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haredz\Downloads\"/>
    </mc:Choice>
  </mc:AlternateContent>
  <bookViews>
    <workbookView xWindow="0" yWindow="0" windowWidth="20460" windowHeight="7590" tabRatio="800" firstSheet="3" activeTab="14"/>
  </bookViews>
  <sheets>
    <sheet name="Question Sets" sheetId="15" r:id="rId1"/>
    <sheet name="Repeating Question Sets" sheetId="28" r:id="rId2"/>
    <sheet name="Question Options" sheetId="29" r:id="rId3"/>
    <sheet name="Triggers" sheetId="25" r:id="rId4"/>
    <sheet name="Risk 1" sheetId="18" r:id="rId5"/>
    <sheet name="Risk 2" sheetId="3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Rating Factors" sheetId="2" r:id="rId16"/>
  </sheets>
  <definedNames>
    <definedName name="Colour_Accent_1">Settings!$K$30</definedName>
    <definedName name="Colour_Accent_2">Settings!$K$31</definedName>
    <definedName name="Colour_Background_1">Settings!$K$25</definedName>
    <definedName name="Colour_Background_2">Settings!$K$26</definedName>
    <definedName name="Colour_Background_3">Settings!$K$27</definedName>
    <definedName name="Colour_Borders">Settings!$K$32</definedName>
    <definedName name="Colour_Decline">Settings!$K$35</definedName>
    <definedName name="Colour_Foreground_1">Settings!$K$28</definedName>
    <definedName name="Colour_Foreground_2">Settings!$K$29</definedName>
    <definedName name="Colour_Hard_Referral">Settings!$K$34</definedName>
    <definedName name="Colour_Soft_Referral">Settings!$K$33</definedName>
    <definedName name="Input_Payment_Method">'Question Sets'!$AM$48</definedName>
    <definedName name="Input_Payment_Option">'Question Sets'!$AM$45</definedName>
    <definedName name="mobile_animals_in_transit_premium">'Rating Factors'!$C$23</definedName>
    <definedName name="mobile_staff_covered_under_base_PL_premium">'Rating Factors'!$C$22</definedName>
    <definedName name="mobile_tools_premium">'Rating Factors'!$C$25</definedName>
    <definedName name="mobile_tools_sum_insured">'Rating Factors'!$C$27</definedName>
    <definedName name="mobile_trailers_premium">'Rating Factors'!$C$24</definedName>
    <definedName name="mobile_trailers_sum_insured">'Rating Factors'!$C$26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1'!$J$37</definedName>
    <definedName name="Risk_1_Name">'Risk 1'!$J$7</definedName>
    <definedName name="Risk_1_Prefix">'Risk 1'!$J$8</definedName>
    <definedName name="Risk_1_Type">'Risk 1'!$J$36</definedName>
    <definedName name="Risk_2_ESL">'Risk 2'!$J$37</definedName>
    <definedName name="Risk_2_Name">'Risk 2'!$J$7</definedName>
    <definedName name="Risk_2_Prefix">'Risk 2'!$J$8</definedName>
    <definedName name="Risk_2_Type">'Risk 2'!$J$36</definedName>
    <definedName name="Select_Bootstrap_Columns">'Drop Downs'!$B$30:$B$41</definedName>
    <definedName name="Select_Data_Type">'Drop Downs'!$B$7:$B$23</definedName>
    <definedName name="Select_ESL_Eligibility">Table_ESL[Value]</definedName>
    <definedName name="Select_Field_Type_By_Data_Type">OFFSET(Table_Data_Type_Field_Types[], MATCH(INDIRECT(SUBSTITUTE(ADDRESS(1,COLUMN()-1,4),"1","")&amp;ROW()), Select_Data_Type,0)-1, 3, 1, COUNTIF(OFFSET(Table_Data_Type_Field_Types[], MATCH(INDIRECT(SUBSTITUTE(ADDRESS(1,COLUMN()-1,4),"1","")&amp;ROW()), Select_Data_Type,0)-1, 3, 1, 7),"*"))</definedName>
    <definedName name="Select_Input_Type">'Drop Downs'!#REF!</definedName>
    <definedName name="Select_Payment_Methods">'Drop Downs'!$B$52:$B$54</definedName>
    <definedName name="Select_Payment_Options">'Drop Downs'!$B$47:$B$50</definedName>
    <definedName name="Select_Rating_Factor">'Question Sets'!$B$7:$B$12</definedName>
    <definedName name="Select_Repeating_Data_Type">'Drop Downs'!$D$7:$D$23</definedName>
    <definedName name="Select_Risk_Type">Table_Risk_Types[Value]</definedName>
    <definedName name="Select_Yes_No">'Drop Downs'!$B$44:$B$45</definedName>
    <definedName name="Settings_Financial_Broker_Fee_Once_Off">Settings!$K$11</definedName>
    <definedName name="Settings_Financial_Broker_Fee_Premium_Percent">Settings!$K$12</definedName>
    <definedName name="Settings_Financial_Commission_Rate">Settings!$K$10</definedName>
    <definedName name="Settings_Financial_Underwriter_Fee_Once_Off">Settings!$K$13</definedName>
    <definedName name="Settings_Financial_Underwriter_Fee_Premium_Percent">Settings!$K$14</definedName>
    <definedName name="settings_organisation_name">Text!$L$7</definedName>
    <definedName name="Settings_Styling_Font_Body_Text">Settings!$K$18</definedName>
    <definedName name="Settings_Styling_Font_Headings">Settings!$K$17</definedName>
    <definedName name="Settings_Styling_Font_Labels">Settings!$K$19</definedName>
    <definedName name="Settings_Styling_Font_Weight_Body_Text">Settings!$K$22</definedName>
    <definedName name="Settings_Styling_Font_Weight_Headings">Settings!$K$21</definedName>
    <definedName name="Settings_Styling_Font_Weight_Labels">Settings!$K$23</definedName>
    <definedName name="Settings_Styling_Other_Default_Border_Radius">Settings!$K$38</definedName>
    <definedName name="Settings_Styling_Other_Sidebar_Width">Settings!$K$40</definedName>
    <definedName name="Settings_Styling_Other_Small_Device_Margin">Settings!$K$42</definedName>
    <definedName name="Settings_Styling_Other_Tooltip_Panel_Background_Colour">Styles!$R$83</definedName>
    <definedName name="Settings_Styling_Other_Tooltip_Panel_Border">Styles!$U$83</definedName>
    <definedName name="Settings_Styling_Sidebar_Header_Background_Colour">Styles!$R$101</definedName>
    <definedName name="Totals_Instalment_Instalment_Amount">Totals!$C$23</definedName>
    <definedName name="Totals_Instalment_Yearly_Instalments">Totals!$C$22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14" i="13" l="1"/>
  <c r="P13" i="13"/>
  <c r="E38" i="18"/>
  <c r="K38" i="18"/>
  <c r="L38" i="18"/>
  <c r="M38" i="18"/>
  <c r="N38" i="18"/>
  <c r="J13" i="18"/>
  <c r="J29" i="18" s="1"/>
  <c r="C9" i="13"/>
  <c r="E63" i="34"/>
  <c r="E62" i="34"/>
  <c r="E61" i="34"/>
  <c r="E60" i="34"/>
  <c r="E59" i="34"/>
  <c r="E58" i="34"/>
  <c r="E57" i="34"/>
  <c r="E56" i="34"/>
  <c r="E55" i="34"/>
  <c r="E54" i="34"/>
  <c r="E53" i="34"/>
  <c r="E52" i="34"/>
  <c r="I51" i="34"/>
  <c r="H51" i="34"/>
  <c r="F51" i="34"/>
  <c r="E51" i="34"/>
  <c r="H50" i="34"/>
  <c r="G50" i="34"/>
  <c r="F50" i="34"/>
  <c r="E50" i="34"/>
  <c r="I50" i="34" s="1"/>
  <c r="D50" i="34"/>
  <c r="E49" i="34"/>
  <c r="E48" i="34"/>
  <c r="E47" i="34"/>
  <c r="E46" i="34"/>
  <c r="E45" i="34"/>
  <c r="E44" i="34"/>
  <c r="E43" i="34"/>
  <c r="E42" i="34"/>
  <c r="E41" i="34"/>
  <c r="E40" i="34"/>
  <c r="N39" i="34"/>
  <c r="M39" i="34"/>
  <c r="L39" i="34"/>
  <c r="K39" i="34"/>
  <c r="E39" i="34"/>
  <c r="N38" i="34"/>
  <c r="M38" i="34"/>
  <c r="L38" i="34"/>
  <c r="K38" i="34"/>
  <c r="E38" i="34"/>
  <c r="E37" i="34"/>
  <c r="E36" i="34"/>
  <c r="I35" i="34"/>
  <c r="H35" i="34"/>
  <c r="F35" i="34"/>
  <c r="E35" i="34"/>
  <c r="H34" i="34"/>
  <c r="G34" i="34"/>
  <c r="F34" i="34"/>
  <c r="E34" i="34"/>
  <c r="I34" i="34" s="1"/>
  <c r="D34" i="34"/>
  <c r="E33" i="34"/>
  <c r="I32" i="34"/>
  <c r="H32" i="34"/>
  <c r="F32" i="34"/>
  <c r="E32" i="34"/>
  <c r="H31" i="34"/>
  <c r="G31" i="34"/>
  <c r="F31" i="34"/>
  <c r="E31" i="34"/>
  <c r="I31" i="34" s="1"/>
  <c r="D31" i="34"/>
  <c r="E30" i="34"/>
  <c r="E29" i="34"/>
  <c r="E28" i="34"/>
  <c r="E27" i="34"/>
  <c r="E26" i="34"/>
  <c r="E25" i="34"/>
  <c r="E24" i="34"/>
  <c r="E23" i="34"/>
  <c r="E22" i="34"/>
  <c r="M21" i="34"/>
  <c r="K21" i="34"/>
  <c r="E21" i="34"/>
  <c r="N20" i="34"/>
  <c r="M20" i="34"/>
  <c r="L20" i="34"/>
  <c r="K20" i="34"/>
  <c r="E20" i="34"/>
  <c r="I19" i="34"/>
  <c r="H19" i="34"/>
  <c r="F19" i="34"/>
  <c r="E19" i="34"/>
  <c r="H18" i="34"/>
  <c r="G18" i="34"/>
  <c r="F18" i="34"/>
  <c r="E18" i="34"/>
  <c r="I18" i="34" s="1"/>
  <c r="D18" i="34"/>
  <c r="E17" i="34"/>
  <c r="I16" i="34"/>
  <c r="H16" i="34"/>
  <c r="F16" i="34"/>
  <c r="E16" i="34"/>
  <c r="I15" i="34"/>
  <c r="H15" i="34"/>
  <c r="G15" i="34"/>
  <c r="F15" i="34"/>
  <c r="E15" i="34"/>
  <c r="D15" i="34"/>
  <c r="E14" i="34"/>
  <c r="J13" i="34"/>
  <c r="J26" i="34" s="1"/>
  <c r="E13" i="34"/>
  <c r="N12" i="34"/>
  <c r="N21" i="34" s="1"/>
  <c r="L12" i="34"/>
  <c r="L21" i="34" s="1"/>
  <c r="J12" i="34"/>
  <c r="E12" i="34"/>
  <c r="J11" i="34"/>
  <c r="E11" i="34"/>
  <c r="I10" i="34"/>
  <c r="H10" i="34"/>
  <c r="F10" i="34"/>
  <c r="E10" i="34"/>
  <c r="I9" i="34"/>
  <c r="H9" i="34"/>
  <c r="G9" i="34"/>
  <c r="F9" i="34"/>
  <c r="E9" i="34"/>
  <c r="D9" i="34"/>
  <c r="E8" i="34"/>
  <c r="E7" i="34"/>
  <c r="I6" i="34"/>
  <c r="H6" i="34"/>
  <c r="F6" i="34"/>
  <c r="E6" i="34"/>
  <c r="I5" i="34"/>
  <c r="H5" i="34"/>
  <c r="G5" i="34"/>
  <c r="F5" i="34"/>
  <c r="E5" i="34"/>
  <c r="D5" i="34"/>
  <c r="B2" i="34"/>
  <c r="J11" i="18"/>
  <c r="E61" i="18"/>
  <c r="E56" i="18"/>
  <c r="E57" i="18"/>
  <c r="E58" i="18"/>
  <c r="E59" i="18"/>
  <c r="E60" i="18"/>
  <c r="E62" i="18"/>
  <c r="E23" i="18"/>
  <c r="E24" i="18"/>
  <c r="E25" i="18"/>
  <c r="E26" i="18"/>
  <c r="E27" i="18"/>
  <c r="E28" i="18"/>
  <c r="E29" i="18"/>
  <c r="E30" i="18"/>
  <c r="E43" i="18"/>
  <c r="E44" i="18"/>
  <c r="E45" i="18"/>
  <c r="E46" i="18"/>
  <c r="E47" i="18"/>
  <c r="E48" i="18"/>
  <c r="E49" i="18"/>
  <c r="D16" i="34"/>
  <c r="D10" i="34"/>
  <c r="D51" i="34"/>
  <c r="D6" i="34"/>
  <c r="D19" i="34"/>
  <c r="D32" i="34"/>
  <c r="D35" i="34"/>
  <c r="J38" i="18" l="1"/>
  <c r="J25" i="34"/>
  <c r="G6" i="34"/>
  <c r="G10" i="34"/>
  <c r="G32" i="34"/>
  <c r="G51" i="34"/>
  <c r="G16" i="34"/>
  <c r="G35" i="34"/>
  <c r="G19" i="34"/>
  <c r="J22" i="34"/>
  <c r="J52" i="34" s="1"/>
  <c r="J24" i="34"/>
  <c r="J23" i="34"/>
  <c r="J30" i="34"/>
  <c r="J29" i="34"/>
  <c r="J38" i="34"/>
  <c r="J28" i="34"/>
  <c r="J27" i="34"/>
  <c r="J26" i="18"/>
  <c r="J27" i="18"/>
  <c r="J28" i="18"/>
  <c r="J24" i="18"/>
  <c r="J30" i="18"/>
  <c r="J23" i="18"/>
  <c r="J25" i="18"/>
  <c r="AL13" i="15"/>
  <c r="G13" i="15"/>
  <c r="AM13" i="15" s="1"/>
  <c r="G12" i="15"/>
  <c r="E13" i="15"/>
  <c r="BL13" i="15" s="1"/>
  <c r="F13" i="15"/>
  <c r="BA13" i="15"/>
  <c r="BD13" i="15" a="1"/>
  <c r="BD13" i="15" s="1"/>
  <c r="BF13" i="15"/>
  <c r="BO13" i="15"/>
  <c r="BQ13" i="15"/>
  <c r="BE13" i="15"/>
  <c r="D20" i="34"/>
  <c r="D7" i="34"/>
  <c r="D52" i="34"/>
  <c r="D11" i="34"/>
  <c r="D17" i="34"/>
  <c r="D12" i="34"/>
  <c r="D13" i="34" s="1"/>
  <c r="D36" i="34"/>
  <c r="D37" i="34" s="1"/>
  <c r="D33" i="34"/>
  <c r="D8" i="34"/>
  <c r="D21" i="34"/>
  <c r="D22" i="34"/>
  <c r="G21" i="34" l="1"/>
  <c r="H21" i="34" s="1"/>
  <c r="F21" i="34"/>
  <c r="G20" i="34"/>
  <c r="H20" i="34" s="1"/>
  <c r="F20" i="34"/>
  <c r="G13" i="34"/>
  <c r="H13" i="34" s="1"/>
  <c r="F13" i="34"/>
  <c r="G12" i="34"/>
  <c r="H12" i="34" s="1"/>
  <c r="F12" i="34"/>
  <c r="G37" i="34"/>
  <c r="H37" i="34" s="1"/>
  <c r="F37" i="34"/>
  <c r="F8" i="34"/>
  <c r="G8" i="34"/>
  <c r="H8" i="34" s="1"/>
  <c r="G17" i="34"/>
  <c r="H17" i="34" s="1"/>
  <c r="F17" i="34"/>
  <c r="F52" i="34"/>
  <c r="G52" i="34"/>
  <c r="H52" i="34" s="1"/>
  <c r="G33" i="34"/>
  <c r="H33" i="34" s="1"/>
  <c r="F33" i="34"/>
  <c r="G11" i="34"/>
  <c r="H11" i="34" s="1"/>
  <c r="F11" i="34"/>
  <c r="F22" i="34"/>
  <c r="G36" i="34"/>
  <c r="H36" i="34" s="1"/>
  <c r="F36" i="34"/>
  <c r="G7" i="34"/>
  <c r="H7" i="34" s="1"/>
  <c r="F7" i="34"/>
  <c r="G22" i="34"/>
  <c r="H22" i="34" s="1"/>
  <c r="BN13" i="15"/>
  <c r="AY13" i="15"/>
  <c r="AZ13" i="15" s="1"/>
  <c r="BR13" i="15" s="1"/>
  <c r="AO13" i="15"/>
  <c r="AM11" i="15"/>
  <c r="AM9" i="15"/>
  <c r="AM8" i="15"/>
  <c r="AM7" i="15"/>
  <c r="AM5" i="15"/>
  <c r="AM6" i="15"/>
  <c r="AM10" i="15"/>
  <c r="AM14" i="15"/>
  <c r="AM15" i="15"/>
  <c r="AM16" i="15"/>
  <c r="AM17" i="15"/>
  <c r="AM18" i="15"/>
  <c r="AM19" i="15"/>
  <c r="AM20" i="15"/>
  <c r="AM21" i="15"/>
  <c r="AM22" i="15"/>
  <c r="AM23" i="15"/>
  <c r="AM24" i="15"/>
  <c r="AM25" i="15"/>
  <c r="AM26" i="15"/>
  <c r="AM27" i="15"/>
  <c r="AM28" i="15"/>
  <c r="AM29" i="15"/>
  <c r="AM30" i="15"/>
  <c r="AM31" i="15"/>
  <c r="AM32" i="15"/>
  <c r="AM33" i="15"/>
  <c r="AM34" i="15"/>
  <c r="AM35" i="15"/>
  <c r="AM36" i="15"/>
  <c r="AM37" i="15"/>
  <c r="AM38" i="15"/>
  <c r="AM39" i="15"/>
  <c r="AM40" i="15"/>
  <c r="AM41" i="15"/>
  <c r="AM42" i="15"/>
  <c r="AM43" i="15"/>
  <c r="AM44" i="15"/>
  <c r="AM46" i="15"/>
  <c r="AM47" i="15"/>
  <c r="AM50" i="15"/>
  <c r="AM51" i="15"/>
  <c r="AM52" i="15"/>
  <c r="AM53" i="15"/>
  <c r="AM54" i="15"/>
  <c r="AM55" i="15"/>
  <c r="AM56" i="15"/>
  <c r="AM57" i="15"/>
  <c r="AM58" i="15"/>
  <c r="AM59" i="15"/>
  <c r="AM60" i="15"/>
  <c r="AM61" i="15"/>
  <c r="I21" i="34"/>
  <c r="D23" i="34"/>
  <c r="D53" i="34"/>
  <c r="I22" i="34"/>
  <c r="BG13" i="15"/>
  <c r="D38" i="34"/>
  <c r="I37" i="34" s="1"/>
  <c r="I52" i="34"/>
  <c r="I20" i="34"/>
  <c r="D14" i="34"/>
  <c r="I13" i="34" s="1"/>
  <c r="I17" i="34"/>
  <c r="I36" i="34"/>
  <c r="I11" i="34"/>
  <c r="I8" i="34"/>
  <c r="I7" i="34"/>
  <c r="I33" i="34"/>
  <c r="I12" i="34"/>
  <c r="F38" i="34" l="1"/>
  <c r="G38" i="34"/>
  <c r="H38" i="34" s="1"/>
  <c r="F53" i="34"/>
  <c r="F23" i="34"/>
  <c r="G23" i="34"/>
  <c r="H23" i="34" s="1"/>
  <c r="F14" i="34"/>
  <c r="G14" i="34"/>
  <c r="H14" i="34" s="1"/>
  <c r="D5" i="15"/>
  <c r="D9" i="15"/>
  <c r="D15" i="15"/>
  <c r="D23" i="15"/>
  <c r="D36" i="15"/>
  <c r="D44" i="15"/>
  <c r="D46" i="15"/>
  <c r="D55" i="15"/>
  <c r="D5" i="28"/>
  <c r="D7" i="28"/>
  <c r="D9" i="28"/>
  <c r="D11" i="28"/>
  <c r="D13" i="28"/>
  <c r="BH13" i="15"/>
  <c r="D47" i="15"/>
  <c r="D54" i="34"/>
  <c r="D56" i="15"/>
  <c r="D8" i="28"/>
  <c r="D10" i="28"/>
  <c r="D39" i="34"/>
  <c r="D16" i="15"/>
  <c r="D12" i="28"/>
  <c r="D37" i="15"/>
  <c r="D24" i="15"/>
  <c r="I38" i="34"/>
  <c r="D14" i="28"/>
  <c r="D24" i="34"/>
  <c r="I23" i="34" s="1"/>
  <c r="D10" i="15"/>
  <c r="D6" i="15"/>
  <c r="D6" i="28"/>
  <c r="D45" i="15"/>
  <c r="I14" i="34"/>
  <c r="BI13" i="15" l="1"/>
  <c r="F24" i="34"/>
  <c r="G24" i="34"/>
  <c r="H24" i="34" s="1"/>
  <c r="F54" i="34"/>
  <c r="F39" i="34"/>
  <c r="CI5" i="28"/>
  <c r="CI6" i="28"/>
  <c r="CI7" i="28"/>
  <c r="CI8" i="28"/>
  <c r="CI9" i="28"/>
  <c r="CI10" i="28"/>
  <c r="CI11" i="28"/>
  <c r="CI12" i="28"/>
  <c r="CI13" i="28"/>
  <c r="CI14" i="28"/>
  <c r="D25" i="15"/>
  <c r="D55" i="34"/>
  <c r="D40" i="34"/>
  <c r="D7" i="15"/>
  <c r="D57" i="15"/>
  <c r="D48" i="15"/>
  <c r="D38" i="15"/>
  <c r="D25" i="34"/>
  <c r="D11" i="15"/>
  <c r="D17" i="15"/>
  <c r="D56" i="34"/>
  <c r="I24" i="34"/>
  <c r="F56" i="34" l="1"/>
  <c r="F40" i="34"/>
  <c r="F55" i="34"/>
  <c r="F25" i="34"/>
  <c r="G25" i="34"/>
  <c r="H25" i="34" s="1"/>
  <c r="BH5" i="15"/>
  <c r="BH6" i="15"/>
  <c r="BH9" i="15"/>
  <c r="BH10" i="15"/>
  <c r="BH15" i="15"/>
  <c r="BH16" i="15"/>
  <c r="BH23" i="15"/>
  <c r="BH24" i="15"/>
  <c r="BH36" i="15"/>
  <c r="BH37" i="15"/>
  <c r="BH44" i="15"/>
  <c r="BH46" i="15"/>
  <c r="BH47" i="15"/>
  <c r="BH55" i="15"/>
  <c r="BH56" i="15"/>
  <c r="D57" i="34"/>
  <c r="D26" i="15"/>
  <c r="D26" i="34"/>
  <c r="D8" i="15"/>
  <c r="I25" i="34"/>
  <c r="D58" i="15"/>
  <c r="D41" i="34"/>
  <c r="D18" i="15"/>
  <c r="D12" i="15"/>
  <c r="D49" i="15"/>
  <c r="D27" i="34"/>
  <c r="D39" i="15"/>
  <c r="F27" i="34" l="1"/>
  <c r="G27" i="34"/>
  <c r="H27" i="34" s="1"/>
  <c r="G26" i="34"/>
  <c r="H26" i="34" s="1"/>
  <c r="F26" i="34"/>
  <c r="F41" i="34"/>
  <c r="F57" i="34"/>
  <c r="BG5" i="15"/>
  <c r="BG6" i="15"/>
  <c r="BG9" i="15"/>
  <c r="BG10" i="15"/>
  <c r="BG15" i="15"/>
  <c r="BG16" i="15"/>
  <c r="BG23" i="15"/>
  <c r="BG24" i="15"/>
  <c r="BG36" i="15"/>
  <c r="BG37" i="15"/>
  <c r="BG44" i="15"/>
  <c r="BG46" i="15"/>
  <c r="BG47" i="15"/>
  <c r="BG55" i="15"/>
  <c r="BG56" i="15"/>
  <c r="D13" i="15"/>
  <c r="D59" i="15"/>
  <c r="D42" i="34"/>
  <c r="D40" i="15"/>
  <c r="I26" i="34"/>
  <c r="D27" i="15"/>
  <c r="D58" i="34"/>
  <c r="D19" i="15"/>
  <c r="D50" i="15"/>
  <c r="D14" i="15"/>
  <c r="D28" i="34"/>
  <c r="I27" i="34"/>
  <c r="F58" i="34" l="1"/>
  <c r="F42" i="34"/>
  <c r="F28" i="34"/>
  <c r="G28" i="34"/>
  <c r="H28" i="34" s="1"/>
  <c r="J6" i="29"/>
  <c r="J7" i="29"/>
  <c r="J8" i="29"/>
  <c r="J9" i="29"/>
  <c r="J10" i="29"/>
  <c r="J11" i="29"/>
  <c r="J12" i="29"/>
  <c r="J13" i="29"/>
  <c r="J14" i="29"/>
  <c r="J15" i="29"/>
  <c r="J16" i="29"/>
  <c r="J17" i="29"/>
  <c r="J18" i="29"/>
  <c r="J19" i="29"/>
  <c r="J20" i="29"/>
  <c r="J21" i="29"/>
  <c r="J22" i="29"/>
  <c r="J23" i="29"/>
  <c r="J24" i="29"/>
  <c r="J25" i="29"/>
  <c r="J26" i="29"/>
  <c r="J27" i="29"/>
  <c r="J28" i="29"/>
  <c r="J29" i="29"/>
  <c r="J30" i="29"/>
  <c r="J31" i="29"/>
  <c r="J32" i="29"/>
  <c r="J33" i="29"/>
  <c r="J34" i="29"/>
  <c r="J35" i="29"/>
  <c r="J36" i="29"/>
  <c r="J37" i="29"/>
  <c r="J38" i="29"/>
  <c r="J39" i="29"/>
  <c r="J40" i="29"/>
  <c r="J41" i="29"/>
  <c r="J42" i="29"/>
  <c r="J43" i="29"/>
  <c r="J44" i="29"/>
  <c r="J45" i="29"/>
  <c r="J46" i="29"/>
  <c r="J47" i="29"/>
  <c r="J48" i="29"/>
  <c r="J49" i="29"/>
  <c r="J50" i="29"/>
  <c r="J51" i="29"/>
  <c r="J52" i="29"/>
  <c r="J53" i="29"/>
  <c r="J54" i="29"/>
  <c r="J55" i="29"/>
  <c r="J56" i="29"/>
  <c r="J57" i="29"/>
  <c r="J58" i="29"/>
  <c r="J59" i="29"/>
  <c r="J60" i="29"/>
  <c r="J61" i="29"/>
  <c r="J62" i="29"/>
  <c r="J63" i="29"/>
  <c r="J64" i="29"/>
  <c r="J65" i="29"/>
  <c r="J66" i="29"/>
  <c r="J67" i="29"/>
  <c r="J68" i="29"/>
  <c r="J69" i="29"/>
  <c r="J70" i="29"/>
  <c r="J71" i="29"/>
  <c r="J72" i="29"/>
  <c r="J73" i="29"/>
  <c r="J74" i="29"/>
  <c r="J75" i="29"/>
  <c r="J76" i="29"/>
  <c r="J77" i="29"/>
  <c r="J78" i="29"/>
  <c r="J79" i="29"/>
  <c r="J80" i="29"/>
  <c r="J81" i="29"/>
  <c r="J82" i="29"/>
  <c r="J83" i="29"/>
  <c r="J84" i="29"/>
  <c r="J85" i="29"/>
  <c r="J86" i="29"/>
  <c r="J87" i="29"/>
  <c r="J88" i="29"/>
  <c r="J89" i="29"/>
  <c r="J90" i="29"/>
  <c r="J91" i="29"/>
  <c r="J92" i="29"/>
  <c r="J93" i="29"/>
  <c r="J94" i="29"/>
  <c r="J95" i="29"/>
  <c r="J96" i="29"/>
  <c r="J97" i="29"/>
  <c r="J98" i="29"/>
  <c r="J99" i="29"/>
  <c r="J100" i="29"/>
  <c r="J101" i="29"/>
  <c r="J102" i="29"/>
  <c r="J103" i="29"/>
  <c r="J104" i="29"/>
  <c r="J105" i="29"/>
  <c r="J110" i="29"/>
  <c r="J111" i="29"/>
  <c r="J114"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10" i="29"/>
  <c r="I111" i="29"/>
  <c r="I114" i="29"/>
  <c r="H6" i="29"/>
  <c r="H7" i="29"/>
  <c r="H8" i="29"/>
  <c r="H9" i="29"/>
  <c r="H10" i="29"/>
  <c r="H11" i="29"/>
  <c r="H12" i="29"/>
  <c r="H13" i="29"/>
  <c r="H14" i="29"/>
  <c r="H15" i="29"/>
  <c r="H16" i="29"/>
  <c r="H17" i="29"/>
  <c r="H18" i="29"/>
  <c r="H19" i="29"/>
  <c r="H20" i="29"/>
  <c r="H21" i="29"/>
  <c r="H22" i="29"/>
  <c r="H23" i="29"/>
  <c r="H24" i="29"/>
  <c r="H25" i="29"/>
  <c r="H26" i="29"/>
  <c r="H27" i="29"/>
  <c r="H28" i="29"/>
  <c r="H29" i="29"/>
  <c r="H30" i="29"/>
  <c r="H31" i="29"/>
  <c r="H32" i="29"/>
  <c r="H33" i="29"/>
  <c r="H34" i="29"/>
  <c r="H35" i="29"/>
  <c r="H36" i="29"/>
  <c r="H37" i="29"/>
  <c r="H38" i="29"/>
  <c r="H39" i="29"/>
  <c r="H40" i="29"/>
  <c r="H41" i="29"/>
  <c r="H42" i="29"/>
  <c r="H43" i="29"/>
  <c r="H44" i="29"/>
  <c r="H45" i="29"/>
  <c r="H46" i="29"/>
  <c r="H47" i="29"/>
  <c r="H48" i="29"/>
  <c r="H49" i="29"/>
  <c r="H50" i="29"/>
  <c r="H51" i="29"/>
  <c r="H52" i="29"/>
  <c r="H53" i="29"/>
  <c r="H54" i="29"/>
  <c r="H55" i="29"/>
  <c r="H56" i="29"/>
  <c r="H57" i="29"/>
  <c r="H58" i="29"/>
  <c r="H59" i="29"/>
  <c r="H60"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2" i="29"/>
  <c r="H93" i="29"/>
  <c r="H94" i="29"/>
  <c r="H95" i="29"/>
  <c r="H96" i="29"/>
  <c r="H97" i="29"/>
  <c r="H98" i="29"/>
  <c r="H99" i="29"/>
  <c r="H100" i="29"/>
  <c r="H101" i="29"/>
  <c r="H102" i="29"/>
  <c r="H103" i="29"/>
  <c r="H104" i="29"/>
  <c r="H105" i="29"/>
  <c r="H110" i="29"/>
  <c r="H111" i="29"/>
  <c r="H114" i="29"/>
  <c r="D43" i="34"/>
  <c r="D29" i="34"/>
  <c r="I28" i="34"/>
  <c r="D59" i="34"/>
  <c r="D60" i="15"/>
  <c r="D51" i="15"/>
  <c r="D41" i="15"/>
  <c r="D20" i="15"/>
  <c r="D28" i="15"/>
  <c r="F29" i="34" l="1"/>
  <c r="G29" i="34"/>
  <c r="H29" i="34" s="1"/>
  <c r="F43" i="34"/>
  <c r="F59" i="34"/>
  <c r="BD7" i="15" a="1"/>
  <c r="BD7" i="15" s="1"/>
  <c r="AL12" i="15"/>
  <c r="BD12" i="15" a="1"/>
  <c r="BD12" i="15" s="1"/>
  <c r="BD14" i="15" a="1"/>
  <c r="BD14" i="15" s="1"/>
  <c r="BD17" i="15" a="1"/>
  <c r="BD17" i="15" s="1"/>
  <c r="BD18" i="15" a="1"/>
  <c r="BD18" i="15" s="1"/>
  <c r="BD19" i="15" a="1"/>
  <c r="BD19" i="15" s="1"/>
  <c r="BD20" i="15" a="1"/>
  <c r="BD20" i="15" s="1"/>
  <c r="BD25" i="15" a="1"/>
  <c r="BD25" i="15" s="1"/>
  <c r="BD26" i="15" a="1"/>
  <c r="BD26" i="15" s="1"/>
  <c r="BD27" i="15" a="1"/>
  <c r="BD27" i="15" s="1"/>
  <c r="BD28" i="15" a="1"/>
  <c r="BD28" i="15" s="1"/>
  <c r="BD30" i="15" a="1"/>
  <c r="BD30" i="15" s="1"/>
  <c r="BD31" i="15" a="1"/>
  <c r="BD31" i="15" s="1"/>
  <c r="BD32" i="15" a="1"/>
  <c r="BD32" i="15" s="1"/>
  <c r="BD33" i="15" a="1"/>
  <c r="BD33" i="15" s="1"/>
  <c r="BD35" i="15" a="1"/>
  <c r="BD35" i="15" s="1"/>
  <c r="BD38" i="15" a="1"/>
  <c r="BD38" i="15" s="1"/>
  <c r="BD40" i="15" a="1"/>
  <c r="BD40" i="15" s="1"/>
  <c r="BD42" i="15" a="1"/>
  <c r="BD42" i="15" s="1"/>
  <c r="AH45" i="15"/>
  <c r="AL45" i="15"/>
  <c r="F106" i="29"/>
  <c r="F107" i="29"/>
  <c r="F108" i="29"/>
  <c r="F109" i="29"/>
  <c r="BD49" i="15" a="1"/>
  <c r="BD49" i="15" s="1"/>
  <c r="BD50" i="15" a="1"/>
  <c r="BD50" i="15" s="1"/>
  <c r="BD51" i="15" a="1"/>
  <c r="BD51" i="15" s="1"/>
  <c r="BD52" i="15" a="1"/>
  <c r="BD52" i="15" s="1"/>
  <c r="BD53" i="15" a="1"/>
  <c r="BD53" i="15" s="1"/>
  <c r="BD54" i="15" a="1"/>
  <c r="BD54" i="15" s="1"/>
  <c r="BD57" i="15" a="1"/>
  <c r="BD57" i="15" s="1"/>
  <c r="BD58" i="15" a="1"/>
  <c r="BD58" i="15" s="1"/>
  <c r="BD59" i="15" a="1"/>
  <c r="BD59" i="15" s="1"/>
  <c r="BD60" i="15" a="1"/>
  <c r="BD60" i="15" s="1"/>
  <c r="AA61" i="15"/>
  <c r="BO5" i="15"/>
  <c r="BO6" i="15"/>
  <c r="BO7" i="15"/>
  <c r="BO8" i="15"/>
  <c r="BO9" i="15"/>
  <c r="BO10" i="15"/>
  <c r="BO11" i="15"/>
  <c r="BO12" i="15"/>
  <c r="BO14" i="15"/>
  <c r="BO15" i="15"/>
  <c r="BO16" i="15"/>
  <c r="BO17" i="15"/>
  <c r="BO18" i="15"/>
  <c r="BO19" i="15"/>
  <c r="BO20" i="15"/>
  <c r="BO21" i="15"/>
  <c r="BO22" i="15"/>
  <c r="BO23" i="15"/>
  <c r="BO24" i="15"/>
  <c r="BO25" i="15"/>
  <c r="BO26" i="15"/>
  <c r="BO27" i="15"/>
  <c r="BO28" i="15"/>
  <c r="BO29" i="15"/>
  <c r="BO30" i="15"/>
  <c r="BO31" i="15"/>
  <c r="BO32" i="15"/>
  <c r="BO33" i="15"/>
  <c r="BO34" i="15"/>
  <c r="BO35" i="15"/>
  <c r="BO36" i="15"/>
  <c r="BO37" i="15"/>
  <c r="BO38" i="15"/>
  <c r="BO39" i="15"/>
  <c r="BO40" i="15"/>
  <c r="BO41" i="15"/>
  <c r="BO42" i="15"/>
  <c r="BO43" i="15"/>
  <c r="BO44" i="15"/>
  <c r="BO45" i="15"/>
  <c r="BO46" i="15"/>
  <c r="BO47" i="15"/>
  <c r="BO48" i="15"/>
  <c r="BO49" i="15"/>
  <c r="BO50" i="15"/>
  <c r="BO51" i="15"/>
  <c r="BO52" i="15"/>
  <c r="BO53" i="15"/>
  <c r="BO54" i="15"/>
  <c r="BO55" i="15"/>
  <c r="BO56" i="15"/>
  <c r="BO57" i="15"/>
  <c r="BO58" i="15"/>
  <c r="BO59" i="15"/>
  <c r="BO60" i="15"/>
  <c r="BO61" i="15"/>
  <c r="BZ152" i="31"/>
  <c r="BW152" i="31"/>
  <c r="BT152" i="31"/>
  <c r="BQ152" i="31"/>
  <c r="BN152" i="31"/>
  <c r="BH152" i="31"/>
  <c r="BE152" i="31"/>
  <c r="BB152" i="31"/>
  <c r="AY152" i="31"/>
  <c r="AV152" i="31"/>
  <c r="AS152" i="31"/>
  <c r="AP152" i="31"/>
  <c r="AM152" i="31"/>
  <c r="AJ152" i="31"/>
  <c r="AG152" i="31"/>
  <c r="AD152" i="31"/>
  <c r="AA152" i="31"/>
  <c r="X152" i="31"/>
  <c r="U152" i="31"/>
  <c r="R152" i="31"/>
  <c r="O152" i="31"/>
  <c r="BZ151" i="31"/>
  <c r="BW151" i="31"/>
  <c r="BT151" i="31"/>
  <c r="BQ151" i="31"/>
  <c r="BN151" i="31"/>
  <c r="BH151" i="31"/>
  <c r="BE151" i="31"/>
  <c r="BB151" i="31"/>
  <c r="AY151" i="31"/>
  <c r="AV151" i="31"/>
  <c r="AS151" i="31"/>
  <c r="AP151" i="31"/>
  <c r="AM151" i="31"/>
  <c r="AJ151" i="31"/>
  <c r="AG151" i="31"/>
  <c r="AD151" i="31"/>
  <c r="AA151" i="31"/>
  <c r="X151" i="31"/>
  <c r="U151" i="31"/>
  <c r="R151" i="31"/>
  <c r="O151" i="31"/>
  <c r="BZ150" i="31"/>
  <c r="BW150" i="31"/>
  <c r="BT150" i="31"/>
  <c r="BQ150" i="31"/>
  <c r="BN150" i="31"/>
  <c r="BH150" i="31"/>
  <c r="BE150" i="31"/>
  <c r="BB150" i="31"/>
  <c r="AY150" i="31"/>
  <c r="AV150" i="31"/>
  <c r="AS150" i="31"/>
  <c r="AP150" i="31"/>
  <c r="AM150" i="31"/>
  <c r="AJ150" i="31"/>
  <c r="AG150" i="31"/>
  <c r="AD150" i="31"/>
  <c r="AA150" i="31"/>
  <c r="X150" i="31"/>
  <c r="U150" i="31"/>
  <c r="R150" i="31"/>
  <c r="O150" i="31"/>
  <c r="BZ149" i="31"/>
  <c r="BW149" i="31"/>
  <c r="BT149" i="31"/>
  <c r="BQ149" i="31"/>
  <c r="BN149" i="31"/>
  <c r="BH149" i="31"/>
  <c r="BE149" i="31"/>
  <c r="BB149" i="31"/>
  <c r="AY149" i="31"/>
  <c r="AV149" i="31"/>
  <c r="AS149" i="31"/>
  <c r="AP149" i="31"/>
  <c r="AM149" i="31"/>
  <c r="AJ149" i="31"/>
  <c r="AG149" i="31"/>
  <c r="AD149" i="31"/>
  <c r="AA149" i="31"/>
  <c r="X149" i="31"/>
  <c r="U149" i="31"/>
  <c r="R149" i="31"/>
  <c r="O149" i="31"/>
  <c r="BZ148" i="31"/>
  <c r="BW148" i="31"/>
  <c r="BT148" i="31"/>
  <c r="BQ148" i="31"/>
  <c r="BN148" i="31"/>
  <c r="BH148" i="31"/>
  <c r="BE148" i="31"/>
  <c r="BB148" i="31"/>
  <c r="AY148" i="31"/>
  <c r="AV148" i="31"/>
  <c r="AS148" i="31"/>
  <c r="AP148" i="31"/>
  <c r="AM148" i="31"/>
  <c r="AJ148" i="31"/>
  <c r="AG148" i="31"/>
  <c r="AD148" i="31"/>
  <c r="AA148" i="31"/>
  <c r="X148" i="31"/>
  <c r="U148" i="31"/>
  <c r="R148" i="31"/>
  <c r="O148" i="31"/>
  <c r="BZ147" i="31"/>
  <c r="BW147" i="31"/>
  <c r="BT147" i="31"/>
  <c r="BQ147" i="31"/>
  <c r="BN147" i="31"/>
  <c r="BH147" i="31"/>
  <c r="BE147" i="31"/>
  <c r="BB147" i="31"/>
  <c r="AY147" i="31"/>
  <c r="AV147" i="31"/>
  <c r="AS147" i="31"/>
  <c r="AP147" i="31"/>
  <c r="AM147" i="31"/>
  <c r="AJ147" i="31"/>
  <c r="AG147" i="31"/>
  <c r="AD147" i="31"/>
  <c r="AA147" i="31"/>
  <c r="X147" i="31"/>
  <c r="U147" i="31"/>
  <c r="R147" i="31"/>
  <c r="O147" i="31"/>
  <c r="BZ146" i="31"/>
  <c r="BW146" i="31"/>
  <c r="BT146" i="31"/>
  <c r="BQ146" i="31"/>
  <c r="BN146" i="31"/>
  <c r="BH146" i="31"/>
  <c r="BE146" i="31"/>
  <c r="BB146" i="31"/>
  <c r="AY146" i="31"/>
  <c r="AV146" i="31"/>
  <c r="AS146" i="31"/>
  <c r="AP146" i="31"/>
  <c r="AM146" i="31"/>
  <c r="AJ146" i="31"/>
  <c r="AG146" i="31"/>
  <c r="AD146" i="31"/>
  <c r="AA146" i="31"/>
  <c r="X146" i="31"/>
  <c r="U146" i="31"/>
  <c r="R146" i="31"/>
  <c r="O146" i="31"/>
  <c r="BZ145" i="31"/>
  <c r="BW145" i="31"/>
  <c r="BT145" i="31"/>
  <c r="BQ145" i="31"/>
  <c r="BN145" i="31"/>
  <c r="BH145" i="31"/>
  <c r="BE145" i="31"/>
  <c r="BB145" i="31"/>
  <c r="AY145" i="31"/>
  <c r="AV145" i="31"/>
  <c r="AS145" i="31"/>
  <c r="AP145" i="31"/>
  <c r="AM145" i="31"/>
  <c r="AJ145" i="31"/>
  <c r="AG145" i="31"/>
  <c r="AD145" i="31"/>
  <c r="AA145" i="31"/>
  <c r="X145" i="31"/>
  <c r="U145" i="31"/>
  <c r="R145" i="31"/>
  <c r="O145" i="31"/>
  <c r="BZ144" i="31"/>
  <c r="BW144" i="31"/>
  <c r="BT144" i="31"/>
  <c r="BQ144" i="31"/>
  <c r="BN144" i="31"/>
  <c r="BH144" i="31"/>
  <c r="BE144" i="31"/>
  <c r="BB144" i="31"/>
  <c r="AY144" i="31"/>
  <c r="AV144" i="31"/>
  <c r="AS144" i="31"/>
  <c r="AP144" i="31"/>
  <c r="AM144" i="31"/>
  <c r="AJ144" i="31"/>
  <c r="AG144" i="31"/>
  <c r="AD144" i="31"/>
  <c r="AA144" i="31"/>
  <c r="X144" i="31"/>
  <c r="U144" i="31"/>
  <c r="R144" i="31"/>
  <c r="O144" i="31"/>
  <c r="BZ143" i="31"/>
  <c r="BW143" i="31"/>
  <c r="BT143" i="31"/>
  <c r="BQ143" i="31"/>
  <c r="BN143" i="31"/>
  <c r="BH143" i="31"/>
  <c r="BE143" i="31"/>
  <c r="BB143" i="31"/>
  <c r="AY143" i="31"/>
  <c r="AV143" i="31"/>
  <c r="AS143" i="31"/>
  <c r="AP143" i="31"/>
  <c r="AM143" i="31"/>
  <c r="AJ143" i="31"/>
  <c r="AG143" i="31"/>
  <c r="AD143" i="31"/>
  <c r="AA143" i="31"/>
  <c r="X143" i="31"/>
  <c r="U143" i="31"/>
  <c r="R143" i="31"/>
  <c r="O143" i="31"/>
  <c r="BZ142" i="31"/>
  <c r="BW142" i="31"/>
  <c r="BT142" i="31"/>
  <c r="BQ142" i="31"/>
  <c r="BN142" i="31"/>
  <c r="BH142" i="31"/>
  <c r="BE142" i="31"/>
  <c r="BB142" i="31"/>
  <c r="AY142" i="31"/>
  <c r="AV142" i="31"/>
  <c r="AS142" i="31"/>
  <c r="AP142" i="31"/>
  <c r="AM142" i="31"/>
  <c r="AJ142" i="31"/>
  <c r="AG142" i="31"/>
  <c r="AD142" i="31"/>
  <c r="AA142" i="31"/>
  <c r="X142" i="31"/>
  <c r="U142" i="31"/>
  <c r="R142" i="31"/>
  <c r="O142" i="31"/>
  <c r="BZ141" i="31"/>
  <c r="BW141" i="31"/>
  <c r="BT141" i="31"/>
  <c r="BQ141" i="31"/>
  <c r="BN141" i="31"/>
  <c r="BH141" i="31"/>
  <c r="BE141" i="31"/>
  <c r="BB141" i="31"/>
  <c r="AY141" i="31"/>
  <c r="AV141" i="31"/>
  <c r="AS141" i="31"/>
  <c r="AP141" i="31"/>
  <c r="AM141" i="31"/>
  <c r="AJ141" i="31"/>
  <c r="AG141" i="31"/>
  <c r="AD141" i="31"/>
  <c r="AA141" i="31"/>
  <c r="X141" i="31"/>
  <c r="U141" i="31"/>
  <c r="R141" i="31"/>
  <c r="O141" i="31"/>
  <c r="BZ140" i="31"/>
  <c r="BW140" i="31"/>
  <c r="BT140" i="31"/>
  <c r="BQ140" i="31"/>
  <c r="BN140" i="31"/>
  <c r="BH140" i="31"/>
  <c r="BE140" i="31"/>
  <c r="BB140" i="31"/>
  <c r="AY140" i="31"/>
  <c r="AV140" i="31"/>
  <c r="AS140" i="31"/>
  <c r="AP140" i="31"/>
  <c r="AM140" i="31"/>
  <c r="AJ140" i="31"/>
  <c r="AG140" i="31"/>
  <c r="AD140" i="31"/>
  <c r="AA140" i="31"/>
  <c r="X140" i="31"/>
  <c r="U140" i="31"/>
  <c r="R140" i="31"/>
  <c r="O140" i="31"/>
  <c r="BZ139" i="31"/>
  <c r="BW139" i="31"/>
  <c r="BT139" i="31"/>
  <c r="BQ139" i="31"/>
  <c r="BN139" i="31"/>
  <c r="BH139" i="31"/>
  <c r="BE139" i="31"/>
  <c r="BB139" i="31"/>
  <c r="AY139" i="31"/>
  <c r="AV139" i="31"/>
  <c r="AS139" i="31"/>
  <c r="AP139" i="31"/>
  <c r="AM139" i="31"/>
  <c r="AJ139" i="31"/>
  <c r="AG139" i="31"/>
  <c r="AD139" i="31"/>
  <c r="AA139" i="31"/>
  <c r="X139" i="31"/>
  <c r="U139" i="31"/>
  <c r="R139" i="31"/>
  <c r="O139" i="31"/>
  <c r="BZ138" i="31"/>
  <c r="BW138" i="31"/>
  <c r="BT138" i="31"/>
  <c r="BQ138" i="31"/>
  <c r="BN138" i="31"/>
  <c r="BH138" i="31"/>
  <c r="BE138" i="31"/>
  <c r="BB138" i="31"/>
  <c r="AY138" i="31"/>
  <c r="AV138" i="31"/>
  <c r="AS138" i="31"/>
  <c r="AP138" i="31"/>
  <c r="AM138" i="31"/>
  <c r="AJ138" i="31"/>
  <c r="AG138" i="31"/>
  <c r="AD138" i="31"/>
  <c r="AA138" i="31"/>
  <c r="X138" i="31"/>
  <c r="U138" i="31"/>
  <c r="R138" i="31"/>
  <c r="O138" i="31"/>
  <c r="BZ137" i="31"/>
  <c r="BW137" i="31"/>
  <c r="BT137" i="31"/>
  <c r="BQ137" i="31"/>
  <c r="BN137" i="31"/>
  <c r="BH137" i="31"/>
  <c r="BE137" i="31"/>
  <c r="BB137" i="31"/>
  <c r="AY137" i="31"/>
  <c r="AV137" i="31"/>
  <c r="AS137" i="31"/>
  <c r="AP137" i="31"/>
  <c r="AM137" i="31"/>
  <c r="AJ137" i="31"/>
  <c r="AG137" i="31"/>
  <c r="AD137" i="31"/>
  <c r="AA137" i="31"/>
  <c r="X137" i="31"/>
  <c r="U137" i="31"/>
  <c r="R137" i="31"/>
  <c r="O137" i="31"/>
  <c r="BZ136" i="31"/>
  <c r="BW136" i="31"/>
  <c r="BT136" i="31"/>
  <c r="BQ136" i="31"/>
  <c r="BN136" i="31"/>
  <c r="BH136" i="31"/>
  <c r="BE136" i="31"/>
  <c r="BB136" i="31"/>
  <c r="AY136" i="31"/>
  <c r="AV136" i="31"/>
  <c r="AS136" i="31"/>
  <c r="AP136" i="31"/>
  <c r="AM136" i="31"/>
  <c r="AJ136" i="31"/>
  <c r="AG136" i="31"/>
  <c r="AD136" i="31"/>
  <c r="AA136" i="31"/>
  <c r="X136" i="31"/>
  <c r="U136" i="31"/>
  <c r="R136" i="31"/>
  <c r="O136" i="31"/>
  <c r="BZ135" i="31"/>
  <c r="BW135" i="31"/>
  <c r="BT135" i="31"/>
  <c r="BQ135" i="31"/>
  <c r="BN135" i="31"/>
  <c r="BH135" i="31"/>
  <c r="BE135" i="31"/>
  <c r="BB135" i="31"/>
  <c r="AY135" i="31"/>
  <c r="AV135" i="31"/>
  <c r="AS135" i="31"/>
  <c r="AP135" i="31"/>
  <c r="AM135" i="31"/>
  <c r="AJ135" i="31"/>
  <c r="AG135" i="31"/>
  <c r="AD135" i="31"/>
  <c r="AA135" i="31"/>
  <c r="X135" i="31"/>
  <c r="U135" i="31"/>
  <c r="Q135" i="31"/>
  <c r="R135" i="31" s="1"/>
  <c r="N135" i="31"/>
  <c r="O135" i="31" s="1"/>
  <c r="BZ134" i="31"/>
  <c r="BW134" i="31"/>
  <c r="BT134" i="31"/>
  <c r="BQ134" i="31"/>
  <c r="BN134" i="31"/>
  <c r="BH134" i="31"/>
  <c r="BE134" i="31"/>
  <c r="BB134" i="31"/>
  <c r="AY134" i="31"/>
  <c r="AV134" i="31"/>
  <c r="AS134" i="31"/>
  <c r="AP134" i="31"/>
  <c r="AM134" i="31"/>
  <c r="AJ134" i="31"/>
  <c r="AG134" i="31"/>
  <c r="AD134" i="31"/>
  <c r="AA134" i="31"/>
  <c r="X134" i="31"/>
  <c r="U134" i="31"/>
  <c r="R134" i="31"/>
  <c r="O134" i="31"/>
  <c r="BZ133" i="31"/>
  <c r="BW133" i="31"/>
  <c r="BT133" i="31"/>
  <c r="BQ133" i="31"/>
  <c r="BN133" i="31"/>
  <c r="BH133" i="31"/>
  <c r="BE133" i="31"/>
  <c r="BB133" i="31"/>
  <c r="AY133" i="31"/>
  <c r="AV133" i="31"/>
  <c r="AS133" i="31"/>
  <c r="AP133" i="31"/>
  <c r="AM133" i="31"/>
  <c r="AJ133" i="31"/>
  <c r="AG133" i="31"/>
  <c r="AD133" i="31"/>
  <c r="AA133" i="31"/>
  <c r="X133" i="31"/>
  <c r="U133" i="31"/>
  <c r="R133" i="31"/>
  <c r="O133" i="31"/>
  <c r="BZ132" i="31"/>
  <c r="BW132" i="31"/>
  <c r="BT132" i="31"/>
  <c r="BQ132" i="31"/>
  <c r="BN132" i="31"/>
  <c r="BH132" i="31"/>
  <c r="BE132" i="31"/>
  <c r="BB132" i="31"/>
  <c r="AY132" i="31"/>
  <c r="AV132" i="31"/>
  <c r="AS132" i="31"/>
  <c r="AP132" i="31"/>
  <c r="AM132" i="31"/>
  <c r="AJ132" i="31"/>
  <c r="AG132" i="31"/>
  <c r="AD132" i="31"/>
  <c r="AA132" i="31"/>
  <c r="X132" i="31"/>
  <c r="U132" i="31"/>
  <c r="Q132" i="31"/>
  <c r="R132" i="31" s="1"/>
  <c r="N132" i="31"/>
  <c r="O132" i="31" s="1"/>
  <c r="CE132" i="31" s="1"/>
  <c r="CF132" i="31" s="1"/>
  <c r="CG132" i="31" s="1"/>
  <c r="BZ131" i="31"/>
  <c r="BW131" i="31"/>
  <c r="BT131" i="31"/>
  <c r="BQ131" i="31"/>
  <c r="BN131" i="31"/>
  <c r="BH131" i="31"/>
  <c r="BE131" i="31"/>
  <c r="BB131" i="31"/>
  <c r="AY131" i="31"/>
  <c r="AV131" i="31"/>
  <c r="AS131" i="31"/>
  <c r="AP131" i="31"/>
  <c r="AM131" i="31"/>
  <c r="AJ131" i="31"/>
  <c r="AG131" i="31"/>
  <c r="AD131" i="31"/>
  <c r="AA131" i="31"/>
  <c r="X131" i="31"/>
  <c r="U131" i="31"/>
  <c r="R131" i="31"/>
  <c r="O131" i="31"/>
  <c r="BZ130" i="31"/>
  <c r="BW130" i="31"/>
  <c r="BT130" i="31"/>
  <c r="BQ130" i="31"/>
  <c r="BN130" i="31"/>
  <c r="BH130" i="31"/>
  <c r="BE130" i="31"/>
  <c r="BB130" i="31"/>
  <c r="AY130" i="31"/>
  <c r="AV130" i="31"/>
  <c r="AS130" i="31"/>
  <c r="AP130" i="31"/>
  <c r="AM130" i="31"/>
  <c r="AJ130" i="31"/>
  <c r="AG130" i="31"/>
  <c r="AD130" i="31"/>
  <c r="AA130" i="31"/>
  <c r="X130" i="31"/>
  <c r="U130" i="31"/>
  <c r="R130" i="31"/>
  <c r="O130" i="31"/>
  <c r="BZ129" i="31"/>
  <c r="BW129" i="31"/>
  <c r="BT129" i="31"/>
  <c r="BQ129" i="31"/>
  <c r="BN129" i="31"/>
  <c r="BH129" i="31"/>
  <c r="BE129" i="31"/>
  <c r="BB129" i="31"/>
  <c r="AY129" i="31"/>
  <c r="AV129" i="31"/>
  <c r="AS129" i="31"/>
  <c r="AP129" i="31"/>
  <c r="AM129" i="31"/>
  <c r="AJ129" i="31"/>
  <c r="AG129" i="31"/>
  <c r="AD129" i="31"/>
  <c r="AA129" i="31"/>
  <c r="X129" i="31"/>
  <c r="U129" i="31"/>
  <c r="R129" i="31"/>
  <c r="O129" i="31"/>
  <c r="BZ128" i="31"/>
  <c r="BW128" i="31"/>
  <c r="BT128" i="31"/>
  <c r="BQ128" i="31"/>
  <c r="BN128" i="31"/>
  <c r="BH128" i="31"/>
  <c r="BE128" i="31"/>
  <c r="BB128" i="31"/>
  <c r="AY128" i="31"/>
  <c r="AV128" i="31"/>
  <c r="AS128" i="31"/>
  <c r="AP128" i="31"/>
  <c r="AM128" i="31"/>
  <c r="AJ128" i="31"/>
  <c r="AG128" i="31"/>
  <c r="AD128" i="31"/>
  <c r="AA128" i="31"/>
  <c r="X128" i="31"/>
  <c r="U128" i="31"/>
  <c r="R128" i="31"/>
  <c r="O128" i="31"/>
  <c r="BZ127" i="31"/>
  <c r="BW127" i="31"/>
  <c r="BT127" i="31"/>
  <c r="BQ127" i="31"/>
  <c r="BN127" i="31"/>
  <c r="BH127" i="31"/>
  <c r="BE127" i="31"/>
  <c r="BB127" i="31"/>
  <c r="AY127" i="31"/>
  <c r="AV127" i="31"/>
  <c r="AS127" i="31"/>
  <c r="AP127" i="31"/>
  <c r="AM127" i="31"/>
  <c r="AJ127" i="31"/>
  <c r="AG127" i="31"/>
  <c r="AD127" i="31"/>
  <c r="AA127" i="31"/>
  <c r="X127" i="31"/>
  <c r="U127" i="31"/>
  <c r="R127" i="31"/>
  <c r="O127" i="31"/>
  <c r="BZ126" i="31"/>
  <c r="BW126" i="31"/>
  <c r="BT126" i="31"/>
  <c r="BQ126" i="31"/>
  <c r="BN126" i="31"/>
  <c r="BH126" i="31"/>
  <c r="BE126" i="31"/>
  <c r="BB126" i="31"/>
  <c r="AY126" i="31"/>
  <c r="AV126" i="31"/>
  <c r="AS126" i="31"/>
  <c r="AP126" i="31"/>
  <c r="AM126" i="31"/>
  <c r="AJ126" i="31"/>
  <c r="AG126" i="31"/>
  <c r="AD126" i="31"/>
  <c r="AA126" i="31"/>
  <c r="X126" i="31"/>
  <c r="U126" i="31"/>
  <c r="R126" i="31"/>
  <c r="O126" i="31"/>
  <c r="BZ125" i="31"/>
  <c r="BW125" i="31"/>
  <c r="BT125" i="31"/>
  <c r="BQ125" i="31"/>
  <c r="BN125" i="31"/>
  <c r="BH125" i="31"/>
  <c r="BE125" i="31"/>
  <c r="BB125" i="31"/>
  <c r="AY125" i="31"/>
  <c r="AV125" i="31"/>
  <c r="AS125" i="31"/>
  <c r="AP125" i="31"/>
  <c r="AM125" i="31"/>
  <c r="AJ125" i="31"/>
  <c r="AG125" i="31"/>
  <c r="AD125" i="31"/>
  <c r="AA125" i="31"/>
  <c r="X125" i="31"/>
  <c r="U125" i="31"/>
  <c r="R125" i="31"/>
  <c r="O125" i="31"/>
  <c r="BZ124" i="31"/>
  <c r="BW124" i="31"/>
  <c r="BT124" i="31"/>
  <c r="BQ124" i="31"/>
  <c r="BN124" i="31"/>
  <c r="BH124" i="31"/>
  <c r="BE124" i="31"/>
  <c r="BB124" i="31"/>
  <c r="AY124" i="31"/>
  <c r="AV124" i="31"/>
  <c r="AS124" i="31"/>
  <c r="AP124" i="31"/>
  <c r="AM124" i="31"/>
  <c r="AJ124" i="31"/>
  <c r="AG124" i="31"/>
  <c r="AD124" i="31"/>
  <c r="AA124" i="31"/>
  <c r="X124" i="31"/>
  <c r="U124" i="31"/>
  <c r="R124" i="31"/>
  <c r="O124" i="31"/>
  <c r="BZ123" i="31"/>
  <c r="BW123" i="31"/>
  <c r="BT123" i="31"/>
  <c r="BQ123" i="31"/>
  <c r="BN123" i="31"/>
  <c r="BH123" i="31"/>
  <c r="BE123" i="31"/>
  <c r="BB123" i="31"/>
  <c r="AY123" i="31"/>
  <c r="AV123" i="31"/>
  <c r="AS123" i="31"/>
  <c r="AP123" i="31"/>
  <c r="AM123" i="31"/>
  <c r="AJ123" i="31"/>
  <c r="AG123" i="31"/>
  <c r="AD123" i="31"/>
  <c r="AA123" i="31"/>
  <c r="X123" i="31"/>
  <c r="U123" i="31"/>
  <c r="R123" i="31"/>
  <c r="O123" i="31"/>
  <c r="BZ122" i="31"/>
  <c r="BW122" i="31"/>
  <c r="BT122" i="31"/>
  <c r="BQ122" i="31"/>
  <c r="BN122" i="31"/>
  <c r="BH122" i="31"/>
  <c r="BE122" i="31"/>
  <c r="BB122" i="31"/>
  <c r="AY122" i="31"/>
  <c r="AV122" i="31"/>
  <c r="AS122" i="31"/>
  <c r="AP122" i="31"/>
  <c r="AM122" i="31"/>
  <c r="AJ122" i="31"/>
  <c r="AG122" i="31"/>
  <c r="AD122" i="31"/>
  <c r="AA122" i="31"/>
  <c r="X122" i="31"/>
  <c r="U122" i="31"/>
  <c r="R122" i="31"/>
  <c r="O122" i="31"/>
  <c r="BZ121" i="31"/>
  <c r="BW121" i="31"/>
  <c r="BT121" i="31"/>
  <c r="BQ121" i="31"/>
  <c r="BN121" i="31"/>
  <c r="BH121" i="31"/>
  <c r="BE121" i="31"/>
  <c r="BB121" i="31"/>
  <c r="AY121" i="31"/>
  <c r="AV121" i="31"/>
  <c r="AS121" i="31"/>
  <c r="AP121" i="31"/>
  <c r="AM121" i="31"/>
  <c r="AJ121" i="31"/>
  <c r="AG121" i="31"/>
  <c r="AD121" i="31"/>
  <c r="AA121" i="31"/>
  <c r="X121" i="31"/>
  <c r="U121" i="31"/>
  <c r="R121" i="31"/>
  <c r="O121" i="31"/>
  <c r="BZ120" i="31"/>
  <c r="BW120" i="31"/>
  <c r="BT120" i="31"/>
  <c r="BQ120" i="31"/>
  <c r="BN120" i="31"/>
  <c r="BH120" i="31"/>
  <c r="BE120" i="31"/>
  <c r="BB120" i="31"/>
  <c r="AY120" i="31"/>
  <c r="AV120" i="31"/>
  <c r="AS120" i="31"/>
  <c r="AP120" i="31"/>
  <c r="AM120" i="31"/>
  <c r="AJ120" i="31"/>
  <c r="AG120" i="31"/>
  <c r="AD120" i="31"/>
  <c r="AA120" i="31"/>
  <c r="X120" i="31"/>
  <c r="U120" i="31"/>
  <c r="R120" i="31"/>
  <c r="O120" i="31"/>
  <c r="BZ119" i="31"/>
  <c r="BW119" i="31"/>
  <c r="BT119" i="31"/>
  <c r="BQ119" i="31"/>
  <c r="BN119" i="31"/>
  <c r="BH119" i="31"/>
  <c r="BE119" i="31"/>
  <c r="BB119" i="31"/>
  <c r="AY119" i="31"/>
  <c r="AV119" i="31"/>
  <c r="AS119" i="31"/>
  <c r="AP119" i="31"/>
  <c r="AM119" i="31"/>
  <c r="AJ119" i="31"/>
  <c r="AG119" i="31"/>
  <c r="AD119" i="31"/>
  <c r="AA119" i="31"/>
  <c r="X119" i="31"/>
  <c r="U119" i="31"/>
  <c r="R119" i="31"/>
  <c r="O119" i="31"/>
  <c r="BZ118" i="31"/>
  <c r="BW118" i="31"/>
  <c r="BT118" i="31"/>
  <c r="BQ118" i="31"/>
  <c r="BN118" i="31"/>
  <c r="BH118" i="31"/>
  <c r="BE118" i="31"/>
  <c r="BB118" i="31"/>
  <c r="AY118" i="31"/>
  <c r="AV118" i="31"/>
  <c r="AS118" i="31"/>
  <c r="AP118" i="31"/>
  <c r="AM118" i="31"/>
  <c r="AJ118" i="31"/>
  <c r="AG118" i="31"/>
  <c r="AD118" i="31"/>
  <c r="AA118" i="31"/>
  <c r="X118" i="31"/>
  <c r="U118" i="31"/>
  <c r="R118" i="31"/>
  <c r="O118" i="31"/>
  <c r="BZ117" i="31"/>
  <c r="BW117" i="31"/>
  <c r="BT117" i="31"/>
  <c r="BQ117" i="31"/>
  <c r="BN117" i="31"/>
  <c r="BH117" i="31"/>
  <c r="BE117" i="31"/>
  <c r="BB117" i="31"/>
  <c r="AY117" i="31"/>
  <c r="AV117" i="31"/>
  <c r="AS117" i="31"/>
  <c r="AP117" i="31"/>
  <c r="AM117" i="31"/>
  <c r="AJ117" i="31"/>
  <c r="AG117" i="31"/>
  <c r="AD117" i="31"/>
  <c r="AA117" i="31"/>
  <c r="X117" i="31"/>
  <c r="U117" i="31"/>
  <c r="R117" i="31"/>
  <c r="N117" i="31"/>
  <c r="O117" i="31"/>
  <c r="BZ116" i="31"/>
  <c r="BW116" i="31"/>
  <c r="BT116" i="31"/>
  <c r="BQ116" i="31"/>
  <c r="BN116" i="31"/>
  <c r="BH116" i="31"/>
  <c r="BE116" i="31"/>
  <c r="BB116" i="31"/>
  <c r="AY116" i="31"/>
  <c r="AV116" i="31"/>
  <c r="AS116" i="31"/>
  <c r="AP116" i="31"/>
  <c r="AM116" i="31"/>
  <c r="AJ116" i="31"/>
  <c r="AG116" i="31"/>
  <c r="AD116" i="31"/>
  <c r="AA116" i="31"/>
  <c r="X116" i="31"/>
  <c r="U116" i="31"/>
  <c r="R116" i="31"/>
  <c r="N116" i="31"/>
  <c r="O116" i="31" s="1"/>
  <c r="BZ115" i="31"/>
  <c r="BW115" i="31"/>
  <c r="BT115" i="31"/>
  <c r="BQ115" i="31"/>
  <c r="BN115" i="31"/>
  <c r="BH115" i="31"/>
  <c r="BE115" i="31"/>
  <c r="BB115" i="31"/>
  <c r="AY115" i="31"/>
  <c r="AV115" i="31"/>
  <c r="AS115" i="31"/>
  <c r="AP115" i="31"/>
  <c r="AM115" i="31"/>
  <c r="AJ115" i="31"/>
  <c r="AG115" i="31"/>
  <c r="AD115" i="31"/>
  <c r="AA115" i="31"/>
  <c r="X115" i="31"/>
  <c r="U115" i="31"/>
  <c r="R115" i="31"/>
  <c r="N115" i="31"/>
  <c r="O115" i="31" s="1"/>
  <c r="BZ114" i="31"/>
  <c r="BW114" i="31"/>
  <c r="BT114" i="31"/>
  <c r="BQ114" i="31"/>
  <c r="BN114" i="31"/>
  <c r="BH114" i="31"/>
  <c r="BE114" i="31"/>
  <c r="BB114" i="31"/>
  <c r="AY114" i="31"/>
  <c r="AV114" i="31"/>
  <c r="AS114" i="31"/>
  <c r="AP114" i="31"/>
  <c r="AM114" i="31"/>
  <c r="AJ114" i="31"/>
  <c r="AG114" i="31"/>
  <c r="AD114" i="31"/>
  <c r="AA114" i="31"/>
  <c r="X114" i="31"/>
  <c r="U114" i="31"/>
  <c r="R114" i="31"/>
  <c r="O114" i="31"/>
  <c r="BZ113" i="31"/>
  <c r="BW113" i="31"/>
  <c r="BT113" i="31"/>
  <c r="BQ113" i="31"/>
  <c r="BN113" i="31"/>
  <c r="BH113" i="31"/>
  <c r="BE113" i="31"/>
  <c r="BB113" i="31"/>
  <c r="AY113" i="31"/>
  <c r="AV113" i="31"/>
  <c r="AS113" i="31"/>
  <c r="AP113" i="31"/>
  <c r="AM113" i="31"/>
  <c r="AJ113" i="31"/>
  <c r="AG113" i="31"/>
  <c r="AD113" i="31"/>
  <c r="AA113" i="31"/>
  <c r="X113" i="31"/>
  <c r="U113" i="31"/>
  <c r="R113" i="31"/>
  <c r="O113" i="31"/>
  <c r="BZ112" i="31"/>
  <c r="BW112" i="31"/>
  <c r="BT112" i="31"/>
  <c r="BQ112" i="31"/>
  <c r="BN112" i="31"/>
  <c r="BH112" i="31"/>
  <c r="BE112" i="31"/>
  <c r="BB112" i="31"/>
  <c r="AY112" i="31"/>
  <c r="AV112" i="31"/>
  <c r="AS112" i="31"/>
  <c r="AP112" i="31"/>
  <c r="AM112" i="31"/>
  <c r="AJ112" i="31"/>
  <c r="AG112" i="31"/>
  <c r="AD112" i="31"/>
  <c r="AA112" i="31"/>
  <c r="X112" i="31"/>
  <c r="U112" i="31"/>
  <c r="Q112" i="31"/>
  <c r="R112" i="31" s="1"/>
  <c r="N112" i="31"/>
  <c r="O112" i="31" s="1"/>
  <c r="BZ111" i="31"/>
  <c r="BW111" i="31"/>
  <c r="BT111" i="31"/>
  <c r="BQ111" i="31"/>
  <c r="BN111" i="31"/>
  <c r="BH111" i="31"/>
  <c r="BE111" i="31"/>
  <c r="BB111" i="31"/>
  <c r="AY111" i="31"/>
  <c r="AV111" i="31"/>
  <c r="AS111" i="31"/>
  <c r="AP111" i="31"/>
  <c r="AM111" i="31"/>
  <c r="AJ111" i="31"/>
  <c r="AG111" i="31"/>
  <c r="AD111" i="31"/>
  <c r="AA111" i="31"/>
  <c r="X111" i="31"/>
  <c r="U111" i="31"/>
  <c r="R111" i="31"/>
  <c r="N111" i="31"/>
  <c r="O111" i="31" s="1"/>
  <c r="BZ110" i="31"/>
  <c r="BW110" i="31"/>
  <c r="BT110" i="31"/>
  <c r="BQ110" i="31"/>
  <c r="BN110" i="31"/>
  <c r="BH110" i="31"/>
  <c r="BE110" i="31"/>
  <c r="BB110" i="31"/>
  <c r="AY110" i="31"/>
  <c r="AV110" i="31"/>
  <c r="AS110" i="31"/>
  <c r="AP110" i="31"/>
  <c r="AM110" i="31"/>
  <c r="AJ110" i="31"/>
  <c r="AG110" i="31"/>
  <c r="AD110" i="31"/>
  <c r="AA110" i="31"/>
  <c r="X110" i="31"/>
  <c r="U110" i="31"/>
  <c r="R110" i="31"/>
  <c r="N110" i="31"/>
  <c r="O110" i="31" s="1"/>
  <c r="BZ109" i="31"/>
  <c r="BW109" i="31"/>
  <c r="BT109" i="31"/>
  <c r="BQ109" i="31"/>
  <c r="BN109" i="31"/>
  <c r="BH109" i="31"/>
  <c r="BE109" i="31"/>
  <c r="BB109" i="31"/>
  <c r="AY109" i="31"/>
  <c r="AV109" i="31"/>
  <c r="AS109" i="31"/>
  <c r="AP109" i="31"/>
  <c r="AM109" i="31"/>
  <c r="AJ109" i="31"/>
  <c r="AG109" i="31"/>
  <c r="AD109" i="31"/>
  <c r="AA109" i="31"/>
  <c r="X109" i="31"/>
  <c r="U109" i="31"/>
  <c r="R109" i="31"/>
  <c r="N109" i="31"/>
  <c r="O109" i="31" s="1"/>
  <c r="BZ108" i="31"/>
  <c r="BW108" i="31"/>
  <c r="BT108" i="31"/>
  <c r="BQ108" i="31"/>
  <c r="BN108" i="31"/>
  <c r="BH108" i="31"/>
  <c r="BE108" i="31"/>
  <c r="BB108" i="31"/>
  <c r="AY108" i="31"/>
  <c r="AV108" i="31"/>
  <c r="AS108" i="31"/>
  <c r="AP108" i="31"/>
  <c r="AM108" i="31"/>
  <c r="AJ108" i="31"/>
  <c r="AG108" i="31"/>
  <c r="AD108" i="31"/>
  <c r="AA108" i="31"/>
  <c r="X108" i="31"/>
  <c r="U108" i="31"/>
  <c r="R108" i="31"/>
  <c r="N108" i="31"/>
  <c r="O108" i="31"/>
  <c r="BZ107" i="31"/>
  <c r="BW107" i="31"/>
  <c r="BT107" i="31"/>
  <c r="BQ107" i="31"/>
  <c r="BN107" i="31"/>
  <c r="BH107" i="31"/>
  <c r="BE107" i="31"/>
  <c r="BB107" i="31"/>
  <c r="AY107" i="31"/>
  <c r="AV107" i="31"/>
  <c r="AS107" i="31"/>
  <c r="AP107" i="31"/>
  <c r="AM107" i="31"/>
  <c r="AJ107" i="31"/>
  <c r="AG107" i="31"/>
  <c r="AD107" i="31"/>
  <c r="AA107" i="31"/>
  <c r="X107" i="31"/>
  <c r="U107" i="31"/>
  <c r="R107" i="31"/>
  <c r="O107" i="31"/>
  <c r="BZ106" i="31"/>
  <c r="BW106" i="31"/>
  <c r="BT106" i="31"/>
  <c r="BQ106" i="31"/>
  <c r="BN106" i="31"/>
  <c r="BH106" i="31"/>
  <c r="BE106" i="31"/>
  <c r="BB106" i="31"/>
  <c r="AY106" i="31"/>
  <c r="AV106" i="31"/>
  <c r="AS106" i="31"/>
  <c r="AP106" i="31"/>
  <c r="AM106" i="31"/>
  <c r="AJ106" i="31"/>
  <c r="AG106" i="31"/>
  <c r="AD106" i="31"/>
  <c r="AA106" i="31"/>
  <c r="X106" i="31"/>
  <c r="U106" i="31"/>
  <c r="R106" i="31"/>
  <c r="O106" i="31"/>
  <c r="BZ105" i="31"/>
  <c r="BW105" i="31"/>
  <c r="BT105" i="31"/>
  <c r="BQ105" i="31"/>
  <c r="BN105" i="31"/>
  <c r="BH105" i="31"/>
  <c r="BE105" i="31"/>
  <c r="BB105" i="31"/>
  <c r="AY105" i="31"/>
  <c r="AV105" i="31"/>
  <c r="AS105" i="31"/>
  <c r="AP105" i="31"/>
  <c r="AM105" i="31"/>
  <c r="AJ105" i="31"/>
  <c r="AG105" i="31"/>
  <c r="AD105" i="31"/>
  <c r="AA105" i="31"/>
  <c r="X105" i="31"/>
  <c r="U105" i="31"/>
  <c r="R105" i="31"/>
  <c r="N105" i="31"/>
  <c r="O105" i="31"/>
  <c r="BZ104" i="31"/>
  <c r="BW104" i="31"/>
  <c r="BT104" i="31"/>
  <c r="BQ104" i="31"/>
  <c r="BN104" i="31"/>
  <c r="BH104" i="31"/>
  <c r="BE104" i="31"/>
  <c r="BB104" i="31"/>
  <c r="AY104" i="31"/>
  <c r="AV104" i="31"/>
  <c r="AS104" i="31"/>
  <c r="AP104" i="31"/>
  <c r="AM104" i="31"/>
  <c r="AJ104" i="31"/>
  <c r="AG104" i="31"/>
  <c r="AD104" i="31"/>
  <c r="AA104" i="31"/>
  <c r="X104" i="31"/>
  <c r="U104" i="31"/>
  <c r="R104" i="31"/>
  <c r="N104" i="31"/>
  <c r="O104" i="31" s="1"/>
  <c r="BZ103" i="31"/>
  <c r="BW103" i="31"/>
  <c r="BT103" i="31"/>
  <c r="BQ103" i="31"/>
  <c r="BN103" i="31"/>
  <c r="BH103" i="31"/>
  <c r="BE103" i="31"/>
  <c r="BB103" i="31"/>
  <c r="AX103" i="31"/>
  <c r="AY103" i="31" s="1"/>
  <c r="AV103" i="31"/>
  <c r="AS103" i="31"/>
  <c r="AP103" i="31"/>
  <c r="AM103" i="31"/>
  <c r="AJ103" i="31"/>
  <c r="AG103" i="31"/>
  <c r="AD103" i="31"/>
  <c r="AA103" i="31"/>
  <c r="X103" i="31"/>
  <c r="U103" i="31"/>
  <c r="Q103" i="31"/>
  <c r="R103" i="31"/>
  <c r="N103" i="31"/>
  <c r="O103" i="31" s="1"/>
  <c r="BZ102" i="31"/>
  <c r="BW102" i="31"/>
  <c r="BT102" i="31"/>
  <c r="BQ102" i="31"/>
  <c r="BN102" i="31"/>
  <c r="BH102" i="31"/>
  <c r="BE102" i="31"/>
  <c r="BB102" i="31"/>
  <c r="AY102" i="31"/>
  <c r="AV102" i="31"/>
  <c r="AS102" i="31"/>
  <c r="AP102" i="31"/>
  <c r="AM102" i="31"/>
  <c r="AJ102" i="31"/>
  <c r="AG102" i="31"/>
  <c r="AD102" i="31"/>
  <c r="AA102" i="31"/>
  <c r="X102" i="31"/>
  <c r="S102" i="31"/>
  <c r="U102" i="31" s="1"/>
  <c r="P102" i="31"/>
  <c r="R102" i="31"/>
  <c r="N102" i="31"/>
  <c r="O102" i="31" s="1"/>
  <c r="BZ101" i="31"/>
  <c r="BW101" i="31"/>
  <c r="BT101" i="31"/>
  <c r="BQ101" i="31"/>
  <c r="BN101" i="31"/>
  <c r="BH101" i="31"/>
  <c r="BE101" i="31"/>
  <c r="BB101" i="31"/>
  <c r="AY101" i="31"/>
  <c r="AV101" i="31"/>
  <c r="AS101" i="31"/>
  <c r="AP101" i="31"/>
  <c r="AM101" i="31"/>
  <c r="AJ101" i="31"/>
  <c r="AG101" i="31"/>
  <c r="AD101" i="31"/>
  <c r="AA101" i="31"/>
  <c r="X101" i="31"/>
  <c r="U101" i="31"/>
  <c r="P101" i="31"/>
  <c r="R101" i="31" s="1"/>
  <c r="N101" i="31"/>
  <c r="O101" i="31" s="1"/>
  <c r="BZ100" i="31"/>
  <c r="BW100" i="31"/>
  <c r="BT100" i="31"/>
  <c r="BQ100" i="31"/>
  <c r="BN100" i="31"/>
  <c r="BH100" i="31"/>
  <c r="BE100" i="31"/>
  <c r="BB100" i="31"/>
  <c r="AY100" i="31"/>
  <c r="AV100" i="31"/>
  <c r="AS100" i="31"/>
  <c r="AP100" i="31"/>
  <c r="AM100" i="31"/>
  <c r="AJ100" i="31"/>
  <c r="AG100" i="31"/>
  <c r="AD100" i="31"/>
  <c r="AA100" i="31"/>
  <c r="X100" i="31"/>
  <c r="U100" i="31"/>
  <c r="R100" i="31"/>
  <c r="O100" i="31"/>
  <c r="BZ99" i="31"/>
  <c r="BW99" i="31"/>
  <c r="BT99" i="31"/>
  <c r="BQ99" i="31"/>
  <c r="BN99" i="31"/>
  <c r="BH99" i="31"/>
  <c r="BE99" i="31"/>
  <c r="BB99" i="31"/>
  <c r="AY99" i="31"/>
  <c r="AV99" i="31"/>
  <c r="AS99" i="31"/>
  <c r="AP99" i="31"/>
  <c r="AM99" i="31"/>
  <c r="AJ99" i="31"/>
  <c r="AG99" i="31"/>
  <c r="AD99" i="31"/>
  <c r="AA99" i="31"/>
  <c r="X99" i="31"/>
  <c r="U99" i="31"/>
  <c r="R99" i="31"/>
  <c r="O99" i="31"/>
  <c r="BZ98" i="31"/>
  <c r="BW98" i="31"/>
  <c r="BT98" i="31"/>
  <c r="BQ98" i="31"/>
  <c r="BN98" i="31"/>
  <c r="BH98" i="31"/>
  <c r="BE98" i="31"/>
  <c r="BB98" i="31"/>
  <c r="AY98" i="31"/>
  <c r="AV98" i="31"/>
  <c r="AS98" i="31"/>
  <c r="AP98" i="31"/>
  <c r="AM98" i="31"/>
  <c r="AJ98" i="31"/>
  <c r="AG98" i="31"/>
  <c r="AD98" i="31"/>
  <c r="AA98" i="31"/>
  <c r="X98" i="31"/>
  <c r="U98" i="31"/>
  <c r="R98" i="31"/>
  <c r="O98" i="31"/>
  <c r="BZ97" i="31"/>
  <c r="BW97" i="31"/>
  <c r="BT97" i="31"/>
  <c r="BQ97" i="31"/>
  <c r="BN97" i="31"/>
  <c r="BH97" i="31"/>
  <c r="BD97" i="31"/>
  <c r="BE97" i="31" s="1"/>
  <c r="BB97" i="31"/>
  <c r="AY97" i="31"/>
  <c r="AV97" i="31"/>
  <c r="AS97" i="31"/>
  <c r="AP97" i="31"/>
  <c r="AM97" i="31"/>
  <c r="AJ97" i="31"/>
  <c r="AG97" i="31"/>
  <c r="AD97" i="31"/>
  <c r="AA97" i="31"/>
  <c r="X97" i="31"/>
  <c r="U97" i="31"/>
  <c r="R97" i="31"/>
  <c r="N97" i="31"/>
  <c r="O97" i="31" s="1"/>
  <c r="BZ96" i="31"/>
  <c r="BW96" i="31"/>
  <c r="BT96" i="31"/>
  <c r="BQ96" i="31"/>
  <c r="BN96" i="31"/>
  <c r="BH96" i="31"/>
  <c r="BE96" i="31"/>
  <c r="BB96" i="31"/>
  <c r="AY96" i="31"/>
  <c r="AV96" i="31"/>
  <c r="AS96" i="31"/>
  <c r="AP96" i="31"/>
  <c r="AM96" i="31"/>
  <c r="AJ96" i="31"/>
  <c r="AG96" i="31"/>
  <c r="AD96" i="31"/>
  <c r="AA96" i="31"/>
  <c r="X96" i="31"/>
  <c r="U96" i="31"/>
  <c r="R96" i="31"/>
  <c r="O96" i="31"/>
  <c r="BZ95" i="31"/>
  <c r="BW95" i="31"/>
  <c r="BT95" i="31"/>
  <c r="BQ95" i="31"/>
  <c r="BN95" i="31"/>
  <c r="BH95" i="31"/>
  <c r="BE95" i="31"/>
  <c r="BB95" i="31"/>
  <c r="AY95" i="31"/>
  <c r="AV95" i="31"/>
  <c r="AS95" i="31"/>
  <c r="AP95" i="31"/>
  <c r="AM95" i="31"/>
  <c r="AJ95" i="31"/>
  <c r="AG95" i="31"/>
  <c r="AD95" i="31"/>
  <c r="AA95" i="31"/>
  <c r="X95" i="31"/>
  <c r="U95" i="31"/>
  <c r="R95" i="31"/>
  <c r="O95" i="31"/>
  <c r="BZ94" i="31"/>
  <c r="BW94" i="31"/>
  <c r="BT94" i="31"/>
  <c r="BQ94" i="31"/>
  <c r="BN94" i="31"/>
  <c r="BH94" i="31"/>
  <c r="BE94" i="31"/>
  <c r="BB94" i="31"/>
  <c r="AY94" i="31"/>
  <c r="AV94" i="31"/>
  <c r="AS94" i="31"/>
  <c r="AP94" i="31"/>
  <c r="AM94" i="31"/>
  <c r="AJ94" i="31"/>
  <c r="AG94" i="31"/>
  <c r="AD94" i="31"/>
  <c r="AA94" i="31"/>
  <c r="X94" i="31"/>
  <c r="S94" i="31"/>
  <c r="U94" i="31" s="1"/>
  <c r="R94" i="31"/>
  <c r="N94" i="31"/>
  <c r="O94" i="31" s="1"/>
  <c r="BZ93" i="31"/>
  <c r="BW93" i="31"/>
  <c r="BT93" i="31"/>
  <c r="BQ93" i="31"/>
  <c r="BN93" i="31"/>
  <c r="BH93" i="31"/>
  <c r="BE93" i="31"/>
  <c r="BB93" i="31"/>
  <c r="AY93" i="31"/>
  <c r="AV93" i="31"/>
  <c r="AS93" i="31"/>
  <c r="AP93" i="31"/>
  <c r="AM93" i="31"/>
  <c r="AJ93" i="31"/>
  <c r="AG93" i="31"/>
  <c r="AD93" i="31"/>
  <c r="AA93" i="31"/>
  <c r="X93" i="31"/>
  <c r="S93" i="31"/>
  <c r="U93" i="31" s="1"/>
  <c r="R93" i="31"/>
  <c r="N93" i="31"/>
  <c r="O93" i="31" s="1"/>
  <c r="BZ92" i="31"/>
  <c r="BW92" i="31"/>
  <c r="BT92" i="31"/>
  <c r="BQ92" i="31"/>
  <c r="BN92" i="31"/>
  <c r="BH92" i="31"/>
  <c r="BE92" i="31"/>
  <c r="BB92" i="31"/>
  <c r="AY92" i="31"/>
  <c r="AV92" i="31"/>
  <c r="AS92" i="31"/>
  <c r="AP92" i="31"/>
  <c r="AM92" i="31"/>
  <c r="AJ92" i="31"/>
  <c r="AG92" i="31"/>
  <c r="AD92" i="31"/>
  <c r="AA92" i="31"/>
  <c r="X92" i="31"/>
  <c r="S92" i="31"/>
  <c r="U92" i="31" s="1"/>
  <c r="R92" i="31"/>
  <c r="N92" i="31"/>
  <c r="O92" i="31" s="1"/>
  <c r="BZ91" i="31"/>
  <c r="BW91" i="31"/>
  <c r="BT91" i="31"/>
  <c r="BQ91" i="31"/>
  <c r="BN91" i="31"/>
  <c r="BH91" i="31"/>
  <c r="BE91" i="31"/>
  <c r="BB91" i="31"/>
  <c r="AY91" i="31"/>
  <c r="AV91" i="31"/>
  <c r="AS91" i="31"/>
  <c r="AP91" i="31"/>
  <c r="AM91" i="31"/>
  <c r="AJ91" i="31"/>
  <c r="AG91" i="31"/>
  <c r="AD91" i="31"/>
  <c r="AA91" i="31"/>
  <c r="X91" i="31"/>
  <c r="S91" i="31"/>
  <c r="U91" i="31" s="1"/>
  <c r="Q91" i="31"/>
  <c r="R91" i="31" s="1"/>
  <c r="O91" i="31"/>
  <c r="BZ90" i="31"/>
  <c r="BW90" i="31"/>
  <c r="BT90" i="31"/>
  <c r="BQ90" i="31"/>
  <c r="BN90" i="31"/>
  <c r="BH90" i="31"/>
  <c r="BE90" i="31"/>
  <c r="BB90" i="31"/>
  <c r="AY90" i="31"/>
  <c r="AV90" i="31"/>
  <c r="AS90" i="31"/>
  <c r="AP90" i="31"/>
  <c r="AM90" i="31"/>
  <c r="AJ90" i="31"/>
  <c r="AG90" i="31"/>
  <c r="AD90" i="31"/>
  <c r="AA90" i="31"/>
  <c r="X90" i="31"/>
  <c r="S90" i="31"/>
  <c r="U90" i="31" s="1"/>
  <c r="Q90" i="31"/>
  <c r="R90" i="31" s="1"/>
  <c r="O90" i="31"/>
  <c r="BZ89" i="31"/>
  <c r="BW89" i="31"/>
  <c r="BT89" i="31"/>
  <c r="BQ89" i="31"/>
  <c r="BN89" i="31"/>
  <c r="BH89" i="31"/>
  <c r="BE89" i="31"/>
  <c r="BB89" i="31"/>
  <c r="AY89" i="31"/>
  <c r="AV89" i="31"/>
  <c r="AS89" i="31"/>
  <c r="AP89" i="31"/>
  <c r="AM89" i="31"/>
  <c r="AJ89" i="31"/>
  <c r="AG89" i="31"/>
  <c r="AD89" i="31"/>
  <c r="AA89" i="31"/>
  <c r="X89" i="31"/>
  <c r="S89" i="31"/>
  <c r="U89" i="31" s="1"/>
  <c r="Q89" i="31"/>
  <c r="R89" i="31" s="1"/>
  <c r="O89" i="31"/>
  <c r="BZ88" i="31"/>
  <c r="BW88" i="31"/>
  <c r="BT88" i="31"/>
  <c r="BQ88" i="31"/>
  <c r="BN88" i="31"/>
  <c r="BH88" i="31"/>
  <c r="BE88" i="31"/>
  <c r="BB88" i="31"/>
  <c r="AY88" i="31"/>
  <c r="AV88" i="31"/>
  <c r="AS88" i="31"/>
  <c r="AP88" i="31"/>
  <c r="AM88" i="31"/>
  <c r="AJ88" i="31"/>
  <c r="AG88" i="31"/>
  <c r="AD88" i="31"/>
  <c r="AA88" i="31"/>
  <c r="W88" i="31"/>
  <c r="X88" i="31" s="1"/>
  <c r="U88" i="31"/>
  <c r="R88" i="31"/>
  <c r="O88" i="31"/>
  <c r="BZ87" i="31"/>
  <c r="BW87" i="31"/>
  <c r="BT87" i="31"/>
  <c r="BQ87" i="31"/>
  <c r="BN87" i="31"/>
  <c r="BH87" i="31"/>
  <c r="BE87" i="31"/>
  <c r="BB87" i="31"/>
  <c r="AY87" i="31"/>
  <c r="AV87" i="31"/>
  <c r="AS87" i="31"/>
  <c r="AP87" i="31"/>
  <c r="AM87" i="31"/>
  <c r="AJ87" i="31"/>
  <c r="AG87" i="31"/>
  <c r="AD87" i="31"/>
  <c r="AA87" i="31"/>
  <c r="X87" i="31"/>
  <c r="U87" i="31"/>
  <c r="R87" i="31"/>
  <c r="O87" i="31"/>
  <c r="BZ86" i="31"/>
  <c r="BW86" i="31"/>
  <c r="BT86" i="31"/>
  <c r="BQ86" i="31"/>
  <c r="BN86" i="31"/>
  <c r="BH86" i="31"/>
  <c r="BE86" i="31"/>
  <c r="BB86" i="31"/>
  <c r="AY86" i="31"/>
  <c r="AV86" i="31"/>
  <c r="AS86" i="31"/>
  <c r="AP86" i="31"/>
  <c r="AM86" i="31"/>
  <c r="AJ86" i="31"/>
  <c r="AG86" i="31"/>
  <c r="AD86" i="31"/>
  <c r="AA86" i="31"/>
  <c r="X86" i="31"/>
  <c r="U86" i="31"/>
  <c r="R86" i="31"/>
  <c r="O86" i="31"/>
  <c r="BZ85" i="31"/>
  <c r="BW85" i="31"/>
  <c r="BT85" i="31"/>
  <c r="BQ85" i="31"/>
  <c r="BN85" i="31"/>
  <c r="BH85" i="31"/>
  <c r="BE85" i="31"/>
  <c r="BB85" i="31"/>
  <c r="AY85" i="31"/>
  <c r="AV85" i="31"/>
  <c r="AS85" i="31"/>
  <c r="AP85" i="31"/>
  <c r="AM85" i="31"/>
  <c r="AJ85" i="31"/>
  <c r="AG85" i="31"/>
  <c r="AD85" i="31"/>
  <c r="AA85" i="31"/>
  <c r="X85" i="31"/>
  <c r="U85" i="31"/>
  <c r="R85" i="31"/>
  <c r="N85" i="31"/>
  <c r="O85" i="31" s="1"/>
  <c r="BZ84" i="31"/>
  <c r="BW84" i="31"/>
  <c r="BT84" i="31"/>
  <c r="BQ84" i="31"/>
  <c r="BN84" i="31"/>
  <c r="BH84" i="31"/>
  <c r="BE84" i="31"/>
  <c r="BB84" i="31"/>
  <c r="AY84" i="31"/>
  <c r="AV84" i="31"/>
  <c r="AS84" i="31"/>
  <c r="AP84" i="31"/>
  <c r="AM84" i="31"/>
  <c r="AJ84" i="31"/>
  <c r="AG84" i="31"/>
  <c r="AD84" i="31"/>
  <c r="AA84" i="31"/>
  <c r="W84" i="31"/>
  <c r="X84" i="31" s="1"/>
  <c r="U84" i="31"/>
  <c r="Q84" i="31"/>
  <c r="R84" i="31" s="1"/>
  <c r="N84" i="31"/>
  <c r="O84" i="31" s="1"/>
  <c r="BZ83" i="31"/>
  <c r="BW83" i="31"/>
  <c r="BT83" i="31"/>
  <c r="BQ83" i="31"/>
  <c r="BN83" i="31"/>
  <c r="BH83" i="31"/>
  <c r="BE83" i="31"/>
  <c r="BB83" i="31"/>
  <c r="AY83" i="31"/>
  <c r="AV83" i="31"/>
  <c r="AS83" i="31"/>
  <c r="AP83" i="31"/>
  <c r="AM83" i="31"/>
  <c r="AJ83" i="31"/>
  <c r="AG83" i="31"/>
  <c r="AD83" i="31"/>
  <c r="AA83" i="31"/>
  <c r="W83" i="31"/>
  <c r="X83" i="31" s="1"/>
  <c r="U83" i="31"/>
  <c r="Q83" i="31"/>
  <c r="R83" i="31" s="1"/>
  <c r="O83" i="31"/>
  <c r="BZ82" i="31"/>
  <c r="BW82" i="31"/>
  <c r="BT82" i="31"/>
  <c r="BQ82" i="31"/>
  <c r="BN82" i="31"/>
  <c r="BH82" i="31"/>
  <c r="BE82" i="31"/>
  <c r="BB82" i="31"/>
  <c r="AY82" i="31"/>
  <c r="AV82" i="31"/>
  <c r="AS82" i="31"/>
  <c r="AP82" i="31"/>
  <c r="AM82" i="31"/>
  <c r="AJ82" i="31"/>
  <c r="AG82" i="31"/>
  <c r="AD82" i="31"/>
  <c r="AA82" i="31"/>
  <c r="X82" i="31"/>
  <c r="U82" i="31"/>
  <c r="R82" i="31"/>
  <c r="N82" i="31"/>
  <c r="O82" i="31" s="1"/>
  <c r="BZ81" i="31"/>
  <c r="BW81" i="31"/>
  <c r="BT81" i="31"/>
  <c r="BQ81" i="31"/>
  <c r="BN81" i="31"/>
  <c r="BH81" i="31"/>
  <c r="BE81" i="31"/>
  <c r="BB81" i="31"/>
  <c r="AY81" i="31"/>
  <c r="AV81" i="31"/>
  <c r="AS81" i="31"/>
  <c r="AP81" i="31"/>
  <c r="AM81" i="31"/>
  <c r="AJ81" i="31"/>
  <c r="AG81" i="31"/>
  <c r="AD81" i="31"/>
  <c r="AA81" i="31"/>
  <c r="X81" i="31"/>
  <c r="U81" i="31"/>
  <c r="R81" i="31"/>
  <c r="O81" i="31"/>
  <c r="BZ80" i="31"/>
  <c r="BW80" i="31"/>
  <c r="BT80" i="31"/>
  <c r="BQ80" i="31"/>
  <c r="BN80" i="31"/>
  <c r="BK80" i="31"/>
  <c r="BH80" i="31"/>
  <c r="BE80" i="31"/>
  <c r="BB80" i="31"/>
  <c r="AY80" i="31"/>
  <c r="AV80" i="31"/>
  <c r="AS80" i="31"/>
  <c r="AP80" i="31"/>
  <c r="AM80" i="31"/>
  <c r="AJ80" i="31"/>
  <c r="AG80" i="31"/>
  <c r="AD80" i="31"/>
  <c r="AA80" i="31"/>
  <c r="X80" i="31"/>
  <c r="U80" i="31"/>
  <c r="R80" i="31"/>
  <c r="O80" i="31"/>
  <c r="L80" i="31"/>
  <c r="I80" i="31"/>
  <c r="F80" i="31"/>
  <c r="BZ79" i="31"/>
  <c r="BW79" i="31"/>
  <c r="BT79" i="31"/>
  <c r="BQ79" i="31"/>
  <c r="BN79" i="31"/>
  <c r="BK79" i="31"/>
  <c r="BH79" i="31"/>
  <c r="BE79" i="31"/>
  <c r="BB79" i="31"/>
  <c r="AY79" i="31"/>
  <c r="AV79" i="31"/>
  <c r="AS79" i="31"/>
  <c r="AP79" i="31"/>
  <c r="AM79" i="31"/>
  <c r="AJ79" i="31"/>
  <c r="AG79" i="31"/>
  <c r="AD79" i="31"/>
  <c r="AA79" i="31"/>
  <c r="W79" i="31"/>
  <c r="X79" i="31" s="1"/>
  <c r="U79" i="31"/>
  <c r="Q79" i="31"/>
  <c r="R79" i="31" s="1"/>
  <c r="N79" i="31"/>
  <c r="O79" i="31" s="1"/>
  <c r="K79" i="31"/>
  <c r="L79" i="31" s="1"/>
  <c r="I79" i="31"/>
  <c r="F79" i="31"/>
  <c r="BZ78" i="31"/>
  <c r="BW78" i="31"/>
  <c r="BT78" i="31"/>
  <c r="BQ78" i="31"/>
  <c r="BN78" i="31"/>
  <c r="BK78" i="31"/>
  <c r="BH78" i="31"/>
  <c r="BE78" i="31"/>
  <c r="BB78" i="31"/>
  <c r="AY78" i="31"/>
  <c r="AV78" i="31"/>
  <c r="AS78" i="31"/>
  <c r="AP78" i="31"/>
  <c r="AM78" i="31"/>
  <c r="AJ78" i="31"/>
  <c r="AG78" i="31"/>
  <c r="AD78" i="31"/>
  <c r="AA78" i="31"/>
  <c r="X78" i="31"/>
  <c r="CE78" i="31" s="1"/>
  <c r="CF78" i="31" s="1"/>
  <c r="CG78" i="31" s="1"/>
  <c r="U78" i="31"/>
  <c r="R78" i="31"/>
  <c r="O78" i="31"/>
  <c r="L78" i="31"/>
  <c r="I78" i="31"/>
  <c r="F78" i="31"/>
  <c r="BZ77" i="31"/>
  <c r="BW77" i="31"/>
  <c r="BT77" i="31"/>
  <c r="BQ77" i="31"/>
  <c r="BN77" i="31"/>
  <c r="BK77" i="31"/>
  <c r="BH77" i="31"/>
  <c r="BE77" i="31"/>
  <c r="BB77" i="31"/>
  <c r="AY77" i="31"/>
  <c r="AV77" i="31"/>
  <c r="AS77" i="31"/>
  <c r="AP77" i="31"/>
  <c r="AM77" i="31"/>
  <c r="AJ77" i="31"/>
  <c r="AG77" i="31"/>
  <c r="AD77" i="31"/>
  <c r="AA77" i="31"/>
  <c r="X77" i="31"/>
  <c r="U77" i="31"/>
  <c r="R77" i="31"/>
  <c r="O77" i="31"/>
  <c r="L77" i="31"/>
  <c r="I77" i="31"/>
  <c r="F77" i="31"/>
  <c r="BZ76" i="31"/>
  <c r="BW76" i="31"/>
  <c r="BT76" i="31"/>
  <c r="BQ76" i="31"/>
  <c r="BN76" i="31"/>
  <c r="BH76" i="31"/>
  <c r="BE76" i="31"/>
  <c r="BB76" i="31"/>
  <c r="AY76" i="31"/>
  <c r="AV76" i="31"/>
  <c r="AS76" i="31"/>
  <c r="AP76" i="31"/>
  <c r="AM76" i="31"/>
  <c r="AJ76" i="31"/>
  <c r="AG76" i="31"/>
  <c r="AD76" i="31"/>
  <c r="AA76" i="31"/>
  <c r="X76" i="31"/>
  <c r="U76" i="31"/>
  <c r="R76" i="31"/>
  <c r="N76" i="31"/>
  <c r="O76" i="31" s="1"/>
  <c r="BZ75" i="31"/>
  <c r="BW75" i="31"/>
  <c r="BT75" i="31"/>
  <c r="BQ75" i="31"/>
  <c r="BN75" i="31"/>
  <c r="BH75" i="31"/>
  <c r="BE75" i="31"/>
  <c r="BB75" i="31"/>
  <c r="AY75" i="31"/>
  <c r="AV75" i="31"/>
  <c r="AS75" i="31"/>
  <c r="AP75" i="31"/>
  <c r="AM75" i="31"/>
  <c r="AJ75" i="31"/>
  <c r="AG75" i="31"/>
  <c r="AD75" i="31"/>
  <c r="AA75" i="31"/>
  <c r="X75" i="31"/>
  <c r="U75" i="31"/>
  <c r="Q75" i="31"/>
  <c r="R75" i="31" s="1"/>
  <c r="O75" i="31"/>
  <c r="BZ74" i="31"/>
  <c r="BW74" i="31"/>
  <c r="BT74" i="31"/>
  <c r="BQ74" i="31"/>
  <c r="BN74" i="31"/>
  <c r="BH74" i="31"/>
  <c r="BE74" i="31"/>
  <c r="BB74" i="31"/>
  <c r="AY74" i="31"/>
  <c r="AV74" i="31"/>
  <c r="AS74" i="31"/>
  <c r="AP74" i="31"/>
  <c r="AM74" i="31"/>
  <c r="AJ74" i="31"/>
  <c r="AG74" i="31"/>
  <c r="AD74" i="31"/>
  <c r="AA74" i="31"/>
  <c r="X74" i="31"/>
  <c r="U74" i="31"/>
  <c r="R74" i="31"/>
  <c r="N74" i="31"/>
  <c r="O74" i="31" s="1"/>
  <c r="BZ73" i="31"/>
  <c r="BW73" i="31"/>
  <c r="BT73" i="31"/>
  <c r="BQ73" i="31"/>
  <c r="BN73" i="31"/>
  <c r="BH73" i="31"/>
  <c r="BE73" i="31"/>
  <c r="BB73" i="31"/>
  <c r="AY73" i="31"/>
  <c r="AV73" i="31"/>
  <c r="AS73" i="31"/>
  <c r="AP73" i="31"/>
  <c r="AM73" i="31"/>
  <c r="AJ73" i="31"/>
  <c r="AG73" i="31"/>
  <c r="AD73" i="31"/>
  <c r="AA73" i="31"/>
  <c r="X73" i="31"/>
  <c r="U73" i="31"/>
  <c r="R73" i="31"/>
  <c r="O73" i="31"/>
  <c r="BZ72" i="31"/>
  <c r="BW72" i="31"/>
  <c r="BT72" i="31"/>
  <c r="BQ72" i="31"/>
  <c r="BN72" i="31"/>
  <c r="BH72" i="31"/>
  <c r="BE72" i="31"/>
  <c r="BB72" i="31"/>
  <c r="AY72" i="31"/>
  <c r="AV72" i="31"/>
  <c r="AS72" i="31"/>
  <c r="AP72" i="31"/>
  <c r="AM72" i="31"/>
  <c r="AJ72" i="31"/>
  <c r="AG72" i="31"/>
  <c r="AD72" i="31"/>
  <c r="AA72" i="31"/>
  <c r="X72" i="31"/>
  <c r="U72" i="31"/>
  <c r="R72" i="31"/>
  <c r="O72" i="31"/>
  <c r="BZ71" i="31"/>
  <c r="BW71" i="31"/>
  <c r="BT71" i="31"/>
  <c r="BQ71" i="31"/>
  <c r="BN71" i="31"/>
  <c r="BH71" i="31"/>
  <c r="BE71" i="31"/>
  <c r="BB71" i="31"/>
  <c r="AY71" i="31"/>
  <c r="AV71" i="31"/>
  <c r="AS71" i="31"/>
  <c r="AP71" i="31"/>
  <c r="AM71" i="31"/>
  <c r="AJ71" i="31"/>
  <c r="AG71" i="31"/>
  <c r="AD71" i="31"/>
  <c r="AA71" i="31"/>
  <c r="X71" i="31"/>
  <c r="U71" i="31"/>
  <c r="P71" i="31"/>
  <c r="R71" i="31" s="1"/>
  <c r="CE71" i="31" s="1"/>
  <c r="CF71" i="31" s="1"/>
  <c r="CG71" i="31" s="1"/>
  <c r="O71" i="31"/>
  <c r="BZ70" i="31"/>
  <c r="BW70" i="31"/>
  <c r="BT70" i="31"/>
  <c r="BQ70" i="31"/>
  <c r="BN70" i="31"/>
  <c r="BH70" i="31"/>
  <c r="BE70" i="31"/>
  <c r="BB70" i="31"/>
  <c r="AY70" i="31"/>
  <c r="AV70" i="31"/>
  <c r="AS70" i="31"/>
  <c r="AP70" i="31"/>
  <c r="AM70" i="31"/>
  <c r="AJ70" i="31"/>
  <c r="AG70" i="31"/>
  <c r="AD70" i="31"/>
  <c r="AA70" i="31"/>
  <c r="X70" i="31"/>
  <c r="S70" i="31"/>
  <c r="U70" i="31" s="1"/>
  <c r="P70" i="31"/>
  <c r="R70" i="31" s="1"/>
  <c r="O70" i="31"/>
  <c r="BZ69" i="31"/>
  <c r="BW69" i="31"/>
  <c r="BT69" i="31"/>
  <c r="BQ69" i="31"/>
  <c r="BN69" i="31"/>
  <c r="BH69" i="31"/>
  <c r="BE69" i="31"/>
  <c r="BB69" i="31"/>
  <c r="AY69" i="31"/>
  <c r="AV69" i="31"/>
  <c r="AS69" i="31"/>
  <c r="AP69" i="31"/>
  <c r="AM69" i="31"/>
  <c r="AJ69" i="31"/>
  <c r="AG69" i="31"/>
  <c r="AD69" i="31"/>
  <c r="AA69" i="31"/>
  <c r="X69" i="31"/>
  <c r="U69" i="31"/>
  <c r="R69" i="31"/>
  <c r="N69" i="31"/>
  <c r="O69" i="31" s="1"/>
  <c r="BZ68" i="31"/>
  <c r="BW68" i="31"/>
  <c r="BT68" i="31"/>
  <c r="BQ68" i="31"/>
  <c r="BN68" i="31"/>
  <c r="BH68" i="31"/>
  <c r="BE68" i="31"/>
  <c r="BB68" i="31"/>
  <c r="AY68" i="31"/>
  <c r="AV68" i="31"/>
  <c r="AS68" i="31"/>
  <c r="AP68" i="31"/>
  <c r="AM68" i="31"/>
  <c r="AJ68" i="31"/>
  <c r="AG68" i="31"/>
  <c r="AD68" i="31"/>
  <c r="AA68" i="31"/>
  <c r="X68" i="31"/>
  <c r="U68" i="31"/>
  <c r="R68" i="31"/>
  <c r="O68" i="31"/>
  <c r="BZ67" i="31"/>
  <c r="BW67" i="31"/>
  <c r="BT67" i="31"/>
  <c r="BQ67" i="31"/>
  <c r="BN67" i="31"/>
  <c r="BH67" i="31"/>
  <c r="BE67" i="31"/>
  <c r="BB67" i="31"/>
  <c r="AY67" i="31"/>
  <c r="AV67" i="31"/>
  <c r="AS67" i="31"/>
  <c r="AP67" i="31"/>
  <c r="AM67" i="31"/>
  <c r="AJ67" i="31"/>
  <c r="AG67" i="31"/>
  <c r="AD67" i="31"/>
  <c r="AA67" i="31"/>
  <c r="X67" i="31"/>
  <c r="U67" i="31"/>
  <c r="R67" i="31"/>
  <c r="O67" i="31"/>
  <c r="BZ66" i="31"/>
  <c r="BW66" i="31"/>
  <c r="BT66" i="31"/>
  <c r="BQ66" i="31"/>
  <c r="BN66" i="31"/>
  <c r="BH66" i="31"/>
  <c r="BE66" i="31"/>
  <c r="BB66" i="31"/>
  <c r="AY66" i="31"/>
  <c r="AV66" i="31"/>
  <c r="AS66" i="31"/>
  <c r="AP66" i="31"/>
  <c r="AM66" i="31"/>
  <c r="AJ66" i="31"/>
  <c r="AG66" i="31"/>
  <c r="AD66" i="31"/>
  <c r="AA66" i="31"/>
  <c r="X66" i="31"/>
  <c r="U66" i="31"/>
  <c r="Q66" i="31"/>
  <c r="R66" i="31" s="1"/>
  <c r="N66" i="31"/>
  <c r="O66" i="31" s="1"/>
  <c r="BZ65" i="31"/>
  <c r="BW65" i="31"/>
  <c r="BT65" i="31"/>
  <c r="BQ65" i="31"/>
  <c r="BN65" i="31"/>
  <c r="BH65" i="31"/>
  <c r="BE65" i="31"/>
  <c r="BB65" i="31"/>
  <c r="AY65" i="31"/>
  <c r="AV65" i="31"/>
  <c r="AS65" i="31"/>
  <c r="AP65" i="31"/>
  <c r="AM65" i="31"/>
  <c r="AJ65" i="31"/>
  <c r="AG65" i="31"/>
  <c r="AD65" i="31"/>
  <c r="AA65" i="31"/>
  <c r="X65" i="31"/>
  <c r="U65" i="31"/>
  <c r="Q65" i="31"/>
  <c r="R65" i="31"/>
  <c r="N65" i="31"/>
  <c r="O65" i="31" s="1"/>
  <c r="BZ64" i="31"/>
  <c r="BW64" i="31"/>
  <c r="BT64" i="31"/>
  <c r="BQ64" i="31"/>
  <c r="BN64" i="31"/>
  <c r="BH64" i="31"/>
  <c r="BE64" i="31"/>
  <c r="BB64" i="31"/>
  <c r="AY64" i="31"/>
  <c r="AV64" i="31"/>
  <c r="AS64" i="31"/>
  <c r="AP64" i="31"/>
  <c r="AM64" i="31"/>
  <c r="AJ64" i="31"/>
  <c r="AG64" i="31"/>
  <c r="AD64" i="31"/>
  <c r="AA64" i="31"/>
  <c r="X64" i="31"/>
  <c r="U64" i="31"/>
  <c r="Q64" i="31"/>
  <c r="R64" i="31" s="1"/>
  <c r="CE64" i="31" s="1"/>
  <c r="CF64" i="31" s="1"/>
  <c r="CG64" i="31" s="1"/>
  <c r="N64" i="31"/>
  <c r="O64" i="31" s="1"/>
  <c r="BZ63" i="31"/>
  <c r="BW63" i="31"/>
  <c r="BT63" i="31"/>
  <c r="BQ63" i="31"/>
  <c r="BN63" i="31"/>
  <c r="BH63" i="31"/>
  <c r="BE63" i="31"/>
  <c r="BB63" i="31"/>
  <c r="AY63" i="31"/>
  <c r="AV63" i="31"/>
  <c r="AS63" i="31"/>
  <c r="AP63" i="31"/>
  <c r="AM63" i="31"/>
  <c r="AJ63" i="31"/>
  <c r="AG63" i="31"/>
  <c r="AD63" i="31"/>
  <c r="AA63" i="31"/>
  <c r="X63" i="31"/>
  <c r="U63" i="31"/>
  <c r="Q63" i="31"/>
  <c r="R63" i="31" s="1"/>
  <c r="N63" i="31"/>
  <c r="O63" i="31" s="1"/>
  <c r="BZ62" i="31"/>
  <c r="BW62" i="31"/>
  <c r="BT62" i="31"/>
  <c r="BQ62" i="31"/>
  <c r="BN62" i="31"/>
  <c r="BH62" i="31"/>
  <c r="BE62" i="31"/>
  <c r="BB62" i="31"/>
  <c r="AY62" i="31"/>
  <c r="AV62" i="31"/>
  <c r="AS62" i="31"/>
  <c r="AP62" i="31"/>
  <c r="AM62" i="31"/>
  <c r="AJ62" i="31"/>
  <c r="AG62" i="31"/>
  <c r="AD62" i="31"/>
  <c r="AA62" i="31"/>
  <c r="X62" i="31"/>
  <c r="U62" i="31"/>
  <c r="R62" i="31"/>
  <c r="N62" i="31"/>
  <c r="O62" i="31" s="1"/>
  <c r="BZ61" i="31"/>
  <c r="BW61" i="31"/>
  <c r="BT61" i="31"/>
  <c r="BQ61" i="31"/>
  <c r="BN61" i="31"/>
  <c r="BH61" i="31"/>
  <c r="BE61" i="31"/>
  <c r="BB61" i="31"/>
  <c r="AY61" i="31"/>
  <c r="AV61" i="31"/>
  <c r="AS61" i="31"/>
  <c r="AP61" i="31"/>
  <c r="AM61" i="31"/>
  <c r="AJ61" i="31"/>
  <c r="AG61" i="31"/>
  <c r="AD61" i="31"/>
  <c r="AA61" i="31"/>
  <c r="W61" i="31"/>
  <c r="X61" i="31" s="1"/>
  <c r="U61" i="31"/>
  <c r="Q61" i="31"/>
  <c r="R61" i="31" s="1"/>
  <c r="N61" i="31"/>
  <c r="O61" i="31" s="1"/>
  <c r="BZ60" i="31"/>
  <c r="BW60" i="31"/>
  <c r="BT60" i="31"/>
  <c r="BQ60" i="31"/>
  <c r="BN60" i="31"/>
  <c r="BH60" i="31"/>
  <c r="BE60" i="31"/>
  <c r="BB60" i="31"/>
  <c r="AY60" i="31"/>
  <c r="AV60" i="31"/>
  <c r="AS60" i="31"/>
  <c r="AP60" i="31"/>
  <c r="AM60" i="31"/>
  <c r="AJ60" i="31"/>
  <c r="AG60" i="31"/>
  <c r="AD60" i="31"/>
  <c r="AA60" i="31"/>
  <c r="W60" i="31"/>
  <c r="X60" i="31" s="1"/>
  <c r="U60" i="31"/>
  <c r="Q60" i="31"/>
  <c r="R60" i="31" s="1"/>
  <c r="CE60" i="31" s="1"/>
  <c r="CF60" i="31" s="1"/>
  <c r="CG60" i="31" s="1"/>
  <c r="O60" i="31"/>
  <c r="BZ59" i="31"/>
  <c r="BW59" i="31"/>
  <c r="BT59" i="31"/>
  <c r="BQ59" i="31"/>
  <c r="BN59" i="31"/>
  <c r="BH59" i="31"/>
  <c r="BE59" i="31"/>
  <c r="BB59" i="31"/>
  <c r="AY59" i="31"/>
  <c r="AV59" i="31"/>
  <c r="AS59" i="31"/>
  <c r="AP59" i="31"/>
  <c r="AM59" i="31"/>
  <c r="AJ59" i="31"/>
  <c r="AG59" i="31"/>
  <c r="AD59" i="31"/>
  <c r="AA59" i="31"/>
  <c r="W59" i="31"/>
  <c r="X59" i="31" s="1"/>
  <c r="U59" i="31"/>
  <c r="Q59" i="31"/>
  <c r="R59" i="31" s="1"/>
  <c r="O59" i="31"/>
  <c r="BZ58" i="31"/>
  <c r="BW58" i="31"/>
  <c r="BT58" i="31"/>
  <c r="BQ58" i="31"/>
  <c r="BN58" i="31"/>
  <c r="BH58" i="31"/>
  <c r="BE58" i="31"/>
  <c r="BB58" i="31"/>
  <c r="AY58" i="31"/>
  <c r="AV58" i="31"/>
  <c r="AS58" i="31"/>
  <c r="AP58" i="31"/>
  <c r="AM58" i="31"/>
  <c r="AJ58" i="31"/>
  <c r="AG58" i="31"/>
  <c r="AD58" i="31"/>
  <c r="AA58" i="31"/>
  <c r="X58" i="31"/>
  <c r="U58" i="31"/>
  <c r="R58" i="31"/>
  <c r="O58" i="31"/>
  <c r="BZ57" i="31"/>
  <c r="BW57" i="31"/>
  <c r="BT57" i="31"/>
  <c r="BQ57" i="31"/>
  <c r="BN57" i="31"/>
  <c r="BH57" i="31"/>
  <c r="BE57" i="31"/>
  <c r="BB57" i="31"/>
  <c r="AY57" i="31"/>
  <c r="AV57" i="31"/>
  <c r="AS57" i="31"/>
  <c r="AP57" i="31"/>
  <c r="AM57" i="31"/>
  <c r="AJ57" i="31"/>
  <c r="AG57" i="31"/>
  <c r="AD57" i="31"/>
  <c r="AA57" i="31"/>
  <c r="X57" i="31"/>
  <c r="U57" i="31"/>
  <c r="R57" i="31"/>
  <c r="O57" i="31"/>
  <c r="BZ56" i="31"/>
  <c r="BW56" i="31"/>
  <c r="BT56" i="31"/>
  <c r="BQ56" i="31"/>
  <c r="BN56" i="31"/>
  <c r="BH56" i="31"/>
  <c r="BE56" i="31"/>
  <c r="BB56" i="31"/>
  <c r="AY56" i="31"/>
  <c r="AV56" i="31"/>
  <c r="AS56" i="31"/>
  <c r="AP56" i="31"/>
  <c r="AM56" i="31"/>
  <c r="AJ56" i="31"/>
  <c r="AG56" i="31"/>
  <c r="AD56" i="31"/>
  <c r="AA56" i="31"/>
  <c r="X56" i="31"/>
  <c r="U56" i="31"/>
  <c r="Q56" i="31"/>
  <c r="R56" i="31" s="1"/>
  <c r="N56" i="31"/>
  <c r="O56" i="31" s="1"/>
  <c r="BZ55" i="31"/>
  <c r="BW55" i="31"/>
  <c r="BT55" i="31"/>
  <c r="BQ55" i="31"/>
  <c r="BN55" i="31"/>
  <c r="BH55" i="31"/>
  <c r="BE55" i="31"/>
  <c r="BB55" i="31"/>
  <c r="AY55" i="31"/>
  <c r="AV55" i="31"/>
  <c r="AS55" i="31"/>
  <c r="AP55" i="31"/>
  <c r="AM55" i="31"/>
  <c r="AJ55" i="31"/>
  <c r="AG55" i="31"/>
  <c r="AD55" i="31"/>
  <c r="AA55" i="31"/>
  <c r="X55" i="31"/>
  <c r="U55" i="31"/>
  <c r="Q55" i="31"/>
  <c r="R55" i="31" s="1"/>
  <c r="N55" i="31"/>
  <c r="O55" i="31" s="1"/>
  <c r="BZ54" i="31"/>
  <c r="BW54" i="31"/>
  <c r="BT54" i="31"/>
  <c r="BQ54" i="31"/>
  <c r="BN54" i="31"/>
  <c r="BH54" i="31"/>
  <c r="BE54" i="31"/>
  <c r="BB54" i="31"/>
  <c r="AY54" i="31"/>
  <c r="AV54" i="31"/>
  <c r="AS54" i="31"/>
  <c r="AP54" i="31"/>
  <c r="AM54" i="31"/>
  <c r="AJ54" i="31"/>
  <c r="AG54" i="31"/>
  <c r="AD54" i="31"/>
  <c r="AA54" i="31"/>
  <c r="X54" i="31"/>
  <c r="U54" i="31"/>
  <c r="Q54" i="31"/>
  <c r="R54" i="31" s="1"/>
  <c r="N54" i="31"/>
  <c r="O54" i="31" s="1"/>
  <c r="BZ53" i="31"/>
  <c r="BW53" i="31"/>
  <c r="BT53" i="31"/>
  <c r="BQ53" i="31"/>
  <c r="BN53" i="31"/>
  <c r="BH53" i="31"/>
  <c r="BE53" i="31"/>
  <c r="BB53" i="31"/>
  <c r="AY53" i="31"/>
  <c r="AV53" i="31"/>
  <c r="AS53" i="31"/>
  <c r="AP53" i="31"/>
  <c r="AM53" i="31"/>
  <c r="AJ53" i="31"/>
  <c r="AG53" i="31"/>
  <c r="AD53" i="31"/>
  <c r="AA53" i="31"/>
  <c r="X53" i="31"/>
  <c r="U53" i="31"/>
  <c r="R53" i="31"/>
  <c r="O53" i="31"/>
  <c r="BZ52" i="31"/>
  <c r="BW52" i="31"/>
  <c r="BT52" i="31"/>
  <c r="BQ52" i="31"/>
  <c r="BN52" i="31"/>
  <c r="BH52" i="31"/>
  <c r="BE52" i="31"/>
  <c r="BB52" i="31"/>
  <c r="AY52" i="31"/>
  <c r="AV52" i="31"/>
  <c r="AS52" i="31"/>
  <c r="AP52" i="31"/>
  <c r="AM52" i="31"/>
  <c r="AJ52" i="31"/>
  <c r="AG52" i="31"/>
  <c r="AD52" i="31"/>
  <c r="AA52" i="31"/>
  <c r="X52" i="31"/>
  <c r="U52" i="31"/>
  <c r="Q52" i="31"/>
  <c r="R52" i="31" s="1"/>
  <c r="O52" i="31"/>
  <c r="BZ51" i="31"/>
  <c r="BW51" i="31"/>
  <c r="BT51" i="31"/>
  <c r="BQ51" i="31"/>
  <c r="BN51" i="31"/>
  <c r="BH51" i="31"/>
  <c r="BE51" i="31"/>
  <c r="BB51" i="31"/>
  <c r="AY51" i="31"/>
  <c r="AV51" i="31"/>
  <c r="AS51" i="31"/>
  <c r="AP51" i="31"/>
  <c r="AM51" i="31"/>
  <c r="AJ51" i="31"/>
  <c r="AG51" i="31"/>
  <c r="AD51" i="31"/>
  <c r="AA51" i="31"/>
  <c r="X51" i="31"/>
  <c r="U51" i="31"/>
  <c r="Q51" i="31"/>
  <c r="R51" i="31" s="1"/>
  <c r="O51" i="31"/>
  <c r="BZ50" i="31"/>
  <c r="BW50" i="31"/>
  <c r="BT50" i="31"/>
  <c r="BQ50" i="31"/>
  <c r="BN50" i="31"/>
  <c r="BH50" i="31"/>
  <c r="BE50" i="31"/>
  <c r="BB50" i="31"/>
  <c r="AY50" i="31"/>
  <c r="AV50" i="31"/>
  <c r="AS50" i="31"/>
  <c r="AP50" i="31"/>
  <c r="AM50" i="31"/>
  <c r="AJ50" i="31"/>
  <c r="AG50" i="31"/>
  <c r="AD50" i="31"/>
  <c r="AA50" i="31"/>
  <c r="X50" i="31"/>
  <c r="U50" i="31"/>
  <c r="Q50" i="31"/>
  <c r="R50" i="31" s="1"/>
  <c r="O50" i="31"/>
  <c r="BZ49" i="31"/>
  <c r="BW49" i="31"/>
  <c r="BT49" i="31"/>
  <c r="BQ49" i="31"/>
  <c r="BN49" i="31"/>
  <c r="BH49" i="31"/>
  <c r="BE49" i="31"/>
  <c r="BB49" i="31"/>
  <c r="AY49" i="31"/>
  <c r="AV49" i="31"/>
  <c r="AS49" i="31"/>
  <c r="AP49" i="31"/>
  <c r="AM49" i="31"/>
  <c r="AJ49" i="31"/>
  <c r="AG49" i="31"/>
  <c r="AD49" i="31"/>
  <c r="AA49" i="31"/>
  <c r="W49" i="31"/>
  <c r="X49" i="31" s="1"/>
  <c r="U49" i="31"/>
  <c r="R49" i="31"/>
  <c r="O49" i="31"/>
  <c r="BZ48" i="31"/>
  <c r="BW48" i="31"/>
  <c r="BT48" i="31"/>
  <c r="BQ48" i="31"/>
  <c r="BN48" i="31"/>
  <c r="BH48" i="31"/>
  <c r="BE48" i="31"/>
  <c r="BB48" i="31"/>
  <c r="AY48" i="31"/>
  <c r="AV48" i="31"/>
  <c r="AS48" i="31"/>
  <c r="AP48" i="31"/>
  <c r="AM48" i="31"/>
  <c r="AJ48" i="31"/>
  <c r="AG48" i="31"/>
  <c r="AD48" i="31"/>
  <c r="AA48" i="31"/>
  <c r="X48" i="31"/>
  <c r="U48" i="31"/>
  <c r="R48" i="31"/>
  <c r="O48" i="31"/>
  <c r="BZ47" i="31"/>
  <c r="BW47" i="31"/>
  <c r="BT47" i="31"/>
  <c r="BQ47" i="31"/>
  <c r="BN47" i="31"/>
  <c r="BH47" i="31"/>
  <c r="BE47" i="31"/>
  <c r="BB47" i="31"/>
  <c r="AY47" i="31"/>
  <c r="AV47" i="31"/>
  <c r="AS47" i="31"/>
  <c r="AP47" i="31"/>
  <c r="AM47" i="31"/>
  <c r="AJ47" i="31"/>
  <c r="AG47" i="31"/>
  <c r="AD47" i="31"/>
  <c r="AA47" i="31"/>
  <c r="X47" i="31"/>
  <c r="U47" i="31"/>
  <c r="R47" i="31"/>
  <c r="O47" i="31"/>
  <c r="BZ46" i="31"/>
  <c r="BW46" i="31"/>
  <c r="BT46" i="31"/>
  <c r="BQ46" i="31"/>
  <c r="BN46" i="31"/>
  <c r="BH46" i="31"/>
  <c r="BE46" i="31"/>
  <c r="BB46" i="31"/>
  <c r="AY46" i="31"/>
  <c r="AV46" i="31"/>
  <c r="AS46" i="31"/>
  <c r="AP46" i="31"/>
  <c r="AM46" i="31"/>
  <c r="AJ46" i="31"/>
  <c r="AG46" i="31"/>
  <c r="AD46" i="31"/>
  <c r="AA46" i="31"/>
  <c r="X46" i="31"/>
  <c r="U46" i="31"/>
  <c r="R46" i="31"/>
  <c r="O46" i="31"/>
  <c r="BZ45" i="31"/>
  <c r="BW45" i="31"/>
  <c r="BT45" i="31"/>
  <c r="BQ45" i="31"/>
  <c r="BN45" i="31"/>
  <c r="BH45" i="31"/>
  <c r="BE45" i="31"/>
  <c r="BB45" i="31"/>
  <c r="AY45" i="31"/>
  <c r="AV45" i="31"/>
  <c r="AS45" i="31"/>
  <c r="AP45" i="31"/>
  <c r="AM45" i="31"/>
  <c r="AJ45" i="31"/>
  <c r="AG45" i="31"/>
  <c r="AD45" i="31"/>
  <c r="AA45" i="31"/>
  <c r="X45" i="31"/>
  <c r="U45" i="31"/>
  <c r="R45" i="31"/>
  <c r="O45" i="31"/>
  <c r="BZ44" i="31"/>
  <c r="BW44" i="31"/>
  <c r="BT44" i="31"/>
  <c r="BQ44" i="31"/>
  <c r="BN44" i="31"/>
  <c r="BH44" i="31"/>
  <c r="BE44" i="31"/>
  <c r="BB44" i="31"/>
  <c r="AY44" i="31"/>
  <c r="AV44" i="31"/>
  <c r="AS44" i="31"/>
  <c r="AP44" i="31"/>
  <c r="AM44" i="31"/>
  <c r="AJ44" i="31"/>
  <c r="AG44" i="31"/>
  <c r="AD44" i="31"/>
  <c r="AA44" i="31"/>
  <c r="X44" i="31"/>
  <c r="U44" i="31"/>
  <c r="R44" i="31"/>
  <c r="O44" i="31"/>
  <c r="BZ43" i="31"/>
  <c r="BW43" i="31"/>
  <c r="BT43" i="31"/>
  <c r="BQ43" i="31"/>
  <c r="BN43" i="31"/>
  <c r="BH43" i="31"/>
  <c r="BE43" i="31"/>
  <c r="BB43" i="31"/>
  <c r="AY43" i="31"/>
  <c r="AV43" i="31"/>
  <c r="AS43" i="31"/>
  <c r="AP43" i="31"/>
  <c r="AM43" i="31"/>
  <c r="AJ43" i="31"/>
  <c r="AG43" i="31"/>
  <c r="AD43" i="31"/>
  <c r="AA43" i="31"/>
  <c r="X43" i="31"/>
  <c r="U43" i="31"/>
  <c r="R43" i="31"/>
  <c r="O43" i="31"/>
  <c r="BZ42" i="31"/>
  <c r="BW42" i="31"/>
  <c r="BT42" i="31"/>
  <c r="BQ42" i="31"/>
  <c r="BN42" i="31"/>
  <c r="BH42" i="31"/>
  <c r="BE42" i="31"/>
  <c r="BB42" i="31"/>
  <c r="AY42" i="31"/>
  <c r="AV42" i="31"/>
  <c r="AS42" i="31"/>
  <c r="AP42" i="31"/>
  <c r="AM42" i="31"/>
  <c r="AJ42" i="31"/>
  <c r="AG42" i="31"/>
  <c r="AD42" i="31"/>
  <c r="AA42" i="31"/>
  <c r="X42" i="31"/>
  <c r="S42" i="31"/>
  <c r="U42" i="31" s="1"/>
  <c r="P42" i="31"/>
  <c r="R42" i="31" s="1"/>
  <c r="CE42" i="31" s="1"/>
  <c r="CF42" i="31" s="1"/>
  <c r="CG42" i="31" s="1"/>
  <c r="N42" i="31"/>
  <c r="O42" i="31" s="1"/>
  <c r="BZ41" i="31"/>
  <c r="BW41" i="31"/>
  <c r="BT41" i="31"/>
  <c r="BQ41" i="31"/>
  <c r="BN41" i="31"/>
  <c r="BH41" i="31"/>
  <c r="BE41" i="31"/>
  <c r="BB41" i="31"/>
  <c r="AY41" i="31"/>
  <c r="AV41" i="31"/>
  <c r="AS41" i="31"/>
  <c r="AP41" i="31"/>
  <c r="AM41" i="31"/>
  <c r="AJ41" i="31"/>
  <c r="AG41" i="31"/>
  <c r="AD41" i="31"/>
  <c r="AA41" i="31"/>
  <c r="W41" i="31"/>
  <c r="X41" i="31" s="1"/>
  <c r="S41" i="31"/>
  <c r="U41" i="31" s="1"/>
  <c r="Q41" i="31"/>
  <c r="R41" i="31" s="1"/>
  <c r="N41" i="31"/>
  <c r="O41" i="31" s="1"/>
  <c r="BZ40" i="31"/>
  <c r="BW40" i="31"/>
  <c r="BT40" i="31"/>
  <c r="BQ40" i="31"/>
  <c r="BN40" i="31"/>
  <c r="BH40" i="31"/>
  <c r="BE40" i="31"/>
  <c r="BB40" i="31"/>
  <c r="AY40" i="31"/>
  <c r="AV40" i="31"/>
  <c r="AS40" i="31"/>
  <c r="AP40" i="31"/>
  <c r="AM40" i="31"/>
  <c r="AJ40" i="31"/>
  <c r="AF40" i="31"/>
  <c r="AG40" i="31"/>
  <c r="AD40" i="31"/>
  <c r="AA40" i="31"/>
  <c r="X40" i="31"/>
  <c r="U40" i="31"/>
  <c r="R40" i="31"/>
  <c r="O40" i="31"/>
  <c r="BZ39" i="31"/>
  <c r="BW39" i="31"/>
  <c r="BT39" i="31"/>
  <c r="BQ39" i="31"/>
  <c r="BN39" i="31"/>
  <c r="BH39" i="31"/>
  <c r="BE39" i="31"/>
  <c r="BB39" i="31"/>
  <c r="AY39" i="31"/>
  <c r="AV39" i="31"/>
  <c r="AS39" i="31"/>
  <c r="AP39" i="31"/>
  <c r="AM39" i="31"/>
  <c r="AJ39" i="31"/>
  <c r="AG39" i="31"/>
  <c r="AD39" i="31"/>
  <c r="AA39" i="31"/>
  <c r="X39" i="31"/>
  <c r="U39" i="31"/>
  <c r="R39" i="31"/>
  <c r="O39" i="31"/>
  <c r="BZ38" i="31"/>
  <c r="BW38" i="31"/>
  <c r="BT38" i="31"/>
  <c r="BQ38" i="31"/>
  <c r="BN38" i="31"/>
  <c r="BH38" i="31"/>
  <c r="BE38" i="31"/>
  <c r="BB38" i="31"/>
  <c r="AY38" i="31"/>
  <c r="AV38" i="31"/>
  <c r="AS38" i="31"/>
  <c r="AP38" i="31"/>
  <c r="AM38" i="31"/>
  <c r="AJ38" i="31"/>
  <c r="AG38" i="31"/>
  <c r="AD38" i="31"/>
  <c r="AA38" i="31"/>
  <c r="X38" i="31"/>
  <c r="U38" i="31"/>
  <c r="R38" i="31"/>
  <c r="O38" i="31"/>
  <c r="BZ37" i="31"/>
  <c r="BW37" i="31"/>
  <c r="BT37" i="31"/>
  <c r="BQ37" i="31"/>
  <c r="BN37" i="31"/>
  <c r="BH37" i="31"/>
  <c r="BE37" i="31"/>
  <c r="BB37" i="31"/>
  <c r="AY37" i="31"/>
  <c r="AV37" i="31"/>
  <c r="AS37" i="31"/>
  <c r="AP37" i="31"/>
  <c r="AM37" i="31"/>
  <c r="AJ37" i="31"/>
  <c r="AG37" i="31"/>
  <c r="AD37" i="31"/>
  <c r="AA37" i="31"/>
  <c r="X37" i="31"/>
  <c r="U37" i="31"/>
  <c r="R37" i="31"/>
  <c r="O37" i="31"/>
  <c r="BZ36" i="31"/>
  <c r="BW36" i="31"/>
  <c r="BT36" i="31"/>
  <c r="BQ36" i="31"/>
  <c r="BN36" i="31"/>
  <c r="BH36" i="31"/>
  <c r="BE36" i="31"/>
  <c r="BB36" i="31"/>
  <c r="AY36" i="31"/>
  <c r="AV36" i="31"/>
  <c r="AS36" i="31"/>
  <c r="AP36" i="31"/>
  <c r="AM36" i="31"/>
  <c r="AJ36" i="31"/>
  <c r="AG36" i="31"/>
  <c r="AD36" i="31"/>
  <c r="AA36" i="31"/>
  <c r="X36" i="31"/>
  <c r="U36" i="31"/>
  <c r="R36" i="31"/>
  <c r="O36" i="31"/>
  <c r="BZ35" i="31"/>
  <c r="BW35" i="31"/>
  <c r="BT35" i="31"/>
  <c r="BQ35" i="31"/>
  <c r="BN35" i="31"/>
  <c r="BH35" i="31"/>
  <c r="BE35" i="31"/>
  <c r="BB35" i="31"/>
  <c r="AY35" i="31"/>
  <c r="AV35" i="31"/>
  <c r="AS35" i="31"/>
  <c r="AP35" i="31"/>
  <c r="AM35" i="31"/>
  <c r="AJ35" i="31"/>
  <c r="AG35" i="31"/>
  <c r="AD35" i="31"/>
  <c r="AA35" i="31"/>
  <c r="X35" i="31"/>
  <c r="U35" i="31"/>
  <c r="R35" i="31"/>
  <c r="O35" i="31"/>
  <c r="BZ34" i="31"/>
  <c r="BW34" i="31"/>
  <c r="BT34" i="31"/>
  <c r="BQ34" i="31"/>
  <c r="BN34" i="31"/>
  <c r="BH34" i="31"/>
  <c r="BE34" i="31"/>
  <c r="BB34" i="31"/>
  <c r="AY34" i="31"/>
  <c r="AV34" i="31"/>
  <c r="AS34" i="31"/>
  <c r="AP34" i="31"/>
  <c r="AM34" i="31"/>
  <c r="AJ34" i="31"/>
  <c r="AG34" i="31"/>
  <c r="AD34" i="31"/>
  <c r="AA34" i="31"/>
  <c r="X34" i="31"/>
  <c r="U34" i="31"/>
  <c r="Q34" i="31"/>
  <c r="R34" i="31" s="1"/>
  <c r="O34" i="31"/>
  <c r="BZ33" i="31"/>
  <c r="BW33" i="31"/>
  <c r="BT33" i="31"/>
  <c r="BQ33" i="31"/>
  <c r="BN33" i="31"/>
  <c r="BH33" i="31"/>
  <c r="BE33" i="31"/>
  <c r="BB33" i="31"/>
  <c r="AY33" i="31"/>
  <c r="AV33" i="31"/>
  <c r="AS33" i="31"/>
  <c r="AP33" i="31"/>
  <c r="AM33" i="31"/>
  <c r="AJ33" i="31"/>
  <c r="AG33" i="31"/>
  <c r="AD33" i="31"/>
  <c r="AA33" i="31"/>
  <c r="X33" i="31"/>
  <c r="U33" i="31"/>
  <c r="R33" i="31"/>
  <c r="O33" i="31"/>
  <c r="BZ32" i="31"/>
  <c r="BW32" i="31"/>
  <c r="BT32" i="31"/>
  <c r="BQ32" i="31"/>
  <c r="BN32" i="31"/>
  <c r="BH32" i="31"/>
  <c r="BE32" i="31"/>
  <c r="BB32" i="31"/>
  <c r="AY32" i="31"/>
  <c r="AV32" i="31"/>
  <c r="AS32" i="31"/>
  <c r="AP32" i="31"/>
  <c r="AM32" i="31"/>
  <c r="AJ32" i="31"/>
  <c r="AG32" i="31"/>
  <c r="AD32" i="31"/>
  <c r="AA32" i="31"/>
  <c r="X32" i="31"/>
  <c r="U32" i="31"/>
  <c r="R32" i="31"/>
  <c r="O32" i="31"/>
  <c r="BZ31" i="31"/>
  <c r="BW31" i="31"/>
  <c r="BT31" i="31"/>
  <c r="BQ31" i="31"/>
  <c r="BN31" i="31"/>
  <c r="BH31" i="31"/>
  <c r="BE31" i="31"/>
  <c r="BB31" i="31"/>
  <c r="AY31" i="31"/>
  <c r="AV31" i="31"/>
  <c r="AS31" i="31"/>
  <c r="AP31" i="31"/>
  <c r="AM31" i="31"/>
  <c r="AJ31" i="31"/>
  <c r="AG31" i="31"/>
  <c r="AD31" i="31"/>
  <c r="AA31" i="31"/>
  <c r="X31" i="31"/>
  <c r="U31" i="31"/>
  <c r="R31" i="31"/>
  <c r="O31" i="31"/>
  <c r="BZ30" i="31"/>
  <c r="BW30" i="31"/>
  <c r="BT30" i="31"/>
  <c r="BQ30" i="31"/>
  <c r="BN30" i="31"/>
  <c r="BG30" i="31"/>
  <c r="BH30" i="31" s="1"/>
  <c r="BE30" i="31"/>
  <c r="BB30" i="31"/>
  <c r="AY30" i="31"/>
  <c r="AV30" i="31"/>
  <c r="AS30" i="31"/>
  <c r="AP30" i="31"/>
  <c r="AM30" i="31"/>
  <c r="AJ30" i="31"/>
  <c r="AG30" i="31"/>
  <c r="AD30" i="31"/>
  <c r="AA30" i="31"/>
  <c r="X30" i="31"/>
  <c r="U30" i="31"/>
  <c r="R30" i="31"/>
  <c r="O30" i="31"/>
  <c r="BZ29" i="31"/>
  <c r="BW29" i="31"/>
  <c r="BT29" i="31"/>
  <c r="BQ29" i="31"/>
  <c r="BN29" i="31"/>
  <c r="BH29" i="31"/>
  <c r="BE29" i="31"/>
  <c r="BB29" i="31"/>
  <c r="AY29" i="31"/>
  <c r="AV29" i="31"/>
  <c r="AS29" i="31"/>
  <c r="AP29" i="31"/>
  <c r="AM29" i="31"/>
  <c r="AJ29" i="31"/>
  <c r="AG29" i="31"/>
  <c r="AD29" i="31"/>
  <c r="AA29" i="31"/>
  <c r="X29" i="31"/>
  <c r="U29" i="31"/>
  <c r="R29" i="31"/>
  <c r="O29" i="31"/>
  <c r="BZ28" i="31"/>
  <c r="BW28" i="31"/>
  <c r="BT28" i="31"/>
  <c r="BQ28" i="31"/>
  <c r="BN28" i="31"/>
  <c r="BH28" i="31"/>
  <c r="BE28" i="31"/>
  <c r="BB28" i="31"/>
  <c r="AY28" i="31"/>
  <c r="AV28" i="31"/>
  <c r="AS28" i="31"/>
  <c r="AP28" i="31"/>
  <c r="AM28" i="31"/>
  <c r="AJ28" i="31"/>
  <c r="AG28" i="31"/>
  <c r="AD28" i="31"/>
  <c r="AA28" i="31"/>
  <c r="X28" i="31"/>
  <c r="U28" i="31"/>
  <c r="R28" i="31"/>
  <c r="O28" i="31"/>
  <c r="BZ27" i="31"/>
  <c r="BW27" i="31"/>
  <c r="BT27" i="31"/>
  <c r="BQ27" i="31"/>
  <c r="BN27" i="31"/>
  <c r="BH27" i="31"/>
  <c r="BE27" i="31"/>
  <c r="BB27" i="31"/>
  <c r="AY27" i="31"/>
  <c r="AV27" i="31"/>
  <c r="AS27" i="31"/>
  <c r="AP27" i="31"/>
  <c r="AM27" i="31"/>
  <c r="AJ27" i="31"/>
  <c r="AG27" i="31"/>
  <c r="AD27" i="31"/>
  <c r="AA27" i="31"/>
  <c r="X27" i="31"/>
  <c r="U27" i="31"/>
  <c r="R27" i="31"/>
  <c r="O27" i="31"/>
  <c r="BZ26" i="31"/>
  <c r="BW26" i="31"/>
  <c r="BT26" i="31"/>
  <c r="BQ26" i="31"/>
  <c r="BN26" i="31"/>
  <c r="BH26" i="31"/>
  <c r="BE26" i="31"/>
  <c r="BB26" i="31"/>
  <c r="AY26" i="31"/>
  <c r="AV26" i="31"/>
  <c r="AS26" i="31"/>
  <c r="AP26" i="31"/>
  <c r="AM26" i="31"/>
  <c r="AJ26" i="31"/>
  <c r="AG26" i="31"/>
  <c r="AD26" i="31"/>
  <c r="AA26" i="31"/>
  <c r="W26" i="31"/>
  <c r="X26" i="31" s="1"/>
  <c r="S26" i="31"/>
  <c r="U26" i="31" s="1"/>
  <c r="Q26" i="31"/>
  <c r="R26" i="31" s="1"/>
  <c r="N26" i="31"/>
  <c r="O26" i="31" s="1"/>
  <c r="BZ25" i="31"/>
  <c r="BW25" i="31"/>
  <c r="BT25" i="31"/>
  <c r="BQ25" i="31"/>
  <c r="BN25" i="31"/>
  <c r="BH25" i="31"/>
  <c r="BE25" i="31"/>
  <c r="BB25" i="31"/>
  <c r="AY25" i="31"/>
  <c r="AV25" i="31"/>
  <c r="AS25" i="31"/>
  <c r="AP25" i="31"/>
  <c r="AM25" i="31"/>
  <c r="AJ25" i="31"/>
  <c r="AG25" i="31"/>
  <c r="AD25" i="31"/>
  <c r="AA25" i="31"/>
  <c r="W25" i="31"/>
  <c r="X25" i="31" s="1"/>
  <c r="S25" i="31"/>
  <c r="U25" i="31" s="1"/>
  <c r="Q25" i="31"/>
  <c r="R25" i="31" s="1"/>
  <c r="N25" i="31"/>
  <c r="O25" i="31" s="1"/>
  <c r="BZ24" i="31"/>
  <c r="BW24" i="31"/>
  <c r="BT24" i="31"/>
  <c r="BQ24" i="31"/>
  <c r="BN24" i="31"/>
  <c r="BH24" i="31"/>
  <c r="BE24" i="31"/>
  <c r="BB24" i="31"/>
  <c r="AY24" i="31"/>
  <c r="AV24" i="31"/>
  <c r="AS24" i="31"/>
  <c r="AP24" i="31"/>
  <c r="AM24" i="31"/>
  <c r="AJ24" i="31"/>
  <c r="AG24" i="31"/>
  <c r="AD24" i="31"/>
  <c r="AA24" i="31"/>
  <c r="X24" i="31"/>
  <c r="U24" i="31"/>
  <c r="R24" i="31"/>
  <c r="N24" i="31"/>
  <c r="O24" i="31" s="1"/>
  <c r="BZ23" i="31"/>
  <c r="BW23" i="31"/>
  <c r="BT23" i="31"/>
  <c r="BQ23" i="31"/>
  <c r="BN23" i="31"/>
  <c r="BH23" i="31"/>
  <c r="BE23" i="31"/>
  <c r="BB23" i="31"/>
  <c r="AY23" i="31"/>
  <c r="AV23" i="31"/>
  <c r="AS23" i="31"/>
  <c r="AP23" i="31"/>
  <c r="AM23" i="31"/>
  <c r="AJ23" i="31"/>
  <c r="AG23" i="31"/>
  <c r="AD23" i="31"/>
  <c r="AA23" i="31"/>
  <c r="X23" i="31"/>
  <c r="U23" i="31"/>
  <c r="R23" i="31"/>
  <c r="O23" i="31"/>
  <c r="BZ22" i="31"/>
  <c r="BW22" i="31"/>
  <c r="BT22" i="31"/>
  <c r="BQ22" i="31"/>
  <c r="BN22" i="31"/>
  <c r="BH22" i="31"/>
  <c r="BE22" i="31"/>
  <c r="BB22" i="31"/>
  <c r="AY22" i="31"/>
  <c r="AV22" i="31"/>
  <c r="AS22" i="31"/>
  <c r="AP22" i="31"/>
  <c r="AM22" i="31"/>
  <c r="AJ22" i="31"/>
  <c r="AG22" i="31"/>
  <c r="AD22" i="31"/>
  <c r="AA22" i="31"/>
  <c r="X22" i="31"/>
  <c r="U22" i="31"/>
  <c r="R22" i="31"/>
  <c r="N22" i="31"/>
  <c r="O22" i="31" s="1"/>
  <c r="BZ21" i="31"/>
  <c r="BW21" i="31"/>
  <c r="BT21" i="31"/>
  <c r="BQ21" i="31"/>
  <c r="BN21" i="31"/>
  <c r="BH21" i="31"/>
  <c r="BE21" i="31"/>
  <c r="BB21" i="31"/>
  <c r="AY21" i="31"/>
  <c r="AV21" i="31"/>
  <c r="AS21" i="31"/>
  <c r="AP21" i="31"/>
  <c r="AM21" i="31"/>
  <c r="AJ21" i="31"/>
  <c r="AG21" i="31"/>
  <c r="AD21" i="31"/>
  <c r="AA21" i="31"/>
  <c r="X21" i="31"/>
  <c r="U21" i="31"/>
  <c r="R21" i="31"/>
  <c r="O21" i="31"/>
  <c r="BZ20" i="31"/>
  <c r="BW20" i="31"/>
  <c r="BT20" i="31"/>
  <c r="BQ20" i="31"/>
  <c r="BN20" i="31"/>
  <c r="BH20" i="31"/>
  <c r="BE20" i="31"/>
  <c r="BB20" i="31"/>
  <c r="AY20" i="31"/>
  <c r="AV20" i="31"/>
  <c r="AS20" i="31"/>
  <c r="AP20" i="31"/>
  <c r="AM20" i="31"/>
  <c r="AJ20" i="31"/>
  <c r="AG20" i="31"/>
  <c r="AD20" i="31"/>
  <c r="AA20" i="31"/>
  <c r="X20" i="31"/>
  <c r="U20" i="31"/>
  <c r="R20" i="31"/>
  <c r="O20" i="31"/>
  <c r="BZ19" i="31"/>
  <c r="BW19" i="31"/>
  <c r="BT19" i="31"/>
  <c r="BQ19" i="31"/>
  <c r="BN19" i="31"/>
  <c r="BH19" i="31"/>
  <c r="BE19" i="31"/>
  <c r="BB19" i="31"/>
  <c r="AY19" i="31"/>
  <c r="AV19" i="31"/>
  <c r="AS19" i="31"/>
  <c r="AP19" i="31"/>
  <c r="AM19" i="31"/>
  <c r="AJ19" i="31"/>
  <c r="AG19" i="31"/>
  <c r="AD19" i="31"/>
  <c r="AA19" i="31"/>
  <c r="X19" i="31"/>
  <c r="U19" i="31"/>
  <c r="R19" i="31"/>
  <c r="O19" i="31"/>
  <c r="BZ18" i="31"/>
  <c r="BW18" i="31"/>
  <c r="BT18" i="31"/>
  <c r="BQ18" i="31"/>
  <c r="BN18" i="31"/>
  <c r="BH18" i="31"/>
  <c r="BE18" i="31"/>
  <c r="BB18" i="31"/>
  <c r="AY18" i="31"/>
  <c r="AV18" i="31"/>
  <c r="AS18" i="31"/>
  <c r="AP18" i="31"/>
  <c r="AM18" i="31"/>
  <c r="AJ18" i="31"/>
  <c r="AG18" i="31"/>
  <c r="AD18" i="31"/>
  <c r="AA18" i="31"/>
  <c r="X18" i="31"/>
  <c r="U18" i="31"/>
  <c r="R18" i="31"/>
  <c r="O18" i="31"/>
  <c r="BZ17" i="31"/>
  <c r="BW17" i="31"/>
  <c r="BT17" i="31"/>
  <c r="BQ17" i="31"/>
  <c r="BN17" i="31"/>
  <c r="BH17" i="31"/>
  <c r="BE17" i="31"/>
  <c r="BB17" i="31"/>
  <c r="AY17" i="31"/>
  <c r="AV17" i="31"/>
  <c r="AS17" i="31"/>
  <c r="AP17" i="31"/>
  <c r="AM17" i="31"/>
  <c r="AJ17" i="31"/>
  <c r="AG17" i="31"/>
  <c r="AD17" i="31"/>
  <c r="AA17" i="31"/>
  <c r="X17" i="31"/>
  <c r="U17" i="31"/>
  <c r="R17" i="31"/>
  <c r="O17" i="31"/>
  <c r="BZ16" i="31"/>
  <c r="BW16" i="31"/>
  <c r="BT16" i="31"/>
  <c r="BQ16" i="31"/>
  <c r="BN16" i="31"/>
  <c r="BH16" i="31"/>
  <c r="BE16" i="31"/>
  <c r="BB16" i="31"/>
  <c r="AY16" i="31"/>
  <c r="AV16" i="31"/>
  <c r="AS16" i="31"/>
  <c r="AP16" i="31"/>
  <c r="AM16" i="31"/>
  <c r="AJ16" i="31"/>
  <c r="AG16" i="31"/>
  <c r="AD16" i="31"/>
  <c r="AA16" i="31"/>
  <c r="X16" i="31"/>
  <c r="U16" i="31"/>
  <c r="R16" i="31"/>
  <c r="O16" i="31"/>
  <c r="BZ15" i="31"/>
  <c r="BW15" i="31"/>
  <c r="BT15" i="31"/>
  <c r="BQ15" i="31"/>
  <c r="BN15" i="31"/>
  <c r="BH15" i="31"/>
  <c r="BE15" i="31"/>
  <c r="BB15" i="31"/>
  <c r="AY15" i="31"/>
  <c r="AV15" i="31"/>
  <c r="AS15" i="31"/>
  <c r="AP15" i="31"/>
  <c r="AM15" i="31"/>
  <c r="AJ15" i="31"/>
  <c r="AG15" i="31"/>
  <c r="AD15" i="31"/>
  <c r="AA15" i="31"/>
  <c r="X15" i="31"/>
  <c r="U15" i="31"/>
  <c r="R15" i="31"/>
  <c r="O15" i="31"/>
  <c r="BZ14" i="31"/>
  <c r="BW14" i="31"/>
  <c r="BT14" i="31"/>
  <c r="BQ14" i="31"/>
  <c r="BN14" i="31"/>
  <c r="BH14" i="31"/>
  <c r="BE14" i="31"/>
  <c r="BB14" i="31"/>
  <c r="AY14" i="31"/>
  <c r="AV14" i="31"/>
  <c r="AS14" i="31"/>
  <c r="AP14" i="31"/>
  <c r="AM14" i="31"/>
  <c r="AJ14" i="31"/>
  <c r="AG14" i="31"/>
  <c r="AD14" i="31"/>
  <c r="AA14" i="31"/>
  <c r="X14" i="31"/>
  <c r="U14" i="31"/>
  <c r="R14" i="31"/>
  <c r="O14" i="31"/>
  <c r="BZ13" i="31"/>
  <c r="BW13" i="31"/>
  <c r="BT13" i="31"/>
  <c r="BQ13" i="31"/>
  <c r="BN13" i="31"/>
  <c r="BH13" i="31"/>
  <c r="BE13" i="31"/>
  <c r="BB13" i="31"/>
  <c r="AY13" i="31"/>
  <c r="AV13" i="31"/>
  <c r="AS13" i="31"/>
  <c r="AP13" i="31"/>
  <c r="AM13" i="31"/>
  <c r="AJ13" i="31"/>
  <c r="AG13" i="31"/>
  <c r="AD13" i="31"/>
  <c r="AA13" i="31"/>
  <c r="X13" i="31"/>
  <c r="U13" i="31"/>
  <c r="R13" i="31"/>
  <c r="O13" i="31"/>
  <c r="BZ12" i="31"/>
  <c r="BW12" i="31"/>
  <c r="BT12" i="31"/>
  <c r="BQ12" i="31"/>
  <c r="BN12" i="31"/>
  <c r="BH12" i="31"/>
  <c r="BE12" i="31"/>
  <c r="BB12" i="31"/>
  <c r="AY12" i="31"/>
  <c r="AV12" i="31"/>
  <c r="AS12" i="31"/>
  <c r="AP12" i="31"/>
  <c r="AM12" i="31"/>
  <c r="AJ12" i="31"/>
  <c r="AG12" i="31"/>
  <c r="AD12" i="31"/>
  <c r="AA12" i="31"/>
  <c r="X12" i="31"/>
  <c r="U12" i="31"/>
  <c r="R12" i="31"/>
  <c r="O12" i="31"/>
  <c r="BZ11" i="31"/>
  <c r="BW11" i="31"/>
  <c r="BT11" i="31"/>
  <c r="BQ11" i="31"/>
  <c r="BN11" i="31"/>
  <c r="BH11" i="31"/>
  <c r="BE11" i="31"/>
  <c r="BB11" i="31"/>
  <c r="AY11" i="31"/>
  <c r="AV11" i="31"/>
  <c r="AS11" i="31"/>
  <c r="AP11" i="31"/>
  <c r="AM11" i="31"/>
  <c r="AJ11" i="31"/>
  <c r="AG11" i="31"/>
  <c r="AD11" i="31"/>
  <c r="AA11" i="31"/>
  <c r="X11" i="31"/>
  <c r="U11" i="31"/>
  <c r="R11" i="31"/>
  <c r="O11" i="31"/>
  <c r="BZ10" i="31"/>
  <c r="BW10" i="31"/>
  <c r="BT10" i="31"/>
  <c r="BQ10" i="31"/>
  <c r="BN10" i="31"/>
  <c r="BH10" i="31"/>
  <c r="BE10" i="31"/>
  <c r="BB10" i="31"/>
  <c r="AY10" i="31"/>
  <c r="AV10" i="31"/>
  <c r="AS10" i="31"/>
  <c r="AP10" i="31"/>
  <c r="AM10" i="31"/>
  <c r="AJ10" i="31"/>
  <c r="AG10" i="31"/>
  <c r="AD10" i="31"/>
  <c r="AA10" i="31"/>
  <c r="X10" i="31"/>
  <c r="U10" i="31"/>
  <c r="R10" i="31"/>
  <c r="O10" i="31"/>
  <c r="BZ9" i="31"/>
  <c r="BW9" i="31"/>
  <c r="BT9" i="31"/>
  <c r="BQ9" i="31"/>
  <c r="BN9" i="31"/>
  <c r="BH9" i="31"/>
  <c r="BE9" i="31"/>
  <c r="BB9" i="31"/>
  <c r="AY9" i="31"/>
  <c r="AV9" i="31"/>
  <c r="AS9" i="31"/>
  <c r="AP9" i="31"/>
  <c r="AM9" i="31"/>
  <c r="AJ9" i="31"/>
  <c r="AG9" i="31"/>
  <c r="AD9" i="31"/>
  <c r="AA9" i="31"/>
  <c r="X9" i="31"/>
  <c r="U9" i="31"/>
  <c r="R9" i="31"/>
  <c r="O9" i="31"/>
  <c r="BZ8" i="31"/>
  <c r="BW8" i="31"/>
  <c r="BT8" i="31"/>
  <c r="BQ8" i="31"/>
  <c r="BN8" i="31"/>
  <c r="BH8" i="31"/>
  <c r="BE8" i="31"/>
  <c r="BB8" i="31"/>
  <c r="AY8" i="31"/>
  <c r="AV8" i="31"/>
  <c r="AS8" i="31"/>
  <c r="AP8" i="31"/>
  <c r="AM8" i="31"/>
  <c r="AJ8" i="31"/>
  <c r="AG8" i="31"/>
  <c r="AD8" i="31"/>
  <c r="AA8" i="31"/>
  <c r="X8" i="31"/>
  <c r="U8" i="31"/>
  <c r="R8" i="31"/>
  <c r="N8" i="31"/>
  <c r="O8" i="31" s="1"/>
  <c r="BZ7" i="31"/>
  <c r="BW7" i="31"/>
  <c r="BT7" i="31"/>
  <c r="BQ7" i="31"/>
  <c r="BN7" i="31"/>
  <c r="BH7" i="31"/>
  <c r="BE7" i="31"/>
  <c r="BB7" i="31"/>
  <c r="AY7" i="31"/>
  <c r="AV7" i="31"/>
  <c r="AS7" i="31"/>
  <c r="AP7" i="31"/>
  <c r="AM7" i="31"/>
  <c r="AJ7" i="31"/>
  <c r="AG7" i="31"/>
  <c r="AD7" i="31"/>
  <c r="AA7" i="31"/>
  <c r="X7" i="31"/>
  <c r="U7" i="31"/>
  <c r="R7" i="31"/>
  <c r="O7" i="31"/>
  <c r="BZ6" i="31"/>
  <c r="BW6" i="31"/>
  <c r="BT6" i="31"/>
  <c r="BQ6" i="31"/>
  <c r="BN6" i="31"/>
  <c r="BH6" i="31"/>
  <c r="BE6" i="31"/>
  <c r="BB6" i="31"/>
  <c r="AY6" i="31"/>
  <c r="AV6" i="31"/>
  <c r="AS6" i="31"/>
  <c r="AP6" i="31"/>
  <c r="AM6" i="31"/>
  <c r="AJ6" i="31"/>
  <c r="AG6" i="31"/>
  <c r="AD6" i="31"/>
  <c r="AA6" i="31"/>
  <c r="X6" i="31"/>
  <c r="U6" i="31"/>
  <c r="R6" i="31"/>
  <c r="N6" i="31"/>
  <c r="O6" i="31" s="1"/>
  <c r="BZ5" i="31"/>
  <c r="BW5" i="31"/>
  <c r="BT5" i="31"/>
  <c r="BQ5" i="31"/>
  <c r="BN5" i="31"/>
  <c r="BH5" i="31"/>
  <c r="BE5" i="31"/>
  <c r="BB5" i="31"/>
  <c r="AY5" i="31"/>
  <c r="AV5" i="31"/>
  <c r="AS5" i="31"/>
  <c r="AP5" i="31"/>
  <c r="AM5" i="31"/>
  <c r="AJ5" i="31"/>
  <c r="AG5" i="31"/>
  <c r="AD5" i="31"/>
  <c r="AA5" i="31"/>
  <c r="X5" i="31"/>
  <c r="U5" i="31"/>
  <c r="R5" i="31"/>
  <c r="O5" i="31"/>
  <c r="CB77" i="31"/>
  <c r="CB78" i="31"/>
  <c r="F5" i="31"/>
  <c r="CB5" i="31" s="1"/>
  <c r="CC5" i="31" s="1"/>
  <c r="CD5" i="31" s="1"/>
  <c r="L5" i="31"/>
  <c r="E6" i="31"/>
  <c r="F6" i="31" s="1"/>
  <c r="K6" i="31"/>
  <c r="L6" i="31" s="1"/>
  <c r="F7" i="31"/>
  <c r="L7" i="31"/>
  <c r="E8" i="31"/>
  <c r="F8" i="31" s="1"/>
  <c r="K8" i="31"/>
  <c r="L8" i="31" s="1"/>
  <c r="E9" i="31"/>
  <c r="F9" i="31" s="1"/>
  <c r="K9" i="31"/>
  <c r="L9" i="31" s="1"/>
  <c r="CE9" i="31" s="1"/>
  <c r="CF9" i="31" s="1"/>
  <c r="CG9" i="31" s="1"/>
  <c r="F10" i="31"/>
  <c r="CB10" i="31" s="1"/>
  <c r="L10" i="31"/>
  <c r="F11" i="31"/>
  <c r="L11" i="31"/>
  <c r="F12" i="31"/>
  <c r="L12" i="31"/>
  <c r="F13" i="31"/>
  <c r="L13" i="31"/>
  <c r="CB13" i="31"/>
  <c r="F14" i="31"/>
  <c r="L14" i="31"/>
  <c r="CB14" i="31"/>
  <c r="E15" i="31"/>
  <c r="F15" i="31" s="1"/>
  <c r="K15" i="31"/>
  <c r="L15" i="31" s="1"/>
  <c r="E16" i="31"/>
  <c r="F16" i="31" s="1"/>
  <c r="L16" i="31"/>
  <c r="CB16" i="31"/>
  <c r="E17" i="31"/>
  <c r="F17" i="31" s="1"/>
  <c r="CB17" i="31" s="1"/>
  <c r="L17" i="31"/>
  <c r="E18" i="31"/>
  <c r="F18" i="31" s="1"/>
  <c r="K18" i="31"/>
  <c r="L18" i="31" s="1"/>
  <c r="F19" i="31"/>
  <c r="L19" i="31"/>
  <c r="CB19" i="31"/>
  <c r="F20" i="31"/>
  <c r="L20" i="31"/>
  <c r="CB20" i="31"/>
  <c r="F21" i="31"/>
  <c r="L21" i="31"/>
  <c r="E22" i="31"/>
  <c r="F22" i="31" s="1"/>
  <c r="K22" i="31"/>
  <c r="L22" i="31" s="1"/>
  <c r="F23" i="31"/>
  <c r="CB23" i="31" s="1"/>
  <c r="L23" i="31"/>
  <c r="E24" i="31"/>
  <c r="F24" i="31" s="1"/>
  <c r="CE24" i="31" s="1"/>
  <c r="CF24" i="31" s="1"/>
  <c r="CG24" i="31" s="1"/>
  <c r="K24" i="31"/>
  <c r="L24" i="31" s="1"/>
  <c r="E25" i="31"/>
  <c r="F25" i="31" s="1"/>
  <c r="K25" i="31"/>
  <c r="L25" i="31"/>
  <c r="F26" i="31"/>
  <c r="L26" i="31"/>
  <c r="CB26" i="31"/>
  <c r="F27" i="31"/>
  <c r="L27" i="31"/>
  <c r="F28" i="31"/>
  <c r="L28" i="31"/>
  <c r="F29" i="31"/>
  <c r="L29" i="31"/>
  <c r="F30" i="31"/>
  <c r="L30" i="31"/>
  <c r="CB30" i="31"/>
  <c r="F31" i="31"/>
  <c r="CB31" i="31" s="1"/>
  <c r="L31" i="31"/>
  <c r="E32" i="31"/>
  <c r="F32" i="31"/>
  <c r="K32" i="31"/>
  <c r="L32" i="31" s="1"/>
  <c r="E33" i="31"/>
  <c r="F33" i="31" s="1"/>
  <c r="CE33" i="31" s="1"/>
  <c r="CF33" i="31" s="1"/>
  <c r="CG33" i="31" s="1"/>
  <c r="L33" i="31"/>
  <c r="E34" i="31"/>
  <c r="F34" i="31" s="1"/>
  <c r="CB34" i="31" s="1"/>
  <c r="L34" i="31"/>
  <c r="F35" i="31"/>
  <c r="CB35" i="31" s="1"/>
  <c r="L35" i="31"/>
  <c r="F36" i="31"/>
  <c r="L36" i="31"/>
  <c r="F37" i="31"/>
  <c r="CB37" i="31" s="1"/>
  <c r="L37" i="31"/>
  <c r="F38" i="31"/>
  <c r="CB38" i="31" s="1"/>
  <c r="L38" i="31"/>
  <c r="F39" i="31"/>
  <c r="L39" i="31"/>
  <c r="F40" i="31"/>
  <c r="L40" i="31"/>
  <c r="E41" i="31"/>
  <c r="F41" i="31" s="1"/>
  <c r="K41" i="31"/>
  <c r="L41" i="31" s="1"/>
  <c r="F42" i="31"/>
  <c r="L42" i="31"/>
  <c r="F43" i="31"/>
  <c r="L43" i="31"/>
  <c r="CB43" i="31" s="1"/>
  <c r="F44" i="31"/>
  <c r="L44" i="31"/>
  <c r="CB44" i="31"/>
  <c r="F45" i="31"/>
  <c r="CB45" i="31" s="1"/>
  <c r="L45" i="31"/>
  <c r="F46" i="31"/>
  <c r="L46" i="31"/>
  <c r="F47" i="31"/>
  <c r="L47" i="31"/>
  <c r="CB47" i="31" s="1"/>
  <c r="F48" i="31"/>
  <c r="L48" i="31"/>
  <c r="CB48" i="31"/>
  <c r="E49" i="31"/>
  <c r="F49" i="31" s="1"/>
  <c r="CE49" i="31" s="1"/>
  <c r="CF49" i="31" s="1"/>
  <c r="CG49" i="31" s="1"/>
  <c r="K49" i="31"/>
  <c r="L49" i="31" s="1"/>
  <c r="CB49" i="31" s="1"/>
  <c r="L50" i="31"/>
  <c r="CB50" i="31" s="1"/>
  <c r="F51" i="31"/>
  <c r="L51" i="31"/>
  <c r="F52" i="31"/>
  <c r="CB52" i="31" s="1"/>
  <c r="L52" i="31"/>
  <c r="F53" i="31"/>
  <c r="L53" i="31"/>
  <c r="CB53" i="31"/>
  <c r="L54" i="31"/>
  <c r="CB54" i="31" s="1"/>
  <c r="F55" i="31"/>
  <c r="L55" i="31"/>
  <c r="CB55" i="31" s="1"/>
  <c r="F56" i="31"/>
  <c r="L56" i="31"/>
  <c r="CB56" i="31"/>
  <c r="F57" i="31"/>
  <c r="L57" i="31"/>
  <c r="F58" i="31"/>
  <c r="L58" i="31"/>
  <c r="F59" i="31"/>
  <c r="L59" i="31"/>
  <c r="F60" i="31"/>
  <c r="L60" i="31"/>
  <c r="CB60" i="31"/>
  <c r="E61" i="31"/>
  <c r="F61" i="31" s="1"/>
  <c r="K61" i="31"/>
  <c r="L61" i="31" s="1"/>
  <c r="CB61" i="31" s="1"/>
  <c r="E62" i="31"/>
  <c r="F62" i="31" s="1"/>
  <c r="K62" i="31"/>
  <c r="L62" i="31" s="1"/>
  <c r="E63" i="31"/>
  <c r="F63" i="31" s="1"/>
  <c r="K63" i="31"/>
  <c r="L63" i="31" s="1"/>
  <c r="F64" i="31"/>
  <c r="L64" i="31"/>
  <c r="F65" i="31"/>
  <c r="L65" i="31"/>
  <c r="F66" i="31"/>
  <c r="L66" i="31"/>
  <c r="CB66" i="31"/>
  <c r="F67" i="31"/>
  <c r="CB67" i="31" s="1"/>
  <c r="L67" i="31"/>
  <c r="F68" i="31"/>
  <c r="L68" i="31"/>
  <c r="E69" i="31"/>
  <c r="F69" i="31" s="1"/>
  <c r="K69" i="31"/>
  <c r="L69" i="31" s="1"/>
  <c r="F70" i="31"/>
  <c r="CB70" i="31" s="1"/>
  <c r="L70" i="31"/>
  <c r="F71" i="31"/>
  <c r="L71" i="31"/>
  <c r="CB71" i="31"/>
  <c r="F72" i="31"/>
  <c r="L72" i="31"/>
  <c r="CB72" i="31"/>
  <c r="F73" i="31"/>
  <c r="CB73" i="31" s="1"/>
  <c r="L73" i="31"/>
  <c r="E74" i="31"/>
  <c r="F74" i="31" s="1"/>
  <c r="K74" i="31"/>
  <c r="L74" i="31" s="1"/>
  <c r="F75" i="31"/>
  <c r="CB75" i="31" s="1"/>
  <c r="L75" i="31"/>
  <c r="F76" i="31"/>
  <c r="L76" i="31"/>
  <c r="CE77" i="31"/>
  <c r="CF77" i="31"/>
  <c r="CG77" i="31" s="1"/>
  <c r="CJ5" i="28"/>
  <c r="CJ6" i="28"/>
  <c r="CK6" i="28" s="1"/>
  <c r="CJ7" i="28"/>
  <c r="CJ8" i="28"/>
  <c r="CK8" i="28" s="1"/>
  <c r="CJ9" i="28"/>
  <c r="CK9" i="28" s="1"/>
  <c r="CJ10" i="28"/>
  <c r="CK10" i="28" s="1"/>
  <c r="CJ11" i="28"/>
  <c r="CK11" i="28" s="1"/>
  <c r="CJ12" i="28"/>
  <c r="CJ13" i="28"/>
  <c r="CJ14" i="28"/>
  <c r="CK14" i="28" s="1"/>
  <c r="BI5" i="15"/>
  <c r="BI6" i="15"/>
  <c r="BI9" i="15"/>
  <c r="BI15" i="15"/>
  <c r="BI23" i="15"/>
  <c r="BI24" i="15"/>
  <c r="BI36" i="15"/>
  <c r="BI37" i="15"/>
  <c r="BI44" i="15"/>
  <c r="BI46" i="15"/>
  <c r="BI47" i="15"/>
  <c r="BI56" i="15"/>
  <c r="D24" i="30"/>
  <c r="D23" i="30"/>
  <c r="D22" i="30"/>
  <c r="D21" i="30"/>
  <c r="D20" i="30"/>
  <c r="D19" i="30"/>
  <c r="D18" i="30"/>
  <c r="D17" i="30"/>
  <c r="D16" i="30"/>
  <c r="D15" i="30"/>
  <c r="D14" i="30"/>
  <c r="D13" i="30"/>
  <c r="D12" i="30"/>
  <c r="D11" i="30"/>
  <c r="D10" i="30"/>
  <c r="D9" i="30"/>
  <c r="D8" i="30"/>
  <c r="D7" i="30"/>
  <c r="E6" i="25"/>
  <c r="F6" i="25"/>
  <c r="G6" i="25"/>
  <c r="E7" i="15"/>
  <c r="BL7" i="15" s="1"/>
  <c r="F7" i="15"/>
  <c r="AY7" i="15"/>
  <c r="AZ7" i="15" s="1"/>
  <c r="AO7" i="15"/>
  <c r="BA7" i="15"/>
  <c r="BF7" i="15"/>
  <c r="BN7" i="15"/>
  <c r="BQ7" i="15"/>
  <c r="F152" i="31"/>
  <c r="CE152" i="31" s="1"/>
  <c r="CF152" i="31" s="1"/>
  <c r="CG152" i="31" s="1"/>
  <c r="I152" i="31"/>
  <c r="L152" i="31"/>
  <c r="BK152" i="31"/>
  <c r="F151" i="31"/>
  <c r="I151" i="31"/>
  <c r="L151" i="31"/>
  <c r="BK151" i="31"/>
  <c r="F150" i="31"/>
  <c r="I150" i="31"/>
  <c r="L150" i="31"/>
  <c r="BK150" i="31"/>
  <c r="F149" i="31"/>
  <c r="I149" i="31"/>
  <c r="L149" i="31"/>
  <c r="CB149" i="31" s="1"/>
  <c r="BK149" i="31"/>
  <c r="CE149" i="31"/>
  <c r="CF149" i="31" s="1"/>
  <c r="CG149" i="31" s="1"/>
  <c r="E49" i="15"/>
  <c r="BL49" i="15" s="1"/>
  <c r="F49" i="15"/>
  <c r="BA49" i="15"/>
  <c r="BF49" i="15"/>
  <c r="BN49" i="15"/>
  <c r="BQ49" i="15"/>
  <c r="E60" i="15"/>
  <c r="BL60" i="15" s="1"/>
  <c r="F60" i="15"/>
  <c r="BA60" i="15"/>
  <c r="BF60" i="15"/>
  <c r="BN60" i="15"/>
  <c r="BQ60" i="15"/>
  <c r="E59" i="15"/>
  <c r="BL59" i="15" s="1"/>
  <c r="F59" i="15"/>
  <c r="BA59" i="15"/>
  <c r="BF59" i="15"/>
  <c r="BN59" i="15"/>
  <c r="BQ59" i="15"/>
  <c r="L97" i="14"/>
  <c r="E94" i="14"/>
  <c r="E95" i="14"/>
  <c r="E96" i="14"/>
  <c r="E97" i="14"/>
  <c r="E98" i="14"/>
  <c r="E99" i="14"/>
  <c r="E100" i="14"/>
  <c r="F95" i="14"/>
  <c r="G95" i="14"/>
  <c r="H95" i="14" s="1"/>
  <c r="I95" i="14"/>
  <c r="J95" i="14" s="1"/>
  <c r="E50" i="15"/>
  <c r="BL50" i="15" s="1"/>
  <c r="F50" i="15"/>
  <c r="E51" i="15"/>
  <c r="BL51" i="15" s="1"/>
  <c r="E52" i="15"/>
  <c r="BL52" i="15" s="1"/>
  <c r="E53" i="15"/>
  <c r="BL53" i="15" s="1"/>
  <c r="E54" i="15"/>
  <c r="BL54" i="15" s="1"/>
  <c r="E57" i="15"/>
  <c r="BL57" i="15" s="1"/>
  <c r="E58" i="15"/>
  <c r="BL58" i="15" s="1"/>
  <c r="F51" i="15"/>
  <c r="F52" i="15"/>
  <c r="F53" i="15"/>
  <c r="F54" i="15"/>
  <c r="F57" i="15"/>
  <c r="F58" i="15"/>
  <c r="AY50" i="15"/>
  <c r="AZ50" i="15" s="1"/>
  <c r="AY51" i="15"/>
  <c r="AZ51" i="15" s="1"/>
  <c r="AY52" i="15"/>
  <c r="AZ52" i="15" s="1"/>
  <c r="AO53" i="15"/>
  <c r="AO54" i="15"/>
  <c r="AY54" i="15"/>
  <c r="AZ54" i="15" s="1"/>
  <c r="AY57" i="15"/>
  <c r="AZ57" i="15" s="1"/>
  <c r="AO58" i="15"/>
  <c r="BA50" i="15"/>
  <c r="BA51" i="15"/>
  <c r="BA52" i="15"/>
  <c r="BA53" i="15"/>
  <c r="BA54" i="15"/>
  <c r="BA57" i="15"/>
  <c r="BA58" i="15"/>
  <c r="BF50" i="15"/>
  <c r="BF51" i="15"/>
  <c r="BF52" i="15"/>
  <c r="BF53" i="15"/>
  <c r="BF54" i="15"/>
  <c r="BF57" i="15"/>
  <c r="BF58" i="15"/>
  <c r="BN50" i="15"/>
  <c r="BN51" i="15"/>
  <c r="BN52" i="15"/>
  <c r="BN53" i="15"/>
  <c r="BN54" i="15"/>
  <c r="BN57" i="15"/>
  <c r="BN58" i="15"/>
  <c r="BQ50" i="15"/>
  <c r="BQ51" i="15"/>
  <c r="BQ52" i="15"/>
  <c r="BQ53" i="15"/>
  <c r="BQ54" i="15"/>
  <c r="BQ57" i="15"/>
  <c r="BQ58" i="15"/>
  <c r="BR54" i="15"/>
  <c r="BR50" i="15"/>
  <c r="AO50" i="15"/>
  <c r="BR52" i="15"/>
  <c r="AO52" i="15"/>
  <c r="AY58" i="15"/>
  <c r="AZ58" i="15" s="1"/>
  <c r="BR58" i="15"/>
  <c r="E66" i="14"/>
  <c r="E67" i="14"/>
  <c r="E68" i="14"/>
  <c r="D5" i="14"/>
  <c r="D17" i="14"/>
  <c r="D22" i="14"/>
  <c r="D59" i="14"/>
  <c r="D64" i="14"/>
  <c r="D69" i="14"/>
  <c r="D70" i="14"/>
  <c r="D80" i="14"/>
  <c r="D87" i="14"/>
  <c r="D101" i="14"/>
  <c r="D105" i="14"/>
  <c r="D111" i="14"/>
  <c r="D116" i="14"/>
  <c r="E5" i="14"/>
  <c r="I5" i="14" s="1"/>
  <c r="J5" i="14" s="1"/>
  <c r="E6" i="14"/>
  <c r="E7" i="14"/>
  <c r="E8" i="14"/>
  <c r="E9" i="14"/>
  <c r="E10" i="14"/>
  <c r="E11" i="14"/>
  <c r="E12" i="14"/>
  <c r="E13" i="14"/>
  <c r="E14" i="14"/>
  <c r="E15" i="14"/>
  <c r="E16" i="14"/>
  <c r="E17" i="14"/>
  <c r="E18" i="14"/>
  <c r="E19" i="14"/>
  <c r="E20" i="14"/>
  <c r="E21" i="14"/>
  <c r="E22" i="14"/>
  <c r="G22" i="14"/>
  <c r="H22" i="14" s="1"/>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9" i="14"/>
  <c r="I69" i="14" s="1"/>
  <c r="J69" i="14" s="1"/>
  <c r="E70" i="14"/>
  <c r="E71" i="14"/>
  <c r="E72" i="14"/>
  <c r="E73" i="14"/>
  <c r="E74" i="14"/>
  <c r="E75" i="14"/>
  <c r="E76" i="14"/>
  <c r="E77" i="14"/>
  <c r="E78" i="14"/>
  <c r="E79" i="14"/>
  <c r="E80" i="14"/>
  <c r="G80" i="14" s="1"/>
  <c r="H80" i="14" s="1"/>
  <c r="E81" i="14"/>
  <c r="E82" i="14"/>
  <c r="E83" i="14"/>
  <c r="E84" i="14"/>
  <c r="E85" i="14"/>
  <c r="E86" i="14"/>
  <c r="E87" i="14"/>
  <c r="I87" i="14" s="1"/>
  <c r="J87" i="14" s="1"/>
  <c r="E88" i="14"/>
  <c r="E89" i="14"/>
  <c r="E90" i="14"/>
  <c r="E91" i="14"/>
  <c r="E92" i="14"/>
  <c r="E93" i="14"/>
  <c r="E101" i="14"/>
  <c r="E102" i="14"/>
  <c r="E103" i="14"/>
  <c r="E104" i="14"/>
  <c r="E105" i="14"/>
  <c r="I105" i="14" s="1"/>
  <c r="J105" i="14" s="1"/>
  <c r="E106" i="14"/>
  <c r="E107" i="14"/>
  <c r="E108" i="14"/>
  <c r="E109" i="14"/>
  <c r="E110" i="14"/>
  <c r="E111" i="14"/>
  <c r="G111" i="14" s="1"/>
  <c r="H111" i="14" s="1"/>
  <c r="E112" i="14"/>
  <c r="E113" i="14"/>
  <c r="E114" i="14"/>
  <c r="E115" i="14"/>
  <c r="E116" i="14"/>
  <c r="G116" i="14"/>
  <c r="H116" i="14" s="1"/>
  <c r="E117" i="14"/>
  <c r="E118" i="14"/>
  <c r="E119" i="14"/>
  <c r="E120" i="14"/>
  <c r="E121" i="14"/>
  <c r="F5" i="14"/>
  <c r="F6" i="14"/>
  <c r="F17" i="14"/>
  <c r="F18" i="14"/>
  <c r="F22" i="14"/>
  <c r="F23" i="14"/>
  <c r="F59" i="14"/>
  <c r="F60" i="14"/>
  <c r="F64" i="14"/>
  <c r="F65" i="14"/>
  <c r="F69" i="14"/>
  <c r="F70" i="14"/>
  <c r="F71" i="14"/>
  <c r="F80" i="14"/>
  <c r="F81" i="14"/>
  <c r="F87" i="14"/>
  <c r="F88" i="14"/>
  <c r="F101" i="14"/>
  <c r="F102" i="14"/>
  <c r="F105" i="14"/>
  <c r="F106" i="14"/>
  <c r="F111" i="14"/>
  <c r="F112" i="14"/>
  <c r="F116" i="14"/>
  <c r="F117" i="14"/>
  <c r="G6" i="14"/>
  <c r="H6" i="14" s="1"/>
  <c r="G18" i="14"/>
  <c r="H18" i="14" s="1"/>
  <c r="G23" i="14"/>
  <c r="H23" i="14" s="1"/>
  <c r="G60" i="14"/>
  <c r="H60" i="14" s="1"/>
  <c r="G65" i="14"/>
  <c r="H65" i="14" s="1"/>
  <c r="G71" i="14"/>
  <c r="H71" i="14" s="1"/>
  <c r="G75" i="14"/>
  <c r="H75" i="14" s="1"/>
  <c r="G77" i="14"/>
  <c r="H77" i="14" s="1"/>
  <c r="G81" i="14"/>
  <c r="H81" i="14" s="1"/>
  <c r="G87" i="14"/>
  <c r="H87" i="14" s="1"/>
  <c r="G88" i="14"/>
  <c r="H88" i="14" s="1"/>
  <c r="G101" i="14"/>
  <c r="H101" i="14" s="1"/>
  <c r="G102" i="14"/>
  <c r="H102" i="14" s="1"/>
  <c r="G105" i="14"/>
  <c r="H105" i="14" s="1"/>
  <c r="G106" i="14"/>
  <c r="H106" i="14" s="1"/>
  <c r="G112" i="14"/>
  <c r="H112" i="14" s="1"/>
  <c r="G117" i="14"/>
  <c r="H117" i="14" s="1"/>
  <c r="I6" i="14"/>
  <c r="J6" i="14" s="1"/>
  <c r="I18" i="14"/>
  <c r="J18" i="14" s="1"/>
  <c r="I23" i="14"/>
  <c r="J23" i="14" s="1"/>
  <c r="I60" i="14"/>
  <c r="J60" i="14" s="1"/>
  <c r="I65" i="14"/>
  <c r="J65" i="14" s="1"/>
  <c r="I71" i="14"/>
  <c r="J71" i="14" s="1"/>
  <c r="I75" i="14"/>
  <c r="J75" i="14" s="1"/>
  <c r="I77" i="14"/>
  <c r="J77" i="14" s="1"/>
  <c r="I81" i="14"/>
  <c r="J81" i="14" s="1"/>
  <c r="I88" i="14"/>
  <c r="J88" i="14" s="1"/>
  <c r="I101" i="14"/>
  <c r="J101" i="14" s="1"/>
  <c r="I102" i="14"/>
  <c r="J102" i="14" s="1"/>
  <c r="I106" i="14"/>
  <c r="J106" i="14" s="1"/>
  <c r="I112" i="14"/>
  <c r="J112" i="14" s="1"/>
  <c r="I117" i="14"/>
  <c r="J117" i="14" s="1"/>
  <c r="K103" i="31"/>
  <c r="L103" i="31" s="1"/>
  <c r="E103" i="31"/>
  <c r="F103" i="31" s="1"/>
  <c r="I103" i="31"/>
  <c r="BK103" i="31"/>
  <c r="F100" i="31"/>
  <c r="I100" i="31"/>
  <c r="L100" i="31"/>
  <c r="BK100" i="31"/>
  <c r="I111" i="14"/>
  <c r="J111" i="14" s="1"/>
  <c r="I22" i="14"/>
  <c r="J22" i="14" s="1"/>
  <c r="F94" i="14"/>
  <c r="I116" i="14"/>
  <c r="J116" i="14" s="1"/>
  <c r="D94" i="14"/>
  <c r="E22" i="15"/>
  <c r="BL22" i="15" s="1"/>
  <c r="F22" i="15"/>
  <c r="BA22" i="15"/>
  <c r="BF22" i="15"/>
  <c r="BN22" i="15"/>
  <c r="BQ22" i="15"/>
  <c r="E21" i="15"/>
  <c r="BL21" i="15" s="1"/>
  <c r="F21" i="15"/>
  <c r="BA21" i="15"/>
  <c r="BF21" i="15"/>
  <c r="BN21" i="15"/>
  <c r="BQ21" i="15"/>
  <c r="AO22" i="15"/>
  <c r="E33" i="18"/>
  <c r="G5" i="18"/>
  <c r="G9" i="18"/>
  <c r="G15" i="18"/>
  <c r="G18" i="18"/>
  <c r="G31" i="18"/>
  <c r="G34" i="18"/>
  <c r="G50" i="18"/>
  <c r="E25" i="15"/>
  <c r="BL25" i="15" s="1"/>
  <c r="F25" i="15"/>
  <c r="BA25" i="15"/>
  <c r="BF25" i="15"/>
  <c r="BN25" i="15"/>
  <c r="BQ25" i="15"/>
  <c r="E14" i="15"/>
  <c r="BL14" i="15" s="1"/>
  <c r="F14" i="15"/>
  <c r="BA14" i="15"/>
  <c r="BF14" i="15"/>
  <c r="BQ14" i="15"/>
  <c r="BR25" i="15"/>
  <c r="AO14" i="15"/>
  <c r="I31" i="31"/>
  <c r="BK31" i="31"/>
  <c r="I40" i="31"/>
  <c r="CE40" i="31" s="1"/>
  <c r="CF40" i="31" s="1"/>
  <c r="CG40" i="31" s="1"/>
  <c r="BK40" i="31"/>
  <c r="AY5" i="15"/>
  <c r="AZ5" i="15" s="1"/>
  <c r="AY6" i="15"/>
  <c r="AZ6" i="15" s="1"/>
  <c r="AY9" i="15"/>
  <c r="AZ9" i="15" s="1"/>
  <c r="AY10" i="15"/>
  <c r="AZ10" i="15" s="1"/>
  <c r="AY11" i="15"/>
  <c r="AZ11" i="15" s="1"/>
  <c r="AY15" i="15"/>
  <c r="AZ15" i="15" s="1"/>
  <c r="AY16" i="15"/>
  <c r="AZ16" i="15" s="1"/>
  <c r="AY17" i="15"/>
  <c r="AZ17" i="15" s="1"/>
  <c r="AY18" i="15"/>
  <c r="AZ18" i="15" s="1"/>
  <c r="AY19" i="15"/>
  <c r="AZ19" i="15" s="1"/>
  <c r="AY20" i="15"/>
  <c r="AY23" i="15"/>
  <c r="AZ23" i="15" s="1"/>
  <c r="AY24" i="15"/>
  <c r="AZ24" i="15" s="1"/>
  <c r="AY26" i="15"/>
  <c r="AZ26" i="15" s="1"/>
  <c r="AY28" i="15"/>
  <c r="AZ28" i="15" s="1"/>
  <c r="AY29" i="15"/>
  <c r="AZ29" i="15" s="1"/>
  <c r="AY30" i="15"/>
  <c r="AZ30" i="15" s="1"/>
  <c r="AY31" i="15"/>
  <c r="AZ31" i="15" s="1"/>
  <c r="AY32" i="15"/>
  <c r="AY33" i="15"/>
  <c r="AZ33" i="15" s="1"/>
  <c r="AY34" i="15"/>
  <c r="AZ34" i="15" s="1"/>
  <c r="AY36" i="15"/>
  <c r="AZ36" i="15" s="1"/>
  <c r="AY37" i="15"/>
  <c r="AZ37" i="15" s="1"/>
  <c r="BR38" i="15"/>
  <c r="AY39" i="15"/>
  <c r="AY40" i="15"/>
  <c r="AZ40" i="15" s="1"/>
  <c r="AY41" i="15"/>
  <c r="AZ41" i="15" s="1"/>
  <c r="AY42" i="15"/>
  <c r="AZ42" i="15" s="1"/>
  <c r="AY43" i="15"/>
  <c r="AZ43" i="15" s="1"/>
  <c r="AY44" i="15"/>
  <c r="AZ44" i="15" s="1"/>
  <c r="AY46" i="15"/>
  <c r="AZ46" i="15" s="1"/>
  <c r="AY47" i="15"/>
  <c r="AZ47" i="15" s="1"/>
  <c r="AY55" i="15"/>
  <c r="AY56" i="15"/>
  <c r="AZ56" i="15" s="1"/>
  <c r="AO5" i="15"/>
  <c r="AO6" i="15"/>
  <c r="AO9" i="15"/>
  <c r="AO10" i="15"/>
  <c r="AO11" i="15"/>
  <c r="AO15" i="15"/>
  <c r="AO16" i="15"/>
  <c r="AO17" i="15"/>
  <c r="AO20" i="15"/>
  <c r="AO23" i="15"/>
  <c r="AO24" i="15"/>
  <c r="AO26" i="15"/>
  <c r="AO28" i="15"/>
  <c r="AO31" i="15"/>
  <c r="AO32" i="15"/>
  <c r="AO33" i="15"/>
  <c r="AO34" i="15"/>
  <c r="AO36" i="15"/>
  <c r="AO37" i="15"/>
  <c r="AO39" i="15"/>
  <c r="AO40" i="15"/>
  <c r="AO41" i="15"/>
  <c r="AO42" i="15"/>
  <c r="AO43" i="15"/>
  <c r="AO44" i="15"/>
  <c r="AO46" i="15"/>
  <c r="AO47" i="15"/>
  <c r="AO55" i="15"/>
  <c r="AO56" i="15"/>
  <c r="K41" i="32"/>
  <c r="E47" i="32"/>
  <c r="E46" i="32"/>
  <c r="E45" i="32"/>
  <c r="E44" i="32"/>
  <c r="E43" i="32"/>
  <c r="E42" i="32"/>
  <c r="E41" i="32"/>
  <c r="E40" i="32"/>
  <c r="E39" i="32"/>
  <c r="E38" i="32"/>
  <c r="E37" i="32"/>
  <c r="G36" i="32"/>
  <c r="H36" i="32" s="1"/>
  <c r="F36" i="32"/>
  <c r="E36" i="32"/>
  <c r="I36" i="32" s="1"/>
  <c r="J36" i="32" s="1"/>
  <c r="D36" i="32"/>
  <c r="E32" i="32"/>
  <c r="E31" i="32"/>
  <c r="E30" i="32"/>
  <c r="E29" i="32"/>
  <c r="E28" i="32"/>
  <c r="E27" i="32"/>
  <c r="E26" i="32"/>
  <c r="E25" i="32"/>
  <c r="G24" i="32"/>
  <c r="H24" i="32" s="1"/>
  <c r="F24" i="32"/>
  <c r="E24" i="32"/>
  <c r="I24" i="32" s="1"/>
  <c r="J24" i="32" s="1"/>
  <c r="D24" i="32"/>
  <c r="E23" i="32"/>
  <c r="E22" i="32"/>
  <c r="E21" i="32"/>
  <c r="G20" i="32"/>
  <c r="H20" i="32" s="1"/>
  <c r="F20" i="32"/>
  <c r="E20" i="32"/>
  <c r="I20" i="32" s="1"/>
  <c r="J20" i="32" s="1"/>
  <c r="D20" i="32"/>
  <c r="E19" i="32"/>
  <c r="E18" i="32"/>
  <c r="E17" i="32"/>
  <c r="G16" i="32"/>
  <c r="H16" i="32" s="1"/>
  <c r="F16" i="32"/>
  <c r="E16" i="32"/>
  <c r="I16" i="32" s="1"/>
  <c r="J16" i="32" s="1"/>
  <c r="D16" i="32"/>
  <c r="G15" i="32"/>
  <c r="H15" i="32" s="1"/>
  <c r="F15" i="32"/>
  <c r="E15" i="32"/>
  <c r="I15" i="32" s="1"/>
  <c r="J15" i="32" s="1"/>
  <c r="D15" i="32"/>
  <c r="E12" i="32"/>
  <c r="E11" i="32"/>
  <c r="E10" i="32"/>
  <c r="G9" i="32"/>
  <c r="H9" i="32" s="1"/>
  <c r="F9" i="32"/>
  <c r="E9" i="32"/>
  <c r="I9" i="32" s="1"/>
  <c r="J9" i="32" s="1"/>
  <c r="D9" i="32"/>
  <c r="E8" i="32"/>
  <c r="E7" i="32"/>
  <c r="E6" i="32"/>
  <c r="G5" i="32"/>
  <c r="H5" i="32" s="1"/>
  <c r="F5" i="32"/>
  <c r="E5" i="32"/>
  <c r="I5" i="32" s="1"/>
  <c r="J5" i="32" s="1"/>
  <c r="D5" i="32"/>
  <c r="L90" i="14"/>
  <c r="O15" i="25"/>
  <c r="G15" i="25" s="1"/>
  <c r="K39" i="18"/>
  <c r="L39" i="18"/>
  <c r="M39" i="18"/>
  <c r="N39" i="18"/>
  <c r="E14" i="18"/>
  <c r="E13" i="18"/>
  <c r="E8" i="15"/>
  <c r="BL8" i="15" s="1"/>
  <c r="F8" i="15"/>
  <c r="BF8" i="15"/>
  <c r="BN8" i="15"/>
  <c r="BQ8" i="15"/>
  <c r="K20" i="18"/>
  <c r="L20" i="18"/>
  <c r="M20" i="18"/>
  <c r="N20" i="18"/>
  <c r="K21" i="18"/>
  <c r="M21" i="18"/>
  <c r="BR5" i="15"/>
  <c r="BR6" i="15"/>
  <c r="BR9" i="15"/>
  <c r="BR10" i="15"/>
  <c r="BR15" i="15"/>
  <c r="BR16" i="15"/>
  <c r="BR23" i="15"/>
  <c r="BR24" i="15"/>
  <c r="BR36" i="15"/>
  <c r="BR37" i="15"/>
  <c r="BR44" i="15"/>
  <c r="BR46" i="15"/>
  <c r="BR47" i="15"/>
  <c r="BR55" i="15"/>
  <c r="BR56" i="15"/>
  <c r="E22" i="18"/>
  <c r="E38" i="15"/>
  <c r="BL38" i="15" s="1"/>
  <c r="F38" i="15"/>
  <c r="BA38" i="15"/>
  <c r="BF38" i="15"/>
  <c r="BN38" i="15"/>
  <c r="BQ38" i="15"/>
  <c r="E56" i="15"/>
  <c r="F56" i="15"/>
  <c r="BA56" i="15"/>
  <c r="BD56" i="15" a="1"/>
  <c r="BD56" i="15" s="1"/>
  <c r="BE56" i="15"/>
  <c r="BF56" i="15"/>
  <c r="BL56" i="15"/>
  <c r="BN56" i="15"/>
  <c r="BQ56" i="15"/>
  <c r="E55" i="15"/>
  <c r="F55" i="15"/>
  <c r="AZ55" i="15"/>
  <c r="BA55" i="15"/>
  <c r="BD55" i="15" a="1"/>
  <c r="BD55" i="15" s="1"/>
  <c r="BE55" i="15"/>
  <c r="BF55" i="15"/>
  <c r="BI55" i="15"/>
  <c r="BL55" i="15"/>
  <c r="BN55" i="15"/>
  <c r="BQ55" i="15"/>
  <c r="BC55" i="15"/>
  <c r="BP55" i="15"/>
  <c r="BF5" i="15"/>
  <c r="BF6" i="15"/>
  <c r="BF9" i="15"/>
  <c r="BF10" i="15"/>
  <c r="BF11" i="15"/>
  <c r="BF12" i="15"/>
  <c r="BF15" i="15"/>
  <c r="BF16" i="15"/>
  <c r="BF17" i="15"/>
  <c r="BF18" i="15"/>
  <c r="BF19" i="15"/>
  <c r="BF20" i="15"/>
  <c r="BF23" i="15"/>
  <c r="BF24" i="15"/>
  <c r="BF26" i="15"/>
  <c r="BF27" i="15"/>
  <c r="BF28" i="15"/>
  <c r="BF29" i="15"/>
  <c r="BF30" i="15"/>
  <c r="BF31" i="15"/>
  <c r="BF32" i="15"/>
  <c r="BF33" i="15"/>
  <c r="BF34" i="15"/>
  <c r="BF35" i="15"/>
  <c r="BF36" i="15"/>
  <c r="BF37" i="15"/>
  <c r="BF39" i="15"/>
  <c r="BF40" i="15"/>
  <c r="BF41" i="15"/>
  <c r="BF42" i="15"/>
  <c r="BF43" i="15"/>
  <c r="BF44" i="15"/>
  <c r="BF45" i="15"/>
  <c r="BF46" i="15"/>
  <c r="BF47" i="15"/>
  <c r="BF48" i="15"/>
  <c r="BF61" i="15"/>
  <c r="E26" i="15"/>
  <c r="BL26" i="15" s="1"/>
  <c r="F26" i="15"/>
  <c r="BA26" i="15"/>
  <c r="BN26" i="15"/>
  <c r="BQ26" i="15"/>
  <c r="E31" i="15"/>
  <c r="BL31" i="15" s="1"/>
  <c r="F31" i="15"/>
  <c r="BA31" i="15"/>
  <c r="BN31" i="15"/>
  <c r="BQ31" i="15"/>
  <c r="I35" i="31"/>
  <c r="BK35" i="31"/>
  <c r="I36" i="31"/>
  <c r="BK36" i="31"/>
  <c r="I37" i="31"/>
  <c r="BK37" i="31"/>
  <c r="I34" i="31"/>
  <c r="BK34" i="31"/>
  <c r="BR31" i="15"/>
  <c r="BR26" i="15"/>
  <c r="I21" i="31"/>
  <c r="CE21" i="31" s="1"/>
  <c r="CF21" i="31" s="1"/>
  <c r="CG21" i="31" s="1"/>
  <c r="BK21" i="31"/>
  <c r="I38" i="31"/>
  <c r="BK38" i="31"/>
  <c r="I23" i="31"/>
  <c r="BK23" i="31"/>
  <c r="CK5" i="28"/>
  <c r="CK7" i="28"/>
  <c r="CK12" i="28"/>
  <c r="CK13" i="28"/>
  <c r="BI10" i="15"/>
  <c r="BI16" i="15"/>
  <c r="CH5" i="28"/>
  <c r="CH6" i="28"/>
  <c r="CH7" i="28"/>
  <c r="CH8" i="28"/>
  <c r="CH9" i="28"/>
  <c r="CH10" i="28"/>
  <c r="CH11" i="28"/>
  <c r="CH12" i="28"/>
  <c r="CH13" i="28"/>
  <c r="CH14" i="28"/>
  <c r="BE5" i="15"/>
  <c r="BE6" i="15"/>
  <c r="BE9" i="15"/>
  <c r="BE10" i="15"/>
  <c r="BE15" i="15"/>
  <c r="BE16" i="15"/>
  <c r="BE23" i="15"/>
  <c r="BE24" i="15"/>
  <c r="BE36" i="15"/>
  <c r="BE37" i="15"/>
  <c r="BE44" i="15"/>
  <c r="BE46" i="15"/>
  <c r="BE47" i="15"/>
  <c r="BN5" i="15"/>
  <c r="BN6" i="15"/>
  <c r="BN9" i="15"/>
  <c r="BN10" i="15"/>
  <c r="BN11" i="15"/>
  <c r="E12" i="15"/>
  <c r="BA12" i="15" s="1"/>
  <c r="BN15" i="15"/>
  <c r="BN16" i="15"/>
  <c r="E19" i="15"/>
  <c r="BL19" i="15" s="1"/>
  <c r="E20" i="15"/>
  <c r="BN20" i="15"/>
  <c r="BN23" i="15"/>
  <c r="BN24" i="15"/>
  <c r="BN27" i="15"/>
  <c r="BN28" i="15"/>
  <c r="BN29" i="15"/>
  <c r="BN30" i="15"/>
  <c r="BN32" i="15"/>
  <c r="BN33" i="15"/>
  <c r="BN34" i="15"/>
  <c r="BN35" i="15"/>
  <c r="BN36" i="15"/>
  <c r="BN37" i="15"/>
  <c r="BN39" i="15"/>
  <c r="BN40" i="15"/>
  <c r="BN41" i="15"/>
  <c r="BN42" i="15"/>
  <c r="BN43" i="15"/>
  <c r="BN44" i="15"/>
  <c r="BN45" i="15"/>
  <c r="BN46" i="15"/>
  <c r="BN47" i="15"/>
  <c r="BN48" i="15"/>
  <c r="BN61" i="15"/>
  <c r="E61" i="15"/>
  <c r="BL61" i="15" s="1"/>
  <c r="F61" i="15"/>
  <c r="BA61" i="15"/>
  <c r="BQ61" i="15"/>
  <c r="I14" i="31"/>
  <c r="BK14" i="31"/>
  <c r="CE14" i="31" s="1"/>
  <c r="CF14" i="31" s="1"/>
  <c r="CG14" i="31" s="1"/>
  <c r="E44" i="15"/>
  <c r="E5" i="15"/>
  <c r="E11" i="15"/>
  <c r="E9" i="15"/>
  <c r="E15" i="15"/>
  <c r="E36" i="15"/>
  <c r="E46" i="15"/>
  <c r="E8" i="25"/>
  <c r="E7" i="25"/>
  <c r="E5" i="25"/>
  <c r="G10" i="25"/>
  <c r="L10" i="25" s="1"/>
  <c r="E9" i="25"/>
  <c r="G12" i="25"/>
  <c r="L12" i="25" s="1"/>
  <c r="E11" i="25"/>
  <c r="E15" i="25"/>
  <c r="G14" i="25"/>
  <c r="L14" i="25" s="1"/>
  <c r="E13" i="25"/>
  <c r="G5" i="25"/>
  <c r="G9" i="25"/>
  <c r="L9" i="25" s="1"/>
  <c r="G11" i="25"/>
  <c r="G13" i="25"/>
  <c r="L13" i="25"/>
  <c r="BQ5" i="15"/>
  <c r="BQ6" i="15"/>
  <c r="BQ9" i="15"/>
  <c r="BQ10" i="15"/>
  <c r="BQ11" i="15"/>
  <c r="BQ12" i="15"/>
  <c r="BQ15" i="15"/>
  <c r="BQ16" i="15"/>
  <c r="BQ17" i="15"/>
  <c r="BQ18" i="15"/>
  <c r="BQ19" i="15"/>
  <c r="BQ20" i="15"/>
  <c r="BQ23" i="15"/>
  <c r="BQ24" i="15"/>
  <c r="BQ27" i="15"/>
  <c r="BQ28" i="15"/>
  <c r="BQ29" i="15"/>
  <c r="BQ30" i="15"/>
  <c r="BQ32" i="15"/>
  <c r="BQ33" i="15"/>
  <c r="BQ34" i="15"/>
  <c r="BQ35" i="15"/>
  <c r="BQ36" i="15"/>
  <c r="BQ37" i="15"/>
  <c r="BQ39" i="15"/>
  <c r="BQ40" i="15"/>
  <c r="BQ41" i="15"/>
  <c r="BQ42" i="15"/>
  <c r="BQ43" i="15"/>
  <c r="BQ44" i="15"/>
  <c r="BQ45" i="15"/>
  <c r="BQ46" i="15"/>
  <c r="BQ47" i="15"/>
  <c r="BQ48" i="15"/>
  <c r="I6" i="18"/>
  <c r="I10" i="18"/>
  <c r="I16" i="18"/>
  <c r="I19" i="18"/>
  <c r="I32" i="18"/>
  <c r="I35" i="18"/>
  <c r="I51" i="18"/>
  <c r="CG5" i="28" a="1"/>
  <c r="CG5" i="28" s="1"/>
  <c r="CG6" i="28" a="1"/>
  <c r="CG6" i="28" s="1"/>
  <c r="CG7" i="28" a="1"/>
  <c r="CG7" i="28" s="1"/>
  <c r="CG8" i="28" a="1"/>
  <c r="CG8" i="28" s="1"/>
  <c r="CG9" i="28" a="1"/>
  <c r="CG9" i="28" s="1"/>
  <c r="CG10" i="28" a="1"/>
  <c r="CG10" i="28" s="1"/>
  <c r="CG11" i="28" a="1"/>
  <c r="CG11" i="28" s="1"/>
  <c r="CG12" i="28" a="1"/>
  <c r="CG12" i="28" s="1"/>
  <c r="CG13" i="28" a="1"/>
  <c r="CG13" i="28" s="1"/>
  <c r="CG14" i="28" a="1"/>
  <c r="CG14" i="28" s="1"/>
  <c r="BD5" i="15" a="1"/>
  <c r="BD5" i="15" s="1"/>
  <c r="BD6" i="15" a="1"/>
  <c r="BD6" i="15" s="1"/>
  <c r="BD9" i="15" a="1"/>
  <c r="BD9" i="15" s="1"/>
  <c r="BD10" i="15" a="1"/>
  <c r="BD10" i="15" s="1"/>
  <c r="BD15" i="15" a="1"/>
  <c r="BD15" i="15" s="1"/>
  <c r="BD16" i="15" a="1"/>
  <c r="BD16" i="15" s="1"/>
  <c r="E17" i="15"/>
  <c r="BL17" i="15" s="1"/>
  <c r="BD23" i="15" a="1"/>
  <c r="BD23" i="15" s="1"/>
  <c r="BD24" i="15" a="1"/>
  <c r="BD24" i="15" s="1"/>
  <c r="E28" i="15"/>
  <c r="BL28" i="15" s="1"/>
  <c r="BD36" i="15" a="1"/>
  <c r="BD36" i="15" s="1"/>
  <c r="BD37" i="15" a="1"/>
  <c r="BD37" i="15" s="1"/>
  <c r="E39" i="15"/>
  <c r="E42" i="15"/>
  <c r="BL42" i="15" s="1"/>
  <c r="E43" i="15"/>
  <c r="BD44" i="15" a="1"/>
  <c r="BD44" i="15" s="1"/>
  <c r="BD46" i="15" a="1"/>
  <c r="BD46" i="15" s="1"/>
  <c r="BD47" i="15" a="1"/>
  <c r="BD47" i="15" s="1"/>
  <c r="CE5" i="31"/>
  <c r="CF5" i="31" s="1"/>
  <c r="CG5" i="31" s="1"/>
  <c r="I6" i="31"/>
  <c r="BK6" i="31"/>
  <c r="I7" i="31"/>
  <c r="CE7" i="31" s="1"/>
  <c r="CF7" i="31" s="1"/>
  <c r="CG7" i="31" s="1"/>
  <c r="BK7" i="31"/>
  <c r="I8" i="31"/>
  <c r="BK8" i="31"/>
  <c r="I9" i="31"/>
  <c r="BK9" i="31"/>
  <c r="I10" i="31"/>
  <c r="BK10" i="31"/>
  <c r="I11" i="31"/>
  <c r="CE11" i="31" s="1"/>
  <c r="CF11" i="31" s="1"/>
  <c r="CG11" i="31" s="1"/>
  <c r="BK11" i="31"/>
  <c r="I12" i="31"/>
  <c r="BK12" i="31"/>
  <c r="CE13" i="31"/>
  <c r="CF13" i="31"/>
  <c r="CG13" i="31" s="1"/>
  <c r="I15" i="31"/>
  <c r="BK15" i="31"/>
  <c r="I16" i="31"/>
  <c r="CE16" i="31" s="1"/>
  <c r="CF16" i="31" s="1"/>
  <c r="CG16" i="31" s="1"/>
  <c r="BK16" i="31"/>
  <c r="I17" i="31"/>
  <c r="BK17" i="31"/>
  <c r="I18" i="31"/>
  <c r="BK18" i="31"/>
  <c r="CE19" i="31"/>
  <c r="CF19" i="31" s="1"/>
  <c r="CG19" i="31" s="1"/>
  <c r="I20" i="31"/>
  <c r="CE20" i="31" s="1"/>
  <c r="CF20" i="31" s="1"/>
  <c r="CG20" i="31" s="1"/>
  <c r="BK20" i="31"/>
  <c r="I22" i="31"/>
  <c r="BK22" i="31"/>
  <c r="I24" i="31"/>
  <c r="BK24" i="31"/>
  <c r="I25" i="31"/>
  <c r="BK25" i="31"/>
  <c r="I26" i="31"/>
  <c r="BK26" i="31"/>
  <c r="I27" i="31"/>
  <c r="BK27" i="31"/>
  <c r="I28" i="31"/>
  <c r="BK28" i="31"/>
  <c r="I29" i="31"/>
  <c r="BK29" i="31"/>
  <c r="I30" i="31"/>
  <c r="BK30" i="31"/>
  <c r="I32" i="31"/>
  <c r="BK32" i="31"/>
  <c r="I33" i="31"/>
  <c r="BK33" i="31"/>
  <c r="CE39" i="31"/>
  <c r="CF39" i="31" s="1"/>
  <c r="CG39" i="31" s="1"/>
  <c r="I41" i="31"/>
  <c r="BK41" i="31"/>
  <c r="I42" i="31"/>
  <c r="Q42" i="31"/>
  <c r="BK42" i="31"/>
  <c r="I43" i="31"/>
  <c r="BK43" i="31"/>
  <c r="I44" i="31"/>
  <c r="BK44" i="31"/>
  <c r="CE44" i="31" s="1"/>
  <c r="CF44" i="31" s="1"/>
  <c r="CG44" i="31" s="1"/>
  <c r="I45" i="31"/>
  <c r="BK45" i="31"/>
  <c r="I46" i="31"/>
  <c r="BK46" i="31"/>
  <c r="CE47" i="31"/>
  <c r="CF47" i="31"/>
  <c r="CG47" i="31" s="1"/>
  <c r="I48" i="31"/>
  <c r="BK48" i="31"/>
  <c r="I49" i="31"/>
  <c r="BK49" i="31"/>
  <c r="I50" i="31"/>
  <c r="CE50" i="31" s="1"/>
  <c r="CF50" i="31" s="1"/>
  <c r="CG50" i="31" s="1"/>
  <c r="BK50" i="31"/>
  <c r="I51" i="31"/>
  <c r="BK51" i="31"/>
  <c r="I52" i="31"/>
  <c r="BK52" i="31"/>
  <c r="I53" i="31"/>
  <c r="BK53" i="31"/>
  <c r="I54" i="31"/>
  <c r="BK54" i="31"/>
  <c r="I55" i="31"/>
  <c r="BK55" i="31"/>
  <c r="I56" i="31"/>
  <c r="BK56" i="31"/>
  <c r="I57" i="31"/>
  <c r="BK57" i="31"/>
  <c r="CE58" i="31"/>
  <c r="CF58" i="31" s="1"/>
  <c r="CG58" i="31" s="1"/>
  <c r="I59" i="31"/>
  <c r="BK59" i="31"/>
  <c r="I60" i="31"/>
  <c r="BK60" i="31"/>
  <c r="I61" i="31"/>
  <c r="BK61" i="31"/>
  <c r="I62" i="31"/>
  <c r="BK62" i="31"/>
  <c r="I63" i="31"/>
  <c r="BK63" i="31"/>
  <c r="I64" i="31"/>
  <c r="BK64" i="31"/>
  <c r="I65" i="31"/>
  <c r="BK65" i="31"/>
  <c r="I66" i="31"/>
  <c r="BK66" i="31"/>
  <c r="CE67" i="31"/>
  <c r="CF67" i="31"/>
  <c r="CG67" i="31" s="1"/>
  <c r="I68" i="31"/>
  <c r="BK68" i="31"/>
  <c r="I69" i="31"/>
  <c r="BK69" i="31"/>
  <c r="I70" i="31"/>
  <c r="Q70" i="31"/>
  <c r="BK70" i="31"/>
  <c r="I71" i="31"/>
  <c r="Q71" i="31"/>
  <c r="BK71" i="31"/>
  <c r="CE72" i="31"/>
  <c r="CF72" i="31" s="1"/>
  <c r="CG72" i="31" s="1"/>
  <c r="I73" i="31"/>
  <c r="BK73" i="31"/>
  <c r="I74" i="31"/>
  <c r="BK74" i="31"/>
  <c r="I75" i="31"/>
  <c r="BK75" i="31"/>
  <c r="I76" i="31"/>
  <c r="CE76" i="31" s="1"/>
  <c r="CF76" i="31" s="1"/>
  <c r="CG76" i="31" s="1"/>
  <c r="BK76" i="31"/>
  <c r="CE81" i="31"/>
  <c r="CF81" i="31"/>
  <c r="CG81" i="31" s="1"/>
  <c r="F82" i="31"/>
  <c r="I82" i="31"/>
  <c r="L82" i="31"/>
  <c r="BK82" i="31"/>
  <c r="F83" i="31"/>
  <c r="I83" i="31"/>
  <c r="L83" i="31"/>
  <c r="BK83" i="31"/>
  <c r="E84" i="31"/>
  <c r="F84" i="31" s="1"/>
  <c r="CB84" i="31" s="1"/>
  <c r="I84" i="31"/>
  <c r="BK84" i="31"/>
  <c r="E85" i="31"/>
  <c r="F85" i="31" s="1"/>
  <c r="I85" i="31"/>
  <c r="BK85" i="31"/>
  <c r="CE86" i="31"/>
  <c r="CF86" i="31" s="1"/>
  <c r="CG86" i="31" s="1"/>
  <c r="F87" i="31"/>
  <c r="I87" i="31"/>
  <c r="L87" i="31"/>
  <c r="BK87" i="31"/>
  <c r="E88" i="31"/>
  <c r="F88" i="31"/>
  <c r="I88" i="31"/>
  <c r="BK88" i="31"/>
  <c r="F89" i="31"/>
  <c r="I89" i="31"/>
  <c r="L89" i="31"/>
  <c r="BK89" i="31"/>
  <c r="F90" i="31"/>
  <c r="I90" i="31"/>
  <c r="L90" i="31"/>
  <c r="BK90" i="31"/>
  <c r="F91" i="31"/>
  <c r="I91" i="31"/>
  <c r="L91" i="31"/>
  <c r="BK91" i="31"/>
  <c r="F92" i="31"/>
  <c r="I92" i="31"/>
  <c r="L92" i="31"/>
  <c r="Q92" i="31"/>
  <c r="BK92" i="31"/>
  <c r="F93" i="31"/>
  <c r="I93" i="31"/>
  <c r="L93" i="31"/>
  <c r="Q93" i="31"/>
  <c r="BK93" i="31"/>
  <c r="F94" i="31"/>
  <c r="I94" i="31"/>
  <c r="L94" i="31"/>
  <c r="CB94" i="31" s="1"/>
  <c r="Q94" i="31"/>
  <c r="BK94" i="31"/>
  <c r="CE95" i="31"/>
  <c r="CF95" i="31" s="1"/>
  <c r="CG95" i="31" s="1"/>
  <c r="E96" i="31"/>
  <c r="F96" i="31"/>
  <c r="CE96" i="31" s="1"/>
  <c r="CF96" i="31" s="1"/>
  <c r="CG96" i="31" s="1"/>
  <c r="I96" i="31"/>
  <c r="L96" i="31"/>
  <c r="BK96" i="31"/>
  <c r="F97" i="31"/>
  <c r="I97" i="31"/>
  <c r="L97" i="31"/>
  <c r="BK97" i="31"/>
  <c r="F98" i="31"/>
  <c r="CE98" i="31" s="1"/>
  <c r="CF98" i="31" s="1"/>
  <c r="CG98" i="31" s="1"/>
  <c r="I98" i="31"/>
  <c r="L98" i="31"/>
  <c r="BK98" i="31"/>
  <c r="CE99" i="31"/>
  <c r="CF99" i="31" s="1"/>
  <c r="CG99" i="31" s="1"/>
  <c r="E101" i="31"/>
  <c r="F101" i="31" s="1"/>
  <c r="CB101" i="31" s="1"/>
  <c r="I101" i="31"/>
  <c r="Q101" i="31"/>
  <c r="BK101" i="31"/>
  <c r="E102" i="31"/>
  <c r="F102" i="31" s="1"/>
  <c r="I102" i="31"/>
  <c r="K102" i="31"/>
  <c r="L102" i="31" s="1"/>
  <c r="CE102" i="31" s="1"/>
  <c r="CF102" i="31" s="1"/>
  <c r="CG102" i="31" s="1"/>
  <c r="Q102" i="31"/>
  <c r="BK102" i="31"/>
  <c r="E104" i="31"/>
  <c r="F104" i="31" s="1"/>
  <c r="I104" i="31"/>
  <c r="K104" i="31"/>
  <c r="L104" i="31" s="1"/>
  <c r="BK104" i="31"/>
  <c r="E105" i="31"/>
  <c r="F105" i="31" s="1"/>
  <c r="I105" i="31"/>
  <c r="L105" i="31"/>
  <c r="BK105" i="31"/>
  <c r="CE106" i="31"/>
  <c r="CF106" i="31" s="1"/>
  <c r="CG106" i="31"/>
  <c r="L107" i="31"/>
  <c r="BK107" i="31"/>
  <c r="E108" i="31"/>
  <c r="F108" i="31" s="1"/>
  <c r="I108" i="31"/>
  <c r="L108" i="31"/>
  <c r="BK108" i="31"/>
  <c r="E109" i="31"/>
  <c r="F109" i="31" s="1"/>
  <c r="I109" i="31"/>
  <c r="L109" i="31"/>
  <c r="BK109" i="31"/>
  <c r="F110" i="31"/>
  <c r="I110" i="31"/>
  <c r="L110" i="31"/>
  <c r="BK110" i="31"/>
  <c r="E111" i="31"/>
  <c r="F111" i="31" s="1"/>
  <c r="I111" i="31"/>
  <c r="K111" i="31"/>
  <c r="L111" i="31" s="1"/>
  <c r="BK111" i="31"/>
  <c r="F112" i="31"/>
  <c r="CB112" i="31" s="1"/>
  <c r="I112" i="31"/>
  <c r="BK112" i="31"/>
  <c r="CE113" i="31"/>
  <c r="CF113" i="31"/>
  <c r="CG113" i="31" s="1"/>
  <c r="F114" i="31"/>
  <c r="I114" i="31"/>
  <c r="L114" i="31"/>
  <c r="CE114" i="31" s="1"/>
  <c r="CF114" i="31" s="1"/>
  <c r="CG114" i="31" s="1"/>
  <c r="BK114" i="31"/>
  <c r="E115" i="31"/>
  <c r="F115" i="31" s="1"/>
  <c r="I115" i="31"/>
  <c r="K115" i="31"/>
  <c r="L115" i="31" s="1"/>
  <c r="BK115" i="31"/>
  <c r="E116" i="31"/>
  <c r="F116" i="31" s="1"/>
  <c r="CB116" i="31" s="1"/>
  <c r="I116" i="31"/>
  <c r="CE116" i="31" s="1"/>
  <c r="CF116" i="31" s="1"/>
  <c r="CG116" i="31" s="1"/>
  <c r="L116" i="31"/>
  <c r="BK116" i="31"/>
  <c r="E117" i="31"/>
  <c r="F117" i="31" s="1"/>
  <c r="I117" i="31"/>
  <c r="L117" i="31"/>
  <c r="BK117" i="31"/>
  <c r="CE118" i="31"/>
  <c r="CF118" i="31" s="1"/>
  <c r="CG118" i="31" s="1"/>
  <c r="F119" i="31"/>
  <c r="I119" i="31"/>
  <c r="L119" i="31"/>
  <c r="CB119" i="31" s="1"/>
  <c r="BK119" i="31"/>
  <c r="F120" i="31"/>
  <c r="I120" i="31"/>
  <c r="L120" i="31"/>
  <c r="BK120" i="31"/>
  <c r="CE120" i="31" s="1"/>
  <c r="CF120" i="31" s="1"/>
  <c r="CG120" i="31" s="1"/>
  <c r="F121" i="31"/>
  <c r="I121" i="31"/>
  <c r="L121" i="31"/>
  <c r="CB121" i="31" s="1"/>
  <c r="BK121" i="31"/>
  <c r="F122" i="31"/>
  <c r="I122" i="31"/>
  <c r="L122" i="31"/>
  <c r="BK122" i="31"/>
  <c r="F123" i="31"/>
  <c r="I123" i="31"/>
  <c r="L123" i="31"/>
  <c r="BK123" i="31"/>
  <c r="F124" i="31"/>
  <c r="I124" i="31"/>
  <c r="L124" i="31"/>
  <c r="BK124" i="31"/>
  <c r="F125" i="31"/>
  <c r="I125" i="31"/>
  <c r="L125" i="31"/>
  <c r="BK125" i="31"/>
  <c r="F126" i="31"/>
  <c r="I126" i="31"/>
  <c r="L126" i="31"/>
  <c r="BK126" i="31"/>
  <c r="F127" i="31"/>
  <c r="I127" i="31"/>
  <c r="L127" i="31"/>
  <c r="BK127" i="31"/>
  <c r="CE128" i="31"/>
  <c r="CF128" i="31"/>
  <c r="CG128" i="31" s="1"/>
  <c r="F129" i="31"/>
  <c r="I129" i="31"/>
  <c r="L129" i="31"/>
  <c r="BK129" i="31"/>
  <c r="F130" i="31"/>
  <c r="I130" i="31"/>
  <c r="L130" i="31"/>
  <c r="BK130" i="31"/>
  <c r="F131" i="31"/>
  <c r="I131" i="31"/>
  <c r="CE131" i="31" s="1"/>
  <c r="CF131" i="31" s="1"/>
  <c r="CG131" i="31" s="1"/>
  <c r="L131" i="31"/>
  <c r="F132" i="31"/>
  <c r="I132" i="31"/>
  <c r="L132" i="31"/>
  <c r="BK132" i="31"/>
  <c r="F133" i="31"/>
  <c r="I133" i="31"/>
  <c r="L133" i="31"/>
  <c r="CB133" i="31" s="1"/>
  <c r="BK133" i="31"/>
  <c r="F134" i="31"/>
  <c r="I134" i="31"/>
  <c r="CE134" i="31" s="1"/>
  <c r="CF134" i="31" s="1"/>
  <c r="CG134" i="31" s="1"/>
  <c r="L134" i="31"/>
  <c r="BK134" i="31"/>
  <c r="F135" i="31"/>
  <c r="I135" i="31"/>
  <c r="L135" i="31"/>
  <c r="CE135" i="31" s="1"/>
  <c r="CF135" i="31" s="1"/>
  <c r="CG135" i="31" s="1"/>
  <c r="BK135" i="31"/>
  <c r="F136" i="31"/>
  <c r="I136" i="31"/>
  <c r="CE136" i="31" s="1"/>
  <c r="CF136" i="31" s="1"/>
  <c r="CG136" i="31" s="1"/>
  <c r="L136" i="31"/>
  <c r="BK136" i="31"/>
  <c r="F137" i="31"/>
  <c r="I137" i="31"/>
  <c r="L137" i="31"/>
  <c r="CE137" i="31" s="1"/>
  <c r="CF137" i="31" s="1"/>
  <c r="CG137" i="31" s="1"/>
  <c r="BK137" i="31"/>
  <c r="CE138" i="31"/>
  <c r="CF138" i="31"/>
  <c r="CG138" i="31" s="1"/>
  <c r="CE139" i="31"/>
  <c r="CF139" i="31" s="1"/>
  <c r="CG139" i="31"/>
  <c r="F140" i="31"/>
  <c r="I140" i="31"/>
  <c r="L140" i="31"/>
  <c r="CE140" i="31" s="1"/>
  <c r="CF140" i="31" s="1"/>
  <c r="CG140" i="31" s="1"/>
  <c r="BK140" i="31"/>
  <c r="F141" i="31"/>
  <c r="I141" i="31"/>
  <c r="L141" i="31"/>
  <c r="BK141" i="31"/>
  <c r="F142" i="31"/>
  <c r="I142" i="31"/>
  <c r="L142" i="31"/>
  <c r="CB142" i="31" s="1"/>
  <c r="BK142" i="31"/>
  <c r="F143" i="31"/>
  <c r="I143" i="31"/>
  <c r="L143" i="31"/>
  <c r="BK143" i="31"/>
  <c r="F144" i="31"/>
  <c r="I144" i="31"/>
  <c r="L144" i="31"/>
  <c r="CE144" i="31" s="1"/>
  <c r="CF144" i="31" s="1"/>
  <c r="CG144" i="31" s="1"/>
  <c r="BK144" i="31"/>
  <c r="F145" i="31"/>
  <c r="I145" i="31"/>
  <c r="CE145" i="31" s="1"/>
  <c r="CF145" i="31" s="1"/>
  <c r="CG145" i="31" s="1"/>
  <c r="L145" i="31"/>
  <c r="BK145" i="31"/>
  <c r="F146" i="31"/>
  <c r="I146" i="31"/>
  <c r="L146" i="31"/>
  <c r="CB146" i="31" s="1"/>
  <c r="BK146" i="31"/>
  <c r="F147" i="31"/>
  <c r="I147" i="31"/>
  <c r="CE147" i="31" s="1"/>
  <c r="CF147" i="31" s="1"/>
  <c r="CG147" i="31" s="1"/>
  <c r="L147" i="31"/>
  <c r="BK147" i="31"/>
  <c r="F148" i="31"/>
  <c r="I148" i="31"/>
  <c r="L148" i="31"/>
  <c r="CB148" i="31" s="1"/>
  <c r="BK148" i="31"/>
  <c r="I72" i="31"/>
  <c r="BK72" i="31"/>
  <c r="BL5" i="15"/>
  <c r="BL6" i="15"/>
  <c r="BL9" i="15"/>
  <c r="BL10" i="15"/>
  <c r="BL15" i="15"/>
  <c r="BL16" i="15"/>
  <c r="BL23" i="15"/>
  <c r="BL24" i="15"/>
  <c r="BL36" i="15"/>
  <c r="BL37" i="15"/>
  <c r="BL44" i="15"/>
  <c r="BL46" i="15"/>
  <c r="BL47" i="15"/>
  <c r="CN5" i="28"/>
  <c r="CN6" i="28"/>
  <c r="CN7" i="28"/>
  <c r="CN8" i="28"/>
  <c r="CN9" i="28"/>
  <c r="CN10" i="28"/>
  <c r="CN11" i="28"/>
  <c r="CN12" i="28"/>
  <c r="CN13" i="28"/>
  <c r="CN14" i="28"/>
  <c r="G6" i="28"/>
  <c r="G8" i="28"/>
  <c r="G10" i="28"/>
  <c r="G12" i="28"/>
  <c r="G14" i="28"/>
  <c r="F5" i="28"/>
  <c r="G5" i="28" s="1"/>
  <c r="F7" i="28"/>
  <c r="G7" i="28" s="1"/>
  <c r="F9" i="28"/>
  <c r="G9" i="28" s="1"/>
  <c r="F11" i="28"/>
  <c r="G11" i="28" s="1"/>
  <c r="F13" i="28"/>
  <c r="G13" i="28" s="1"/>
  <c r="E11" i="33"/>
  <c r="F11" i="33"/>
  <c r="E21" i="18"/>
  <c r="E32" i="15"/>
  <c r="BL32" i="15" s="1"/>
  <c r="E35" i="15"/>
  <c r="BL35" i="15" s="1"/>
  <c r="E40" i="15"/>
  <c r="BL40" i="15" s="1"/>
  <c r="F42" i="15"/>
  <c r="BA42" i="15"/>
  <c r="F40" i="15"/>
  <c r="BA40" i="15"/>
  <c r="E27" i="15"/>
  <c r="BL27" i="15" s="1"/>
  <c r="E29" i="15"/>
  <c r="BL29" i="15" s="1"/>
  <c r="E30" i="15"/>
  <c r="F27" i="15"/>
  <c r="F28" i="15"/>
  <c r="F29" i="15"/>
  <c r="F30" i="15"/>
  <c r="BA27" i="15"/>
  <c r="BA28" i="15"/>
  <c r="BA29" i="15"/>
  <c r="BA30" i="15"/>
  <c r="BL20" i="15"/>
  <c r="F20" i="15"/>
  <c r="BA20" i="15"/>
  <c r="T5" i="28"/>
  <c r="T6" i="28"/>
  <c r="T7" i="28"/>
  <c r="T8" i="28"/>
  <c r="T9" i="28"/>
  <c r="T10" i="28"/>
  <c r="T11" i="28"/>
  <c r="T12" i="28"/>
  <c r="T13" i="28"/>
  <c r="T14" i="28"/>
  <c r="H5" i="18"/>
  <c r="H6" i="18"/>
  <c r="H9" i="18"/>
  <c r="H10" i="18"/>
  <c r="H15" i="18"/>
  <c r="H16" i="18"/>
  <c r="H18" i="18"/>
  <c r="H19" i="18"/>
  <c r="H31" i="18"/>
  <c r="H32" i="18"/>
  <c r="H34" i="18"/>
  <c r="H35" i="18"/>
  <c r="H50" i="18"/>
  <c r="H51" i="18"/>
  <c r="F5" i="15"/>
  <c r="BA5" i="15"/>
  <c r="E10" i="15"/>
  <c r="F10" i="15"/>
  <c r="BA10" i="15"/>
  <c r="F9" i="15"/>
  <c r="BA9" i="15"/>
  <c r="F128" i="31"/>
  <c r="I128" i="31"/>
  <c r="L128" i="31"/>
  <c r="BK128" i="31"/>
  <c r="L107" i="14"/>
  <c r="F139" i="31"/>
  <c r="I139" i="31"/>
  <c r="L139" i="31"/>
  <c r="BK139" i="31"/>
  <c r="F138" i="31"/>
  <c r="CB138" i="31" s="1"/>
  <c r="I138" i="31"/>
  <c r="L138" i="31"/>
  <c r="BK138" i="31"/>
  <c r="F118" i="31"/>
  <c r="I118" i="31"/>
  <c r="L118" i="31"/>
  <c r="BK118" i="31"/>
  <c r="I67" i="31"/>
  <c r="BK67" i="31"/>
  <c r="BK5" i="31"/>
  <c r="BK13" i="31"/>
  <c r="BK19" i="31"/>
  <c r="BK39" i="31"/>
  <c r="BK47" i="31"/>
  <c r="BK58" i="31"/>
  <c r="BK81" i="31"/>
  <c r="BK86" i="31"/>
  <c r="BK95" i="31"/>
  <c r="BK99" i="31"/>
  <c r="BK106" i="31"/>
  <c r="BK113" i="31"/>
  <c r="F106" i="31"/>
  <c r="I106" i="31"/>
  <c r="L106" i="31"/>
  <c r="CB106" i="31" s="1"/>
  <c r="F113" i="31"/>
  <c r="I113" i="31"/>
  <c r="L113" i="31"/>
  <c r="CB113" i="31" s="1"/>
  <c r="E47" i="15"/>
  <c r="F47" i="15"/>
  <c r="BA47" i="15"/>
  <c r="F6" i="15"/>
  <c r="F11" i="15"/>
  <c r="F12" i="15"/>
  <c r="F15" i="15"/>
  <c r="F16" i="15"/>
  <c r="F17" i="15"/>
  <c r="F18" i="15"/>
  <c r="F19" i="15"/>
  <c r="F23" i="15"/>
  <c r="F24" i="15"/>
  <c r="F32" i="15"/>
  <c r="F33" i="15"/>
  <c r="F34" i="15"/>
  <c r="F35" i="15"/>
  <c r="F36" i="15"/>
  <c r="F37" i="15"/>
  <c r="F39" i="15"/>
  <c r="F41" i="15"/>
  <c r="F43" i="15"/>
  <c r="F44" i="15"/>
  <c r="F45" i="15"/>
  <c r="F46" i="15"/>
  <c r="F48" i="15"/>
  <c r="E16" i="33"/>
  <c r="F16" i="33" s="1"/>
  <c r="E15" i="33"/>
  <c r="F15" i="33" s="1"/>
  <c r="E13" i="33"/>
  <c r="F13" i="33"/>
  <c r="E48" i="15"/>
  <c r="BL48" i="15" s="1"/>
  <c r="BA48" i="15"/>
  <c r="BA46" i="15"/>
  <c r="E45" i="15"/>
  <c r="BL45" i="15" s="1"/>
  <c r="BA45" i="15"/>
  <c r="BA44" i="15"/>
  <c r="E12" i="33"/>
  <c r="F12" i="33" s="1"/>
  <c r="E17" i="33"/>
  <c r="F17" i="33" s="1"/>
  <c r="BC46" i="15"/>
  <c r="BP46" i="15"/>
  <c r="BC44" i="15"/>
  <c r="BP44" i="15"/>
  <c r="K85" i="31"/>
  <c r="L85" i="31" s="1"/>
  <c r="CB85" i="31" s="1"/>
  <c r="K84" i="31"/>
  <c r="L84" i="31" s="1"/>
  <c r="F81" i="31"/>
  <c r="I81" i="31"/>
  <c r="L81" i="31"/>
  <c r="F7" i="16"/>
  <c r="F8" i="16"/>
  <c r="I58" i="31"/>
  <c r="I39" i="31"/>
  <c r="I47" i="31"/>
  <c r="K101" i="31"/>
  <c r="L101" i="31" s="1"/>
  <c r="K88" i="31"/>
  <c r="L88" i="31" s="1"/>
  <c r="L86" i="31"/>
  <c r="L95" i="31"/>
  <c r="L99" i="31"/>
  <c r="I5" i="31"/>
  <c r="I13" i="31"/>
  <c r="I19" i="31"/>
  <c r="I86" i="31"/>
  <c r="I95" i="31"/>
  <c r="I99" i="31"/>
  <c r="F86" i="31"/>
  <c r="F95" i="31"/>
  <c r="CB95" i="31" s="1"/>
  <c r="F99" i="31"/>
  <c r="E7" i="16"/>
  <c r="E8" i="16"/>
  <c r="E9" i="16"/>
  <c r="E10" i="16"/>
  <c r="E11" i="16"/>
  <c r="E12" i="16"/>
  <c r="E5" i="18"/>
  <c r="I5" i="18" s="1"/>
  <c r="E6" i="18"/>
  <c r="E7" i="18"/>
  <c r="E8" i="18"/>
  <c r="E9" i="18"/>
  <c r="I9" i="18" s="1"/>
  <c r="E10" i="18"/>
  <c r="E11" i="18"/>
  <c r="E15" i="18"/>
  <c r="I15" i="18" s="1"/>
  <c r="E16" i="18"/>
  <c r="E17" i="18"/>
  <c r="E18" i="18"/>
  <c r="I18" i="18" s="1"/>
  <c r="E19" i="18"/>
  <c r="E20" i="18"/>
  <c r="E31" i="18"/>
  <c r="I31" i="18" s="1"/>
  <c r="E32" i="18"/>
  <c r="E34" i="18"/>
  <c r="I34" i="18" s="1"/>
  <c r="E35" i="18"/>
  <c r="E36" i="18"/>
  <c r="E37" i="18"/>
  <c r="E39" i="18"/>
  <c r="E40" i="18"/>
  <c r="E41" i="18"/>
  <c r="E42" i="18"/>
  <c r="E50" i="18"/>
  <c r="I50" i="18" s="1"/>
  <c r="E51" i="18"/>
  <c r="E52" i="18"/>
  <c r="E53" i="18"/>
  <c r="E54" i="18"/>
  <c r="E55" i="18"/>
  <c r="E63" i="18"/>
  <c r="E10" i="25"/>
  <c r="E12" i="25"/>
  <c r="E14" i="25"/>
  <c r="E5" i="28"/>
  <c r="E6" i="28"/>
  <c r="E7" i="28"/>
  <c r="E8" i="28"/>
  <c r="E9" i="28"/>
  <c r="E10" i="28"/>
  <c r="E11" i="28"/>
  <c r="E12" i="28"/>
  <c r="E13" i="28"/>
  <c r="E14" i="28"/>
  <c r="E6" i="15"/>
  <c r="E16" i="15"/>
  <c r="E18" i="15"/>
  <c r="BN18" i="15" s="1"/>
  <c r="E23" i="15"/>
  <c r="E24" i="15"/>
  <c r="E33" i="15"/>
  <c r="BL33" i="15" s="1"/>
  <c r="E34" i="15"/>
  <c r="BL34" i="15" s="1"/>
  <c r="E37" i="15"/>
  <c r="E41" i="15"/>
  <c r="BR41" i="15" s="1"/>
  <c r="L113" i="14"/>
  <c r="L118" i="14"/>
  <c r="L103" i="14"/>
  <c r="L83" i="14"/>
  <c r="L73" i="14"/>
  <c r="F5" i="18"/>
  <c r="F6" i="18"/>
  <c r="F9" i="18"/>
  <c r="F10" i="18"/>
  <c r="F15" i="18"/>
  <c r="F16" i="18"/>
  <c r="F18" i="18"/>
  <c r="F19" i="18"/>
  <c r="F31" i="18"/>
  <c r="F32" i="18"/>
  <c r="F34" i="18"/>
  <c r="F35" i="18"/>
  <c r="F50" i="18"/>
  <c r="F51" i="18"/>
  <c r="F5" i="25"/>
  <c r="F9" i="25"/>
  <c r="F10" i="25"/>
  <c r="F11" i="25"/>
  <c r="F12" i="25"/>
  <c r="F13" i="25"/>
  <c r="F14" i="25"/>
  <c r="H5" i="28"/>
  <c r="H6" i="28"/>
  <c r="H7" i="28"/>
  <c r="H8" i="28"/>
  <c r="H9" i="28"/>
  <c r="H10" i="28"/>
  <c r="H11" i="28"/>
  <c r="H12" i="28"/>
  <c r="H13" i="28"/>
  <c r="H14" i="28"/>
  <c r="BA6" i="15"/>
  <c r="BA15" i="15"/>
  <c r="BA16" i="15"/>
  <c r="BA17" i="15"/>
  <c r="BA18" i="15"/>
  <c r="BA19" i="15"/>
  <c r="BA23" i="15"/>
  <c r="BA24" i="15"/>
  <c r="BA32" i="15"/>
  <c r="BA33" i="15"/>
  <c r="BA34" i="15"/>
  <c r="BA35" i="15"/>
  <c r="BA36" i="15"/>
  <c r="BA37" i="15"/>
  <c r="BA39" i="15"/>
  <c r="BA41" i="15"/>
  <c r="BA43" i="15"/>
  <c r="BB15" i="15"/>
  <c r="BB23" i="15"/>
  <c r="BB36" i="15"/>
  <c r="BC15" i="15"/>
  <c r="BC23" i="15"/>
  <c r="BC36" i="15"/>
  <c r="BP15" i="15"/>
  <c r="BP23" i="15"/>
  <c r="BP36" i="15"/>
  <c r="BB5" i="15"/>
  <c r="K7" i="16"/>
  <c r="K8" i="16"/>
  <c r="G7" i="16"/>
  <c r="H7" i="16" s="1"/>
  <c r="S5" i="28"/>
  <c r="S6" i="28"/>
  <c r="S7" i="28"/>
  <c r="S8" i="28"/>
  <c r="S9" i="28"/>
  <c r="S10" i="28"/>
  <c r="S11" i="28"/>
  <c r="S12" i="28"/>
  <c r="S13" i="28"/>
  <c r="S14" i="28"/>
  <c r="BZ5" i="28"/>
  <c r="BZ7" i="28"/>
  <c r="BZ9" i="28"/>
  <c r="BZ11" i="28"/>
  <c r="BZ13" i="28"/>
  <c r="BW5" i="28"/>
  <c r="BW7" i="28"/>
  <c r="BW9" i="28"/>
  <c r="BW11" i="28"/>
  <c r="BW13" i="28"/>
  <c r="BT5" i="28"/>
  <c r="BT7" i="28"/>
  <c r="BT9" i="28"/>
  <c r="BT11" i="28"/>
  <c r="BT13" i="28"/>
  <c r="BQ5" i="28"/>
  <c r="BQ7" i="28"/>
  <c r="BQ9" i="28"/>
  <c r="BQ11" i="28"/>
  <c r="BQ13" i="28"/>
  <c r="BN5" i="28"/>
  <c r="BN7" i="28"/>
  <c r="BN9" i="28"/>
  <c r="BN11" i="28"/>
  <c r="BN13" i="28"/>
  <c r="BK5" i="28"/>
  <c r="BK7" i="28"/>
  <c r="BK9" i="28"/>
  <c r="BK11" i="28"/>
  <c r="BK13" i="28"/>
  <c r="BH5" i="28"/>
  <c r="BH7" i="28"/>
  <c r="BH9" i="28"/>
  <c r="BH11" i="28"/>
  <c r="BH13" i="28"/>
  <c r="BE5" i="28"/>
  <c r="BE7" i="28"/>
  <c r="BE9" i="28"/>
  <c r="BE11" i="28"/>
  <c r="BE13" i="28"/>
  <c r="BB5" i="28"/>
  <c r="BB7" i="28"/>
  <c r="BB9" i="28"/>
  <c r="BB11" i="28"/>
  <c r="BB13" i="28"/>
  <c r="AY5" i="28"/>
  <c r="AY7" i="28"/>
  <c r="AY9" i="28"/>
  <c r="AY11" i="28"/>
  <c r="AY13" i="28"/>
  <c r="CF5" i="28"/>
  <c r="CF7" i="28"/>
  <c r="CF9" i="28"/>
  <c r="CF11" i="28"/>
  <c r="CF13" i="28"/>
  <c r="CE5" i="28"/>
  <c r="CE7" i="28"/>
  <c r="CE9" i="28"/>
  <c r="CE11" i="28"/>
  <c r="CE13" i="28"/>
  <c r="I7" i="16"/>
  <c r="J7" i="16" s="1"/>
  <c r="I8" i="16"/>
  <c r="J8" i="16" s="1"/>
  <c r="D7" i="16"/>
  <c r="H20" i="26"/>
  <c r="I20" i="26"/>
  <c r="J20" i="26"/>
  <c r="K20" i="26"/>
  <c r="M20" i="26"/>
  <c r="F20" i="26"/>
  <c r="B18" i="26"/>
  <c r="B16" i="26"/>
  <c r="B14" i="26"/>
  <c r="B12" i="26"/>
  <c r="B10" i="26"/>
  <c r="D7" i="26"/>
  <c r="D9" i="26"/>
  <c r="D10" i="26"/>
  <c r="D12" i="26"/>
  <c r="D14" i="26"/>
  <c r="D16" i="26"/>
  <c r="D18" i="26"/>
  <c r="D21" i="26"/>
  <c r="G8" i="26"/>
  <c r="H8" i="26" s="1"/>
  <c r="I8" i="26" s="1"/>
  <c r="J8" i="26" s="1"/>
  <c r="K8" i="26"/>
  <c r="L8" i="26"/>
  <c r="M8" i="26" s="1"/>
  <c r="D15" i="18"/>
  <c r="D11" i="25"/>
  <c r="D5" i="25"/>
  <c r="D13" i="25"/>
  <c r="D5" i="18"/>
  <c r="D9" i="18"/>
  <c r="D18" i="18"/>
  <c r="D31" i="18"/>
  <c r="D34" i="18"/>
  <c r="B9" i="13"/>
  <c r="B8" i="13"/>
  <c r="D50" i="18"/>
  <c r="B2" i="18"/>
  <c r="E12" i="18"/>
  <c r="D9" i="25"/>
  <c r="BB9" i="15"/>
  <c r="BB46" i="15"/>
  <c r="BB44" i="15"/>
  <c r="BP9" i="15"/>
  <c r="BC9" i="15"/>
  <c r="BP5" i="15"/>
  <c r="BC5" i="15"/>
  <c r="H14" i="25"/>
  <c r="H13" i="25"/>
  <c r="H12" i="25"/>
  <c r="H9" i="25"/>
  <c r="CB123" i="31"/>
  <c r="J20" i="18"/>
  <c r="BR40" i="15"/>
  <c r="BR29" i="15"/>
  <c r="BR18" i="15"/>
  <c r="BR28" i="15"/>
  <c r="BR17" i="15"/>
  <c r="O7" i="25"/>
  <c r="G7" i="25" s="1"/>
  <c r="AZ39" i="15"/>
  <c r="BR35" i="15"/>
  <c r="O8" i="25"/>
  <c r="G8" i="25" s="1"/>
  <c r="L8" i="25" s="1"/>
  <c r="BR34" i="15"/>
  <c r="BR33" i="15"/>
  <c r="BR32" i="15"/>
  <c r="AZ32" i="15"/>
  <c r="BR20" i="15"/>
  <c r="AZ20" i="15"/>
  <c r="BR42" i="15"/>
  <c r="BR30" i="15"/>
  <c r="BR19" i="15"/>
  <c r="L12" i="18"/>
  <c r="L21" i="18" s="1"/>
  <c r="N12" i="18"/>
  <c r="N21" i="18" s="1"/>
  <c r="CB126" i="31"/>
  <c r="CB128" i="31"/>
  <c r="CB143" i="31"/>
  <c r="CB135" i="31"/>
  <c r="H10" i="25"/>
  <c r="CB136" i="31"/>
  <c r="CB124" i="31"/>
  <c r="CB125" i="31"/>
  <c r="CB141" i="31"/>
  <c r="CB145" i="31"/>
  <c r="CB130" i="31"/>
  <c r="CB122" i="31"/>
  <c r="CB118" i="31"/>
  <c r="CB92" i="31"/>
  <c r="CB99" i="31"/>
  <c r="CB134" i="31"/>
  <c r="CB147" i="31"/>
  <c r="CB89" i="31"/>
  <c r="CB87" i="31"/>
  <c r="CB91" i="31"/>
  <c r="CB139" i="31"/>
  <c r="CB127" i="31"/>
  <c r="H11" i="25"/>
  <c r="L11" i="25"/>
  <c r="BL18" i="15"/>
  <c r="CB110" i="31"/>
  <c r="CE53" i="31"/>
  <c r="CF53" i="31" s="1"/>
  <c r="CG53" i="31" s="1"/>
  <c r="CE28" i="31"/>
  <c r="CF28" i="31" s="1"/>
  <c r="CG28" i="31" s="1"/>
  <c r="BL12" i="15"/>
  <c r="BL30" i="15"/>
  <c r="CB132" i="31"/>
  <c r="CB107" i="31"/>
  <c r="CE29" i="31"/>
  <c r="CF29" i="31" s="1"/>
  <c r="CG29" i="31" s="1"/>
  <c r="CB90" i="31"/>
  <c r="CE57" i="31"/>
  <c r="CF57" i="31" s="1"/>
  <c r="CG57" i="31" s="1"/>
  <c r="CE73" i="31"/>
  <c r="CF73" i="31" s="1"/>
  <c r="CG73" i="31" s="1"/>
  <c r="CE27" i="31"/>
  <c r="CF27" i="31" s="1"/>
  <c r="CG27" i="31" s="1"/>
  <c r="CE146" i="31"/>
  <c r="CF146" i="31" s="1"/>
  <c r="CG146" i="31" s="1"/>
  <c r="CB120" i="31"/>
  <c r="CB109" i="31"/>
  <c r="CE46" i="31"/>
  <c r="CF46" i="31" s="1"/>
  <c r="CG46" i="31"/>
  <c r="CE45" i="31"/>
  <c r="CF45" i="31" s="1"/>
  <c r="CG45" i="31" s="1"/>
  <c r="CE109" i="31"/>
  <c r="CF109" i="31" s="1"/>
  <c r="CG109" i="31" s="1"/>
  <c r="BB55" i="15"/>
  <c r="D21" i="15"/>
  <c r="D22" i="15" s="1"/>
  <c r="D29" i="15"/>
  <c r="D44" i="34"/>
  <c r="D30" i="34"/>
  <c r="D60" i="34"/>
  <c r="I29" i="34"/>
  <c r="F60" i="34" l="1"/>
  <c r="F44" i="34"/>
  <c r="F30" i="34"/>
  <c r="G30" i="34"/>
  <c r="H30" i="34" s="1"/>
  <c r="CE30" i="31"/>
  <c r="CF30" i="31" s="1"/>
  <c r="CG30" i="31" s="1"/>
  <c r="CE111" i="31"/>
  <c r="CF111" i="31" s="1"/>
  <c r="CG111" i="31" s="1"/>
  <c r="CB104" i="31"/>
  <c r="CB15" i="31"/>
  <c r="CB115" i="31"/>
  <c r="CE18" i="31"/>
  <c r="CF18" i="31" s="1"/>
  <c r="CG18" i="31" s="1"/>
  <c r="CE94" i="31"/>
  <c r="CF94" i="31" s="1"/>
  <c r="CG94" i="31" s="1"/>
  <c r="CB6" i="31"/>
  <c r="CE6" i="31"/>
  <c r="CF6" i="31" s="1"/>
  <c r="CG6" i="31" s="1"/>
  <c r="CE54" i="31"/>
  <c r="CF54" i="31" s="1"/>
  <c r="CG54" i="31" s="1"/>
  <c r="CB8" i="31"/>
  <c r="CE110" i="31"/>
  <c r="CF110" i="31" s="1"/>
  <c r="CG110" i="31" s="1"/>
  <c r="CE15" i="31"/>
  <c r="CF15" i="31" s="1"/>
  <c r="CG15" i="31" s="1"/>
  <c r="CE61" i="31"/>
  <c r="CF61" i="31" s="1"/>
  <c r="CG61" i="31" s="1"/>
  <c r="CE92" i="31"/>
  <c r="CF92" i="31" s="1"/>
  <c r="CG92" i="31" s="1"/>
  <c r="CE85" i="31"/>
  <c r="CF85" i="31" s="1"/>
  <c r="CG85" i="31" s="1"/>
  <c r="CE63" i="31"/>
  <c r="CF63" i="31" s="1"/>
  <c r="CG63" i="31" s="1"/>
  <c r="CE83" i="31"/>
  <c r="CF83" i="31" s="1"/>
  <c r="CG83" i="31" s="1"/>
  <c r="CE105" i="31"/>
  <c r="CF105" i="31" s="1"/>
  <c r="CG105" i="31" s="1"/>
  <c r="CE108" i="31"/>
  <c r="CF108" i="31" s="1"/>
  <c r="CG108" i="31" s="1"/>
  <c r="CB108" i="31"/>
  <c r="CB79" i="31"/>
  <c r="CE79" i="31"/>
  <c r="CF79" i="31" s="1"/>
  <c r="CG79" i="31" s="1"/>
  <c r="CB69" i="31"/>
  <c r="CE69" i="31"/>
  <c r="CF69" i="31" s="1"/>
  <c r="CG69" i="31" s="1"/>
  <c r="CE133" i="31"/>
  <c r="CF133" i="31" s="1"/>
  <c r="CG133" i="31" s="1"/>
  <c r="H8" i="25"/>
  <c r="CB137" i="31"/>
  <c r="CE148" i="31"/>
  <c r="CF148" i="31" s="1"/>
  <c r="CG148" i="31" s="1"/>
  <c r="CE142" i="31"/>
  <c r="CF142" i="31" s="1"/>
  <c r="CG142" i="31" s="1"/>
  <c r="CB129" i="31"/>
  <c r="I80" i="14"/>
  <c r="J80" i="14" s="1"/>
  <c r="G69" i="14"/>
  <c r="H69" i="14" s="1"/>
  <c r="CB65" i="31"/>
  <c r="CB59" i="31"/>
  <c r="CB29" i="31"/>
  <c r="CB9" i="31"/>
  <c r="CB32" i="31"/>
  <c r="CB105" i="31"/>
  <c r="CE56" i="31"/>
  <c r="CF56" i="31" s="1"/>
  <c r="CG56" i="31" s="1"/>
  <c r="CE52" i="31"/>
  <c r="CF52" i="31" s="1"/>
  <c r="CG52" i="31" s="1"/>
  <c r="CE48" i="31"/>
  <c r="CF48" i="31" s="1"/>
  <c r="CG48" i="31" s="1"/>
  <c r="CE10" i="31"/>
  <c r="CF10" i="31" s="1"/>
  <c r="CG10" i="31" s="1"/>
  <c r="CE23" i="31"/>
  <c r="CF23" i="31" s="1"/>
  <c r="CG23" i="31" s="1"/>
  <c r="CE74" i="31"/>
  <c r="CF74" i="31" s="1"/>
  <c r="CG74" i="31" s="1"/>
  <c r="CB11" i="31"/>
  <c r="CE25" i="31"/>
  <c r="CF25" i="31" s="1"/>
  <c r="CG25" i="31" s="1"/>
  <c r="CE41" i="31"/>
  <c r="CF41" i="31" s="1"/>
  <c r="CG41" i="31" s="1"/>
  <c r="CE51" i="31"/>
  <c r="CF51" i="31" s="1"/>
  <c r="CG51" i="31" s="1"/>
  <c r="CE55" i="31"/>
  <c r="CF55" i="31" s="1"/>
  <c r="CG55" i="31" s="1"/>
  <c r="CE62" i="31"/>
  <c r="CF62" i="31" s="1"/>
  <c r="CG62" i="31" s="1"/>
  <c r="CE65" i="31"/>
  <c r="CF65" i="31" s="1"/>
  <c r="CG65" i="31" s="1"/>
  <c r="CE66" i="31"/>
  <c r="CF66" i="31" s="1"/>
  <c r="CG66" i="31" s="1"/>
  <c r="CE75" i="31"/>
  <c r="CF75" i="31" s="1"/>
  <c r="CG75" i="31" s="1"/>
  <c r="CE84" i="31"/>
  <c r="CF84" i="31" s="1"/>
  <c r="CG84" i="31" s="1"/>
  <c r="CE101" i="31"/>
  <c r="CF101" i="31" s="1"/>
  <c r="CG101" i="31" s="1"/>
  <c r="CE112" i="31"/>
  <c r="CF112" i="31" s="1"/>
  <c r="CG112" i="31" s="1"/>
  <c r="CE129" i="31"/>
  <c r="CF129" i="31" s="1"/>
  <c r="CG129" i="31" s="1"/>
  <c r="CB144" i="31"/>
  <c r="CB114" i="31"/>
  <c r="CB111" i="31"/>
  <c r="CE43" i="31"/>
  <c r="CF43" i="31" s="1"/>
  <c r="CG43" i="31" s="1"/>
  <c r="CE31" i="31"/>
  <c r="CF31" i="31" s="1"/>
  <c r="CG31" i="31" s="1"/>
  <c r="CB150" i="31"/>
  <c r="CB51" i="31"/>
  <c r="CB25" i="31"/>
  <c r="CE90" i="31"/>
  <c r="CF90" i="31" s="1"/>
  <c r="CG90" i="31" s="1"/>
  <c r="CB140" i="31"/>
  <c r="CE143" i="31"/>
  <c r="CF143" i="31" s="1"/>
  <c r="CG143" i="31" s="1"/>
  <c r="CE141" i="31"/>
  <c r="CF141" i="31" s="1"/>
  <c r="CG141" i="31" s="1"/>
  <c r="CE38" i="31"/>
  <c r="CF38" i="31" s="1"/>
  <c r="CG38" i="31" s="1"/>
  <c r="CB103" i="31"/>
  <c r="CB152" i="31"/>
  <c r="CB86" i="31"/>
  <c r="CE97" i="31"/>
  <c r="CF97" i="31" s="1"/>
  <c r="CG97" i="31" s="1"/>
  <c r="CE91" i="31"/>
  <c r="CF91" i="31" s="1"/>
  <c r="CG91" i="31" s="1"/>
  <c r="CE89" i="31"/>
  <c r="CF89" i="31" s="1"/>
  <c r="CG89" i="31" s="1"/>
  <c r="CE87" i="31"/>
  <c r="CF87" i="31" s="1"/>
  <c r="CG87" i="31" s="1"/>
  <c r="CE151" i="31"/>
  <c r="CF151" i="31" s="1"/>
  <c r="CG151" i="31" s="1"/>
  <c r="CB57" i="31"/>
  <c r="CB40" i="31"/>
  <c r="CB27" i="31"/>
  <c r="CB24" i="31"/>
  <c r="CB21" i="31"/>
  <c r="CE104" i="31"/>
  <c r="CF104" i="31" s="1"/>
  <c r="CG104" i="31" s="1"/>
  <c r="CE32" i="31"/>
  <c r="CF32" i="31" s="1"/>
  <c r="CG32" i="31" s="1"/>
  <c r="CE22" i="31"/>
  <c r="CF22" i="31" s="1"/>
  <c r="CG22" i="31" s="1"/>
  <c r="CE8" i="31"/>
  <c r="CF8" i="31" s="1"/>
  <c r="CG8" i="31" s="1"/>
  <c r="CB33" i="31"/>
  <c r="CB18" i="31"/>
  <c r="CB7" i="31"/>
  <c r="CE26" i="31"/>
  <c r="CF26" i="31" s="1"/>
  <c r="CG26" i="31" s="1"/>
  <c r="CE59" i="31"/>
  <c r="CF59" i="31" s="1"/>
  <c r="CG59" i="31" s="1"/>
  <c r="CE68" i="31"/>
  <c r="CF68" i="31" s="1"/>
  <c r="CG68" i="31" s="1"/>
  <c r="CE107" i="31"/>
  <c r="CF107" i="31" s="1"/>
  <c r="CG107" i="31" s="1"/>
  <c r="CE117" i="31"/>
  <c r="CF117" i="31" s="1"/>
  <c r="CG117" i="31" s="1"/>
  <c r="CE130" i="31"/>
  <c r="CF130" i="31" s="1"/>
  <c r="CG130" i="31" s="1"/>
  <c r="CB102" i="31"/>
  <c r="CB83" i="31"/>
  <c r="CE70" i="31"/>
  <c r="CF70" i="31" s="1"/>
  <c r="CG70" i="31" s="1"/>
  <c r="CE17" i="31"/>
  <c r="CF17" i="31" s="1"/>
  <c r="CG17" i="31" s="1"/>
  <c r="G5" i="14"/>
  <c r="H5" i="14" s="1"/>
  <c r="CE150" i="31"/>
  <c r="CF150" i="31" s="1"/>
  <c r="CG150" i="31" s="1"/>
  <c r="CB76" i="31"/>
  <c r="CB39" i="31"/>
  <c r="BN17" i="15"/>
  <c r="BA8" i="15"/>
  <c r="BN14" i="15"/>
  <c r="BL41" i="15"/>
  <c r="BR43" i="15"/>
  <c r="AM45" i="15"/>
  <c r="AL49" i="15" s="1"/>
  <c r="AM49" i="15" s="1"/>
  <c r="AY49" i="15" s="1"/>
  <c r="AZ49" i="15" s="1"/>
  <c r="BR49" i="15" s="1"/>
  <c r="L9" i="16"/>
  <c r="AM12" i="15"/>
  <c r="J14" i="34" s="1"/>
  <c r="J39" i="34" s="1"/>
  <c r="G39" i="34" s="1"/>
  <c r="H39" i="34" s="1"/>
  <c r="CB93" i="31"/>
  <c r="CE93" i="31"/>
  <c r="CF93" i="31" s="1"/>
  <c r="CG93" i="31" s="1"/>
  <c r="G94" i="14"/>
  <c r="H94" i="14" s="1"/>
  <c r="I94" i="14"/>
  <c r="J94" i="14" s="1"/>
  <c r="BA11" i="15"/>
  <c r="BL11" i="15"/>
  <c r="AY61" i="15"/>
  <c r="AZ61" i="15" s="1"/>
  <c r="BR61" i="15"/>
  <c r="AO61" i="15"/>
  <c r="AY35" i="15"/>
  <c r="AZ35" i="15" s="1"/>
  <c r="AO35" i="15"/>
  <c r="G70" i="14"/>
  <c r="H70" i="14" s="1"/>
  <c r="I70" i="14"/>
  <c r="J70" i="14" s="1"/>
  <c r="G64" i="14"/>
  <c r="H64" i="14" s="1"/>
  <c r="I64" i="14"/>
  <c r="J64" i="14" s="1"/>
  <c r="G17" i="14"/>
  <c r="H17" i="14" s="1"/>
  <c r="I17" i="14"/>
  <c r="J17" i="14" s="1"/>
  <c r="CB74" i="31"/>
  <c r="CB36" i="31"/>
  <c r="CE36" i="31"/>
  <c r="CF36" i="31" s="1"/>
  <c r="CG36" i="31" s="1"/>
  <c r="CE12" i="31"/>
  <c r="CF12" i="31" s="1"/>
  <c r="CG12" i="31" s="1"/>
  <c r="CB88" i="31"/>
  <c r="CE88" i="31"/>
  <c r="CF88" i="31" s="1"/>
  <c r="CG88" i="31" s="1"/>
  <c r="L5" i="25"/>
  <c r="H5" i="25"/>
  <c r="CB97" i="31"/>
  <c r="CB96" i="31"/>
  <c r="CB98" i="31"/>
  <c r="CE127" i="31"/>
  <c r="CF127" i="31" s="1"/>
  <c r="CG127" i="31" s="1"/>
  <c r="CE126" i="31"/>
  <c r="CF126" i="31" s="1"/>
  <c r="CG126" i="31" s="1"/>
  <c r="CE125" i="31"/>
  <c r="CF125" i="31" s="1"/>
  <c r="CG125" i="31" s="1"/>
  <c r="CE124" i="31"/>
  <c r="CF124" i="31" s="1"/>
  <c r="CG124" i="31" s="1"/>
  <c r="CE123" i="31"/>
  <c r="CF123" i="31" s="1"/>
  <c r="CG123" i="31" s="1"/>
  <c r="CE122" i="31"/>
  <c r="CF122" i="31" s="1"/>
  <c r="CG122" i="31" s="1"/>
  <c r="CE121" i="31"/>
  <c r="CF121" i="31" s="1"/>
  <c r="CG121" i="31" s="1"/>
  <c r="CE119" i="31"/>
  <c r="CF119" i="31" s="1"/>
  <c r="CG119" i="31" s="1"/>
  <c r="CE115" i="31"/>
  <c r="CF115" i="31" s="1"/>
  <c r="CG115" i="31" s="1"/>
  <c r="CB82" i="31"/>
  <c r="CE82" i="31"/>
  <c r="CF82" i="31" s="1"/>
  <c r="CG82" i="31" s="1"/>
  <c r="H15" i="25"/>
  <c r="L15" i="25"/>
  <c r="CB100" i="31"/>
  <c r="CE100" i="31"/>
  <c r="CF100" i="31" s="1"/>
  <c r="CG100" i="31" s="1"/>
  <c r="CB81" i="31"/>
  <c r="CE34" i="31"/>
  <c r="CF34" i="31" s="1"/>
  <c r="CG34" i="31" s="1"/>
  <c r="CE37" i="31"/>
  <c r="CF37" i="31" s="1"/>
  <c r="CG37" i="31" s="1"/>
  <c r="CB131" i="31"/>
  <c r="CB117" i="31"/>
  <c r="AY27" i="15"/>
  <c r="AZ27" i="15" s="1"/>
  <c r="AO27" i="15"/>
  <c r="BR27" i="15"/>
  <c r="BR59" i="15"/>
  <c r="AO59" i="15"/>
  <c r="AY59" i="15"/>
  <c r="AZ59" i="15" s="1"/>
  <c r="AY60" i="15"/>
  <c r="AZ60" i="15" s="1"/>
  <c r="AO60" i="15"/>
  <c r="AY21" i="15"/>
  <c r="AZ21" i="15" s="1"/>
  <c r="BR21" i="15"/>
  <c r="AO21" i="15"/>
  <c r="BR22" i="15"/>
  <c r="AY22" i="15"/>
  <c r="AZ22" i="15" s="1"/>
  <c r="CE103" i="31"/>
  <c r="CF103" i="31" s="1"/>
  <c r="CG103" i="31" s="1"/>
  <c r="AO57" i="15"/>
  <c r="BR57" i="15"/>
  <c r="CB68" i="31"/>
  <c r="CB63" i="31"/>
  <c r="CB62" i="31"/>
  <c r="CB58" i="31"/>
  <c r="CB42" i="31"/>
  <c r="CB12" i="31"/>
  <c r="AY53" i="15"/>
  <c r="AZ53" i="15" s="1"/>
  <c r="BR53" i="15"/>
  <c r="AO51" i="15"/>
  <c r="BR51" i="15"/>
  <c r="CB151" i="31"/>
  <c r="CE80" i="31"/>
  <c r="CF80" i="31" s="1"/>
  <c r="CG80" i="31" s="1"/>
  <c r="CB80" i="31"/>
  <c r="I109" i="29"/>
  <c r="J109" i="29"/>
  <c r="H109" i="29"/>
  <c r="CE35" i="31"/>
  <c r="CF35" i="31" s="1"/>
  <c r="CG35" i="31" s="1"/>
  <c r="AY14" i="15"/>
  <c r="AZ14" i="15" s="1"/>
  <c r="BR14" i="15"/>
  <c r="AO25" i="15"/>
  <c r="AY25" i="15"/>
  <c r="AZ25" i="15" s="1"/>
  <c r="G59" i="14"/>
  <c r="H59" i="14" s="1"/>
  <c r="I59" i="14"/>
  <c r="J59" i="14" s="1"/>
  <c r="BR7" i="15"/>
  <c r="H6" i="25"/>
  <c r="L6" i="25"/>
  <c r="CB64" i="31"/>
  <c r="CB46" i="31"/>
  <c r="CB41" i="31"/>
  <c r="CB28" i="31"/>
  <c r="CB22" i="31"/>
  <c r="J108" i="29"/>
  <c r="I108" i="29"/>
  <c r="H108" i="29"/>
  <c r="H107" i="29"/>
  <c r="I107" i="29"/>
  <c r="J107" i="29"/>
  <c r="H106" i="29"/>
  <c r="I106" i="29"/>
  <c r="J106" i="29"/>
  <c r="L7" i="25"/>
  <c r="H7" i="25"/>
  <c r="BR11" i="15"/>
  <c r="J12" i="18"/>
  <c r="J21" i="18" s="1"/>
  <c r="J22" i="18" s="1"/>
  <c r="BR39" i="15"/>
  <c r="BL43" i="15"/>
  <c r="BN12" i="15"/>
  <c r="AO38" i="15"/>
  <c r="AO30" i="15"/>
  <c r="AO19" i="15"/>
  <c r="AO8" i="15"/>
  <c r="BR60" i="15"/>
  <c r="AO29" i="15"/>
  <c r="AO18" i="15"/>
  <c r="AY38" i="15"/>
  <c r="AZ38" i="15" s="1"/>
  <c r="AY8" i="15"/>
  <c r="AZ8" i="15" s="1"/>
  <c r="BR8" i="15" s="1"/>
  <c r="BL39" i="15"/>
  <c r="BN19" i="15"/>
  <c r="L12" i="16"/>
  <c r="L11" i="16"/>
  <c r="L10" i="16"/>
  <c r="CC6" i="31"/>
  <c r="CC7" i="31" s="1"/>
  <c r="CD7" i="31" s="1"/>
  <c r="BE31" i="15"/>
  <c r="BE50" i="15"/>
  <c r="BE7" i="15"/>
  <c r="BE45" i="15"/>
  <c r="BE8" i="15"/>
  <c r="BE59" i="15"/>
  <c r="BE49" i="15"/>
  <c r="BE54" i="15"/>
  <c r="BE42" i="15"/>
  <c r="BE43" i="15"/>
  <c r="BE51" i="15"/>
  <c r="BE52" i="15"/>
  <c r="BE60" i="15"/>
  <c r="BE48" i="15"/>
  <c r="D8" i="10"/>
  <c r="BE19" i="15"/>
  <c r="BE14" i="15"/>
  <c r="BE21" i="15"/>
  <c r="BE53" i="15"/>
  <c r="BE20" i="15"/>
  <c r="BE58" i="15"/>
  <c r="BE32" i="15"/>
  <c r="BE38" i="15"/>
  <c r="BE25" i="15"/>
  <c r="BE22" i="15"/>
  <c r="BE27" i="15"/>
  <c r="BE34" i="15"/>
  <c r="BE26" i="15"/>
  <c r="BE28" i="15"/>
  <c r="BE35" i="15"/>
  <c r="BE61" i="15"/>
  <c r="BE30" i="15"/>
  <c r="BE39" i="15"/>
  <c r="BE11" i="15"/>
  <c r="BE40" i="15"/>
  <c r="BE57" i="15"/>
  <c r="BE18" i="15"/>
  <c r="BE41" i="15"/>
  <c r="BE29" i="15"/>
  <c r="BE17" i="15"/>
  <c r="BE33" i="15"/>
  <c r="BE12" i="15"/>
  <c r="D11" i="10"/>
  <c r="D13" i="10"/>
  <c r="D7" i="10"/>
  <c r="BD61" i="15" a="1"/>
  <c r="BG53" i="15"/>
  <c r="BG58" i="15"/>
  <c r="BD11" i="15" a="1"/>
  <c r="BD22" i="15" a="1"/>
  <c r="BG7" i="15"/>
  <c r="BG52" i="15"/>
  <c r="BD29" i="15" a="1"/>
  <c r="BG40" i="15"/>
  <c r="BG31" i="15"/>
  <c r="BG25" i="15"/>
  <c r="BG59" i="15"/>
  <c r="BG60" i="15"/>
  <c r="BD39" i="15" a="1"/>
  <c r="BG30" i="15"/>
  <c r="F113" i="29"/>
  <c r="BG12" i="15"/>
  <c r="D61" i="34"/>
  <c r="BG54" i="15"/>
  <c r="BG14" i="15"/>
  <c r="BG17" i="15"/>
  <c r="BG32" i="15"/>
  <c r="BD45" i="15" a="1"/>
  <c r="BG27" i="15"/>
  <c r="BG51" i="15"/>
  <c r="BG20" i="15"/>
  <c r="BG42" i="15"/>
  <c r="BD41" i="15" a="1"/>
  <c r="BG18" i="15"/>
  <c r="BG35" i="15"/>
  <c r="BD8" i="15" a="1"/>
  <c r="D45" i="34"/>
  <c r="I30" i="34"/>
  <c r="BG50" i="15"/>
  <c r="BG33" i="15"/>
  <c r="BD43" i="15" a="1"/>
  <c r="F112" i="29"/>
  <c r="BG57" i="15"/>
  <c r="BG26" i="15"/>
  <c r="BD34" i="15" a="1"/>
  <c r="BG28" i="15"/>
  <c r="BG19" i="15"/>
  <c r="BG38" i="15"/>
  <c r="BD21" i="15" a="1"/>
  <c r="F45" i="34" l="1"/>
  <c r="F61" i="34"/>
  <c r="L40" i="18" a="1"/>
  <c r="L40" i="18" s="1"/>
  <c r="K40" i="18" a="1"/>
  <c r="K40" i="18" s="1"/>
  <c r="N40" i="18" a="1"/>
  <c r="N40" i="18" s="1"/>
  <c r="M40" i="18" a="1"/>
  <c r="M40" i="18" s="1"/>
  <c r="AO49" i="15"/>
  <c r="T16" i="13"/>
  <c r="D17" i="10"/>
  <c r="H113" i="29"/>
  <c r="I113" i="29"/>
  <c r="J113" i="29"/>
  <c r="BD21" i="15"/>
  <c r="BD8" i="15"/>
  <c r="BD39" i="15"/>
  <c r="BD22" i="15"/>
  <c r="BD34" i="15"/>
  <c r="BD11" i="15"/>
  <c r="H112" i="29"/>
  <c r="J112" i="29"/>
  <c r="I112" i="29"/>
  <c r="BD41" i="15"/>
  <c r="BD43" i="15"/>
  <c r="BD61" i="15"/>
  <c r="O15" i="13"/>
  <c r="AO45" i="15"/>
  <c r="AY45" i="15"/>
  <c r="AZ45" i="15" s="1"/>
  <c r="BR45" i="15" s="1"/>
  <c r="BD29" i="15"/>
  <c r="BD45" i="15"/>
  <c r="O16" i="13"/>
  <c r="C22" i="13"/>
  <c r="Q16" i="13"/>
  <c r="AI49" i="15"/>
  <c r="AL48" i="15"/>
  <c r="AM48" i="15" s="1"/>
  <c r="T15" i="13" s="1"/>
  <c r="S16" i="13"/>
  <c r="AY12" i="15"/>
  <c r="AZ12" i="15" s="1"/>
  <c r="BR12" i="15" s="1"/>
  <c r="AO12" i="15"/>
  <c r="J14" i="18"/>
  <c r="J39" i="18" s="1"/>
  <c r="CC8" i="31"/>
  <c r="CD6" i="31"/>
  <c r="D12" i="10"/>
  <c r="BH38" i="15"/>
  <c r="BH57" i="15"/>
  <c r="BH18" i="15"/>
  <c r="BH32" i="15"/>
  <c r="BH60" i="15"/>
  <c r="BH40" i="15"/>
  <c r="BH53" i="15"/>
  <c r="BG39" i="15"/>
  <c r="BG43" i="15"/>
  <c r="BG29" i="15"/>
  <c r="BH51" i="15"/>
  <c r="AX10" i="10"/>
  <c r="BJ6" i="28"/>
  <c r="E13" i="26"/>
  <c r="AC19" i="10"/>
  <c r="BY10" i="28"/>
  <c r="G63" i="14"/>
  <c r="AL28" i="10"/>
  <c r="CO6" i="28"/>
  <c r="AT10" i="10"/>
  <c r="CD12" i="28"/>
  <c r="M10" i="25"/>
  <c r="AO10" i="10"/>
  <c r="BZ8" i="28"/>
  <c r="D17" i="26"/>
  <c r="AY28" i="10"/>
  <c r="O10" i="10"/>
  <c r="AP8" i="15"/>
  <c r="G93" i="14"/>
  <c r="D117" i="14"/>
  <c r="BG8" i="28"/>
  <c r="G16" i="14"/>
  <c r="AG14" i="10"/>
  <c r="AY19" i="10"/>
  <c r="F10" i="28"/>
  <c r="BA6" i="28"/>
  <c r="CO10" i="28"/>
  <c r="BJ5" i="28"/>
  <c r="AP45" i="15"/>
  <c r="CL6" i="28"/>
  <c r="Q10" i="10"/>
  <c r="I121" i="14"/>
  <c r="BH6" i="28"/>
  <c r="G121" i="14"/>
  <c r="AY8" i="28"/>
  <c r="BC54" i="15"/>
  <c r="BG6" i="28"/>
  <c r="G110" i="14"/>
  <c r="BM43" i="15"/>
  <c r="BB6" i="28"/>
  <c r="D22" i="26"/>
  <c r="CD6" i="28"/>
  <c r="BV12" i="28"/>
  <c r="AS14" i="10"/>
  <c r="W28" i="10"/>
  <c r="T28" i="10"/>
  <c r="AQ10" i="10"/>
  <c r="AJ19" i="10"/>
  <c r="BE6" i="28"/>
  <c r="BA10" i="28"/>
  <c r="AF28" i="10"/>
  <c r="AP54" i="15"/>
  <c r="G21" i="14"/>
  <c r="Q14" i="10"/>
  <c r="AB14" i="10"/>
  <c r="Z28" i="10"/>
  <c r="E12" i="26"/>
  <c r="AK19" i="10"/>
  <c r="V14" i="10"/>
  <c r="BS54" i="15"/>
  <c r="X14" i="10"/>
  <c r="CE14" i="28"/>
  <c r="AP22" i="15"/>
  <c r="BY14" i="28"/>
  <c r="AC28" i="10"/>
  <c r="CA14" i="28"/>
  <c r="T19" i="10"/>
  <c r="BM14" i="15"/>
  <c r="CE8" i="28"/>
  <c r="I68" i="14"/>
  <c r="AO28" i="10"/>
  <c r="D19" i="18"/>
  <c r="F6" i="28"/>
  <c r="R28" i="10"/>
  <c r="BI14" i="28"/>
  <c r="Q28" i="10"/>
  <c r="AQ28" i="10"/>
  <c r="AK28" i="10"/>
  <c r="D102" i="14"/>
  <c r="I58" i="14"/>
  <c r="BE14" i="28"/>
  <c r="D19" i="26"/>
  <c r="AA28" i="10"/>
  <c r="I100" i="14"/>
  <c r="CB8" i="28"/>
  <c r="AH10" i="10"/>
  <c r="AY10" i="28"/>
  <c r="I12" i="25"/>
  <c r="BH19" i="15"/>
  <c r="BH33" i="15"/>
  <c r="BH42" i="15"/>
  <c r="BH14" i="15"/>
  <c r="BH59" i="15"/>
  <c r="BH52" i="15"/>
  <c r="BG22" i="15"/>
  <c r="BG61" i="15"/>
  <c r="BG45" i="15"/>
  <c r="I15" i="25"/>
  <c r="R19" i="10"/>
  <c r="AY12" i="28"/>
  <c r="AX28" i="10"/>
  <c r="AX19" i="10"/>
  <c r="BT6" i="28"/>
  <c r="AF10" i="10"/>
  <c r="BA10" i="10"/>
  <c r="E7" i="26"/>
  <c r="BY8" i="28"/>
  <c r="M15" i="25"/>
  <c r="CM5" i="28"/>
  <c r="BC61" i="15"/>
  <c r="Q19" i="10"/>
  <c r="BB16" i="15"/>
  <c r="E21" i="26"/>
  <c r="AF19" i="10"/>
  <c r="AF14" i="10"/>
  <c r="CO12" i="28"/>
  <c r="U14" i="10"/>
  <c r="BM10" i="28"/>
  <c r="D112" i="14"/>
  <c r="AK10" i="10"/>
  <c r="X19" i="10"/>
  <c r="W14" i="10"/>
  <c r="BP14" i="28"/>
  <c r="I86" i="14"/>
  <c r="CL14" i="28"/>
  <c r="CF14" i="28"/>
  <c r="D52" i="15"/>
  <c r="D53" i="15" s="1"/>
  <c r="BS8" i="28"/>
  <c r="AA19" i="10"/>
  <c r="D88" i="14"/>
  <c r="AO19" i="10"/>
  <c r="BL14" i="28"/>
  <c r="BK6" i="28"/>
  <c r="BK12" i="28"/>
  <c r="AL10" i="10"/>
  <c r="BD6" i="28"/>
  <c r="AY14" i="28"/>
  <c r="AJ10" i="10"/>
  <c r="BK5" i="15"/>
  <c r="BT8" i="28"/>
  <c r="AS28" i="10"/>
  <c r="BD8" i="28"/>
  <c r="AB10" i="10"/>
  <c r="CE12" i="28"/>
  <c r="AI14" i="10"/>
  <c r="O28" i="10"/>
  <c r="BG14" i="28"/>
  <c r="AR14" i="10"/>
  <c r="D51" i="18"/>
  <c r="I63" i="14"/>
  <c r="D23" i="14"/>
  <c r="AT19" i="10"/>
  <c r="G58" i="14"/>
  <c r="BE12" i="28"/>
  <c r="BZ12" i="28"/>
  <c r="BB24" i="15"/>
  <c r="BB25" i="15" s="1"/>
  <c r="BH14" i="28"/>
  <c r="AV28" i="10"/>
  <c r="CL12" i="28"/>
  <c r="D81" i="14"/>
  <c r="BC22" i="15"/>
  <c r="D95" i="14"/>
  <c r="AU14" i="10"/>
  <c r="BM54" i="15"/>
  <c r="N19" i="10"/>
  <c r="AV14" i="10"/>
  <c r="D32" i="18"/>
  <c r="AM14" i="10"/>
  <c r="CO11" i="28"/>
  <c r="D18" i="14"/>
  <c r="BP54" i="15"/>
  <c r="AC14" i="10"/>
  <c r="BN10" i="28"/>
  <c r="BB8" i="28"/>
  <c r="AP61" i="15"/>
  <c r="BJ10" i="28"/>
  <c r="AW19" i="10"/>
  <c r="AI10" i="10"/>
  <c r="BM9" i="28"/>
  <c r="BJ12" i="28"/>
  <c r="AN19" i="10"/>
  <c r="CD14" i="28"/>
  <c r="AH19" i="10"/>
  <c r="CB12" i="28"/>
  <c r="BV8" i="28"/>
  <c r="BS12" i="28"/>
  <c r="AP19" i="10"/>
  <c r="D106" i="14"/>
  <c r="BD10" i="28"/>
  <c r="BC14" i="28"/>
  <c r="AE19" i="10"/>
  <c r="E14" i="26"/>
  <c r="BS53" i="15"/>
  <c r="CL5" i="28"/>
  <c r="BP8" i="28"/>
  <c r="AQ14" i="10"/>
  <c r="BC35" i="15"/>
  <c r="CB11" i="28"/>
  <c r="AZ10" i="10"/>
  <c r="BM6" i="28"/>
  <c r="BH28" i="15"/>
  <c r="BH50" i="15"/>
  <c r="BH20" i="15"/>
  <c r="BH54" i="15"/>
  <c r="BH25" i="15"/>
  <c r="BH7" i="15"/>
  <c r="BG21" i="15"/>
  <c r="BG34" i="15"/>
  <c r="D46" i="34"/>
  <c r="BP12" i="28"/>
  <c r="BP11" i="28" s="1"/>
  <c r="BQ6" i="28"/>
  <c r="AN28" i="10"/>
  <c r="AP10" i="10"/>
  <c r="BM45" i="15"/>
  <c r="BM8" i="15"/>
  <c r="CL8" i="28"/>
  <c r="I21" i="14"/>
  <c r="AR10" i="10"/>
  <c r="BA8" i="28"/>
  <c r="AP14" i="15"/>
  <c r="AP13" i="15" s="1"/>
  <c r="BE10" i="28"/>
  <c r="BS14" i="28"/>
  <c r="BK14" i="28"/>
  <c r="E10" i="26"/>
  <c r="G115" i="14"/>
  <c r="BS35" i="15"/>
  <c r="BS34" i="15" s="1"/>
  <c r="BS33" i="15" s="1"/>
  <c r="BZ14" i="28"/>
  <c r="AL19" i="10"/>
  <c r="E16" i="26"/>
  <c r="BQ8" i="28"/>
  <c r="Y19" i="10"/>
  <c r="AT14" i="10"/>
  <c r="CF8" i="28"/>
  <c r="AD14" i="10"/>
  <c r="BM44" i="15"/>
  <c r="BS22" i="15"/>
  <c r="P14" i="10"/>
  <c r="BM14" i="28"/>
  <c r="S14" i="10"/>
  <c r="AZ14" i="10"/>
  <c r="D61" i="15"/>
  <c r="I14" i="25"/>
  <c r="I13" i="25" s="1"/>
  <c r="BC43" i="15"/>
  <c r="E19" i="26"/>
  <c r="AB19" i="10"/>
  <c r="AH14" i="10"/>
  <c r="BA14" i="28"/>
  <c r="CF12" i="28"/>
  <c r="M8" i="25"/>
  <c r="I39" i="34"/>
  <c r="AP43" i="15"/>
  <c r="BS43" i="15"/>
  <c r="W19" i="10"/>
  <c r="G86" i="14"/>
  <c r="BV10" i="28"/>
  <c r="AK14" i="10"/>
  <c r="BS61" i="15"/>
  <c r="D15" i="26"/>
  <c r="D6" i="18"/>
  <c r="D7" i="18" s="1"/>
  <c r="P19" i="10"/>
  <c r="BB45" i="15"/>
  <c r="I104" i="14"/>
  <c r="V19" i="10"/>
  <c r="D42" i="15"/>
  <c r="G79" i="14"/>
  <c r="BP43" i="15"/>
  <c r="BJ14" i="28"/>
  <c r="AM10" i="10"/>
  <c r="BM35" i="15"/>
  <c r="BP8" i="15"/>
  <c r="V28" i="10"/>
  <c r="AT28" i="10"/>
  <c r="F14" i="28"/>
  <c r="CL10" i="28"/>
  <c r="BP61" i="15"/>
  <c r="AO14" i="10"/>
  <c r="BC14" i="15"/>
  <c r="E18" i="26"/>
  <c r="F8" i="28"/>
  <c r="BW10" i="28"/>
  <c r="I79" i="14"/>
  <c r="CO14" i="28"/>
  <c r="BS6" i="28"/>
  <c r="CF6" i="28"/>
  <c r="AR28" i="10"/>
  <c r="AH28" i="10"/>
  <c r="AG28" i="10"/>
  <c r="BY6" i="28"/>
  <c r="G104" i="14"/>
  <c r="F12" i="28"/>
  <c r="E22" i="26"/>
  <c r="D65" i="14"/>
  <c r="D66" i="14" s="1"/>
  <c r="AY6" i="28"/>
  <c r="BH8" i="28"/>
  <c r="CM6" i="28"/>
  <c r="D52" i="18"/>
  <c r="AE28" i="10"/>
  <c r="AL14" i="10"/>
  <c r="BJ8" i="28"/>
  <c r="BH26" i="15"/>
  <c r="BH31" i="15"/>
  <c r="BH17" i="15"/>
  <c r="BG8" i="15"/>
  <c r="BG11" i="15"/>
  <c r="BG41" i="15"/>
  <c r="I110" i="14"/>
  <c r="BB10" i="15"/>
  <c r="AX14" i="10"/>
  <c r="AU10" i="10"/>
  <c r="P10" i="10"/>
  <c r="AZ14" i="28"/>
  <c r="BA12" i="28"/>
  <c r="BA11" i="28" s="1"/>
  <c r="AW14" i="10"/>
  <c r="D16" i="18"/>
  <c r="D17" i="18" s="1"/>
  <c r="Z19" i="10"/>
  <c r="CO5" i="28"/>
  <c r="BO14" i="28"/>
  <c r="CB6" i="28"/>
  <c r="D13" i="26"/>
  <c r="BB37" i="15"/>
  <c r="AP7" i="15"/>
  <c r="BB47" i="15"/>
  <c r="CB10" i="28"/>
  <c r="AW28" i="10"/>
  <c r="BP6" i="28"/>
  <c r="S10" i="10"/>
  <c r="BS8" i="15"/>
  <c r="D6" i="14"/>
  <c r="BN8" i="28"/>
  <c r="I93" i="14"/>
  <c r="AE14" i="10"/>
  <c r="BN12" i="28"/>
  <c r="AV10" i="10"/>
  <c r="BM12" i="28"/>
  <c r="BW6" i="28"/>
  <c r="AU28" i="10"/>
  <c r="D54" i="15"/>
  <c r="Y14" i="10"/>
  <c r="T10" i="10"/>
  <c r="AJ28" i="10"/>
  <c r="AS10" i="10"/>
  <c r="E17" i="26"/>
  <c r="D37" i="32"/>
  <c r="D35" i="18"/>
  <c r="Y10" i="10"/>
  <c r="D10" i="32"/>
  <c r="BD14" i="28"/>
  <c r="AV19" i="10"/>
  <c r="S19" i="10"/>
  <c r="AR19" i="10"/>
  <c r="BA19" i="10"/>
  <c r="E8" i="26"/>
  <c r="BF14" i="28"/>
  <c r="BD12" i="28"/>
  <c r="M12" i="25"/>
  <c r="BQ10" i="28"/>
  <c r="BA14" i="10"/>
  <c r="BC21" i="15"/>
  <c r="S28" i="10"/>
  <c r="X10" i="10"/>
  <c r="BP5" i="28"/>
  <c r="U10" i="10"/>
  <c r="O14" i="10"/>
  <c r="CE10" i="28"/>
  <c r="BV9" i="28"/>
  <c r="X28" i="10"/>
  <c r="AP35" i="15"/>
  <c r="BH35" i="15"/>
  <c r="BH58" i="15"/>
  <c r="CO8" i="28"/>
  <c r="CO7" i="28" s="1"/>
  <c r="G68" i="14"/>
  <c r="CF10" i="28"/>
  <c r="BX14" i="28"/>
  <c r="BH12" i="28"/>
  <c r="AY10" i="10"/>
  <c r="D25" i="32"/>
  <c r="R14" i="10"/>
  <c r="BT14" i="28"/>
  <c r="BP14" i="15"/>
  <c r="BP13" i="15" s="1"/>
  <c r="I10" i="25"/>
  <c r="M14" i="25"/>
  <c r="BN14" i="28"/>
  <c r="BN6" i="28"/>
  <c r="BM61" i="15"/>
  <c r="AD19" i="10"/>
  <c r="AG19" i="10"/>
  <c r="CD10" i="28"/>
  <c r="T14" i="10"/>
  <c r="U28" i="10"/>
  <c r="BM22" i="15"/>
  <c r="Z14" i="10"/>
  <c r="AE10" i="10"/>
  <c r="AS19" i="10"/>
  <c r="AG10" i="10"/>
  <c r="CE6" i="28"/>
  <c r="I115" i="14"/>
  <c r="D107" i="14"/>
  <c r="D6" i="25"/>
  <c r="E9" i="26"/>
  <c r="BR14" i="28"/>
  <c r="D8" i="26"/>
  <c r="CM7" i="28"/>
  <c r="D30" i="15"/>
  <c r="D6" i="32"/>
  <c r="BP10" i="28"/>
  <c r="BG10" i="28"/>
  <c r="D10" i="25"/>
  <c r="AP28" i="10"/>
  <c r="BP35" i="15"/>
  <c r="BQ14" i="28"/>
  <c r="J5" i="25"/>
  <c r="Y28" i="10"/>
  <c r="AC10" i="10"/>
  <c r="E20" i="26"/>
  <c r="AU19" i="10"/>
  <c r="D8" i="16"/>
  <c r="BP45" i="15"/>
  <c r="E11" i="26"/>
  <c r="BP7" i="15"/>
  <c r="BP6" i="15" s="1"/>
  <c r="BW8" i="28"/>
  <c r="U19" i="10"/>
  <c r="AD28" i="10"/>
  <c r="BD5" i="28"/>
  <c r="BC45" i="15"/>
  <c r="CL7" i="28"/>
  <c r="D26" i="32"/>
  <c r="D71" i="14"/>
  <c r="BP22" i="15"/>
  <c r="AZ19" i="10"/>
  <c r="AQ19" i="10"/>
  <c r="BK8" i="28"/>
  <c r="D10" i="18"/>
  <c r="BM8" i="28"/>
  <c r="BA28" i="10"/>
  <c r="AM19" i="10"/>
  <c r="AZ28" i="10"/>
  <c r="BS10" i="28"/>
  <c r="BS9" i="28" s="1"/>
  <c r="BZ6" i="28"/>
  <c r="BB12" i="28"/>
  <c r="D21" i="32"/>
  <c r="N10" i="10"/>
  <c r="BQ12" i="28"/>
  <c r="AP14" i="10"/>
  <c r="AJ14" i="10"/>
  <c r="AM28" i="10"/>
  <c r="AN14" i="10"/>
  <c r="BV14" i="28"/>
  <c r="BB6" i="15"/>
  <c r="I16" i="14"/>
  <c r="BZ10" i="28"/>
  <c r="CD8" i="28"/>
  <c r="AN10" i="10"/>
  <c r="BM42" i="15"/>
  <c r="BH27" i="15"/>
  <c r="BG49" i="15"/>
  <c r="BH12" i="15"/>
  <c r="BY12" i="28"/>
  <c r="BY11" i="28" s="1"/>
  <c r="D12" i="25"/>
  <c r="BW12" i="28"/>
  <c r="CB14" i="28"/>
  <c r="AA14" i="10"/>
  <c r="BW14" i="28"/>
  <c r="G100" i="14"/>
  <c r="D62" i="34"/>
  <c r="BC8" i="15"/>
  <c r="BG12" i="28"/>
  <c r="BB10" i="28"/>
  <c r="BT12" i="28"/>
  <c r="BH10" i="28"/>
  <c r="AW10" i="10"/>
  <c r="BB56" i="15"/>
  <c r="D11" i="26"/>
  <c r="O19" i="10"/>
  <c r="D14" i="25"/>
  <c r="E15" i="26"/>
  <c r="AI19" i="10"/>
  <c r="AY14" i="10"/>
  <c r="AB28" i="10"/>
  <c r="BS7" i="15"/>
  <c r="P28" i="10"/>
  <c r="BT10" i="28"/>
  <c r="BV7" i="28"/>
  <c r="R10" i="10"/>
  <c r="BV6" i="28"/>
  <c r="I8" i="25"/>
  <c r="BK10" i="28"/>
  <c r="BB14" i="28"/>
  <c r="BU14" i="28"/>
  <c r="BS45" i="15"/>
  <c r="BS14" i="15"/>
  <c r="BB7" i="15"/>
  <c r="AD10" i="10"/>
  <c r="AA10" i="10"/>
  <c r="D60" i="14"/>
  <c r="AI28" i="10"/>
  <c r="BE8" i="28"/>
  <c r="BH30" i="15"/>
  <c r="D17" i="32"/>
  <c r="Z10" i="10"/>
  <c r="W10" i="10"/>
  <c r="V10" i="10"/>
  <c r="BI30" i="15" l="1"/>
  <c r="BI27" i="15"/>
  <c r="BI58" i="15"/>
  <c r="BI35" i="15"/>
  <c r="BI17" i="15"/>
  <c r="BI31" i="15"/>
  <c r="BI26" i="15"/>
  <c r="BI7" i="15"/>
  <c r="BI25" i="15"/>
  <c r="BI54" i="15"/>
  <c r="BI20" i="15"/>
  <c r="BI50" i="15"/>
  <c r="BI28" i="15"/>
  <c r="BI52" i="15"/>
  <c r="BI59" i="15"/>
  <c r="BI14" i="15"/>
  <c r="BI42" i="15"/>
  <c r="BI33" i="15"/>
  <c r="BI19" i="15"/>
  <c r="BI53" i="15"/>
  <c r="BI40" i="15"/>
  <c r="BI60" i="15"/>
  <c r="BI32" i="15"/>
  <c r="BI18" i="15"/>
  <c r="BI57" i="15"/>
  <c r="BI38" i="15"/>
  <c r="F62" i="34"/>
  <c r="F46" i="34"/>
  <c r="F26" i="32"/>
  <c r="G26" i="32"/>
  <c r="H26" i="32" s="1"/>
  <c r="F52" i="18"/>
  <c r="G7" i="18"/>
  <c r="H7" i="18" s="1"/>
  <c r="F7" i="18"/>
  <c r="G17" i="18"/>
  <c r="H17" i="18" s="1"/>
  <c r="F17" i="18"/>
  <c r="CP6" i="28"/>
  <c r="CQ6" i="28"/>
  <c r="J68" i="14"/>
  <c r="F66" i="14"/>
  <c r="J100" i="14"/>
  <c r="J79" i="14"/>
  <c r="G8" i="16"/>
  <c r="H8" i="16" s="1"/>
  <c r="H79" i="14"/>
  <c r="H58" i="14"/>
  <c r="J86" i="14"/>
  <c r="CQ5" i="28"/>
  <c r="CP5" i="28"/>
  <c r="H100" i="14"/>
  <c r="G32" i="18"/>
  <c r="G21" i="32"/>
  <c r="H21" i="32" s="1"/>
  <c r="F21" i="32"/>
  <c r="F25" i="32"/>
  <c r="G25" i="32"/>
  <c r="H25" i="32" s="1"/>
  <c r="J58" i="14"/>
  <c r="H21" i="14"/>
  <c r="J104" i="14"/>
  <c r="J63" i="14"/>
  <c r="J46" i="34" a="1"/>
  <c r="J46" i="34" s="1"/>
  <c r="G46" i="34" s="1"/>
  <c r="H46" i="34" s="1"/>
  <c r="N42" i="18" a="1"/>
  <c r="N42" i="18" s="1"/>
  <c r="M41" i="34" a="1"/>
  <c r="M41" i="34" s="1"/>
  <c r="N41" i="34" a="1"/>
  <c r="N41" i="34" s="1"/>
  <c r="N41" i="18" a="1"/>
  <c r="N41" i="18" s="1"/>
  <c r="J43" i="34" a="1"/>
  <c r="J43" i="34" s="1"/>
  <c r="G43" i="34" s="1"/>
  <c r="H43" i="34" s="1"/>
  <c r="J48" i="34" a="1"/>
  <c r="J48" i="34" s="1"/>
  <c r="J41" i="34" a="1"/>
  <c r="J41" i="34" s="1"/>
  <c r="G41" i="34" s="1"/>
  <c r="H41" i="34" s="1"/>
  <c r="L41" i="18" a="1"/>
  <c r="L41" i="18" s="1"/>
  <c r="N42" i="34" a="1"/>
  <c r="N42" i="34" s="1"/>
  <c r="N22" i="34" s="1"/>
  <c r="N52" i="34" s="1"/>
  <c r="N54" i="34" s="1"/>
  <c r="J45" i="34" a="1"/>
  <c r="J45" i="34" s="1"/>
  <c r="G45" i="34" s="1"/>
  <c r="H45" i="34" s="1"/>
  <c r="K41" i="18" a="1"/>
  <c r="K41" i="18" s="1"/>
  <c r="M42" i="34" a="1"/>
  <c r="M42" i="34" s="1"/>
  <c r="L41" i="34" a="1"/>
  <c r="L41" i="34" s="1"/>
  <c r="K41" i="34" a="1"/>
  <c r="K41" i="34" s="1"/>
  <c r="L42" i="18" a="1"/>
  <c r="L42" i="18" s="1"/>
  <c r="J42" i="34" a="1"/>
  <c r="J42" i="34" s="1"/>
  <c r="G42" i="34" s="1"/>
  <c r="H42" i="34" s="1"/>
  <c r="J47" i="34" a="1"/>
  <c r="J47" i="34" s="1"/>
  <c r="J44" i="34" a="1"/>
  <c r="J44" i="34" s="1"/>
  <c r="G44" i="34" s="1"/>
  <c r="H44" i="34" s="1"/>
  <c r="K42" i="18" a="1"/>
  <c r="K42" i="18" s="1"/>
  <c r="K22" i="18" s="1"/>
  <c r="K52" i="18" s="1"/>
  <c r="K53" i="18" s="1"/>
  <c r="L42" i="34" a="1"/>
  <c r="L42" i="34" s="1"/>
  <c r="K42" i="34" a="1"/>
  <c r="K42" i="34" s="1"/>
  <c r="M41" i="18" a="1"/>
  <c r="M41" i="18" s="1"/>
  <c r="J49" i="34" a="1"/>
  <c r="J49" i="34" s="1"/>
  <c r="M42" i="18" a="1"/>
  <c r="M42" i="18" s="1"/>
  <c r="G10" i="32"/>
  <c r="H10" i="32" s="1"/>
  <c r="F10" i="32"/>
  <c r="G10" i="18"/>
  <c r="F107" i="14"/>
  <c r="J21" i="14"/>
  <c r="H110" i="14"/>
  <c r="H104" i="14"/>
  <c r="G51" i="18"/>
  <c r="H16" i="14"/>
  <c r="J115" i="14"/>
  <c r="G35" i="18"/>
  <c r="G6" i="18"/>
  <c r="F37" i="32"/>
  <c r="G37" i="32"/>
  <c r="H37" i="32" s="1"/>
  <c r="H63" i="14"/>
  <c r="H68" i="14"/>
  <c r="J93" i="14"/>
  <c r="H121" i="14"/>
  <c r="H93" i="14"/>
  <c r="J16" i="14"/>
  <c r="J121" i="14"/>
  <c r="G16" i="18"/>
  <c r="G17" i="32"/>
  <c r="H17" i="32" s="1"/>
  <c r="F17" i="32"/>
  <c r="H115" i="14"/>
  <c r="F6" i="32"/>
  <c r="G6" i="32"/>
  <c r="H6" i="32" s="1"/>
  <c r="G19" i="18"/>
  <c r="H86" i="14"/>
  <c r="J110" i="14"/>
  <c r="J45" i="18" a="1"/>
  <c r="J45" i="18" s="1"/>
  <c r="J40" i="18" a="1"/>
  <c r="J40" i="18" s="1"/>
  <c r="J49" i="18" a="1"/>
  <c r="J49" i="18" s="1"/>
  <c r="J48" i="18" a="1"/>
  <c r="J48" i="18" s="1"/>
  <c r="J47" i="18" a="1"/>
  <c r="J47" i="18" s="1"/>
  <c r="J46" i="18" a="1"/>
  <c r="J46" i="18" s="1"/>
  <c r="J44" i="18" a="1"/>
  <c r="J44" i="18" s="1"/>
  <c r="J43" i="18" a="1"/>
  <c r="J43" i="18" s="1"/>
  <c r="J42" i="18" a="1"/>
  <c r="J42" i="18" s="1"/>
  <c r="E16" i="13"/>
  <c r="E15" i="13"/>
  <c r="P15" i="13" s="1"/>
  <c r="BI51" i="15"/>
  <c r="BI12" i="15"/>
  <c r="J41" i="18" a="1"/>
  <c r="J41" i="18" s="1"/>
  <c r="T17" i="13"/>
  <c r="AO48" i="15"/>
  <c r="AY48" i="15"/>
  <c r="AZ48" i="15" s="1"/>
  <c r="BR48" i="15" s="1"/>
  <c r="CD8" i="31"/>
  <c r="CC9" i="31"/>
  <c r="D18" i="32"/>
  <c r="I7" i="25"/>
  <c r="D22" i="32"/>
  <c r="D7" i="32"/>
  <c r="BJ35" i="15"/>
  <c r="D11" i="32"/>
  <c r="BH11" i="15"/>
  <c r="CO13" i="28"/>
  <c r="BS42" i="15"/>
  <c r="BD9" i="28"/>
  <c r="D82" i="14"/>
  <c r="BH61" i="15"/>
  <c r="BJ14" i="15"/>
  <c r="BM13" i="15"/>
  <c r="BH49" i="15"/>
  <c r="I9" i="25"/>
  <c r="CL13" i="28"/>
  <c r="CA13" i="28"/>
  <c r="BY5" i="28"/>
  <c r="BP42" i="15"/>
  <c r="I42" i="34"/>
  <c r="AP12" i="15"/>
  <c r="BS60" i="15"/>
  <c r="BP12" i="15"/>
  <c r="D20" i="26"/>
  <c r="BB57" i="15"/>
  <c r="BM21" i="15"/>
  <c r="CO9" i="28"/>
  <c r="M7" i="25"/>
  <c r="BG11" i="28"/>
  <c r="BG5" i="28"/>
  <c r="BP13" i="28"/>
  <c r="AP42" i="15"/>
  <c r="D38" i="32"/>
  <c r="BY7" i="28"/>
  <c r="BC42" i="15"/>
  <c r="BS6" i="15"/>
  <c r="BM11" i="28"/>
  <c r="CL11" i="28"/>
  <c r="CB13" i="28"/>
  <c r="BG13" i="28"/>
  <c r="BP53" i="15"/>
  <c r="BM12" i="15"/>
  <c r="BC13" i="28"/>
  <c r="BR13" i="28"/>
  <c r="BP21" i="15"/>
  <c r="D20" i="18"/>
  <c r="I37" i="32"/>
  <c r="BV5" i="28"/>
  <c r="D27" i="32"/>
  <c r="D31" i="15"/>
  <c r="AP34" i="15"/>
  <c r="AP33" i="15" s="1"/>
  <c r="D36" i="18"/>
  <c r="BH8" i="15"/>
  <c r="D53" i="18"/>
  <c r="BC13" i="15"/>
  <c r="BS21" i="15"/>
  <c r="BS11" i="28"/>
  <c r="BB26" i="15"/>
  <c r="BH22" i="15"/>
  <c r="BH43" i="15"/>
  <c r="CC14" i="28"/>
  <c r="BD48" i="15" a="1"/>
  <c r="BA5" i="28"/>
  <c r="I17" i="18"/>
  <c r="BK6" i="15"/>
  <c r="BC53" i="15"/>
  <c r="AZ13" i="28"/>
  <c r="E19" i="10"/>
  <c r="BC34" i="15"/>
  <c r="CD13" i="28"/>
  <c r="J6" i="25"/>
  <c r="BM60" i="15"/>
  <c r="D43" i="15"/>
  <c r="CM8" i="28"/>
  <c r="I41" i="34"/>
  <c r="CD7" i="28"/>
  <c r="BS13" i="28"/>
  <c r="D61" i="14"/>
  <c r="BB11" i="15"/>
  <c r="I17" i="32"/>
  <c r="AP53" i="15"/>
  <c r="D11" i="18"/>
  <c r="BP34" i="15"/>
  <c r="BC60" i="15"/>
  <c r="CB7" i="28"/>
  <c r="BJ9" i="28"/>
  <c r="BA9" i="28"/>
  <c r="D63" i="34"/>
  <c r="D103" i="14"/>
  <c r="I10" i="32"/>
  <c r="BD11" i="28"/>
  <c r="CB9" i="28"/>
  <c r="BP60" i="15"/>
  <c r="BS7" i="28"/>
  <c r="D96" i="14"/>
  <c r="D7" i="14"/>
  <c r="BB8" i="15"/>
  <c r="D15" i="25"/>
  <c r="D9" i="16"/>
  <c r="D108" i="14"/>
  <c r="BC20" i="15"/>
  <c r="BC19" i="15" s="1"/>
  <c r="CB5" i="28"/>
  <c r="D67" i="14"/>
  <c r="BM34" i="15"/>
  <c r="BH34" i="15"/>
  <c r="BJ54" i="15"/>
  <c r="BM5" i="28"/>
  <c r="AP60" i="15"/>
  <c r="AP59" i="15" s="1"/>
  <c r="BB17" i="15"/>
  <c r="BB18" i="15" s="1"/>
  <c r="BB19" i="15" s="1"/>
  <c r="BH39" i="15"/>
  <c r="BP7" i="28"/>
  <c r="D47" i="34"/>
  <c r="I46" i="34" s="1"/>
  <c r="BI13" i="28"/>
  <c r="BG7" i="28"/>
  <c r="D54" i="18"/>
  <c r="BS44" i="15"/>
  <c r="D28" i="32"/>
  <c r="BL13" i="28"/>
  <c r="CL9" i="28"/>
  <c r="I6" i="32"/>
  <c r="BJ53" i="15"/>
  <c r="BA13" i="28"/>
  <c r="BF13" i="28"/>
  <c r="BM41" i="15"/>
  <c r="I43" i="34"/>
  <c r="CD9" i="28"/>
  <c r="D33" i="18"/>
  <c r="D10" i="10"/>
  <c r="BM53" i="15"/>
  <c r="BJ11" i="28"/>
  <c r="I25" i="32"/>
  <c r="I21" i="32"/>
  <c r="BU13" i="28"/>
  <c r="M9" i="25"/>
  <c r="BY9" i="28"/>
  <c r="BD7" i="28"/>
  <c r="BC7" i="15"/>
  <c r="D72" i="14"/>
  <c r="D73" i="14" s="1"/>
  <c r="M13" i="25"/>
  <c r="CD5" i="28"/>
  <c r="BM13" i="28"/>
  <c r="BS20" i="15"/>
  <c r="I26" i="32"/>
  <c r="BJ7" i="28"/>
  <c r="I45" i="34"/>
  <c r="BS13" i="15"/>
  <c r="BS12" i="15" s="1"/>
  <c r="BP9" i="28"/>
  <c r="M11" i="25"/>
  <c r="BH41" i="15"/>
  <c r="BS5" i="28"/>
  <c r="D8" i="18"/>
  <c r="BH21" i="15"/>
  <c r="BS52" i="15"/>
  <c r="D19" i="14"/>
  <c r="BH45" i="15"/>
  <c r="BH29" i="15"/>
  <c r="AP21" i="15"/>
  <c r="D113" i="14"/>
  <c r="AP32" i="15"/>
  <c r="BJ13" i="15"/>
  <c r="BB48" i="15"/>
  <c r="D7" i="25"/>
  <c r="D8" i="25" s="1"/>
  <c r="BJ13" i="28"/>
  <c r="E10" i="10"/>
  <c r="D19" i="10"/>
  <c r="BD13" i="28"/>
  <c r="BX13" i="28"/>
  <c r="BV13" i="28"/>
  <c r="D89" i="14"/>
  <c r="D90" i="14" s="1"/>
  <c r="I89" i="14" s="1"/>
  <c r="D114" i="14"/>
  <c r="BB38" i="15"/>
  <c r="D118" i="14"/>
  <c r="D119" i="14" s="1"/>
  <c r="BS51" i="15"/>
  <c r="D109" i="14"/>
  <c r="BF12" i="28"/>
  <c r="BF11" i="28" s="1"/>
  <c r="AP6" i="15"/>
  <c r="D24" i="14"/>
  <c r="D25" i="14" s="1"/>
  <c r="I11" i="25"/>
  <c r="BO13" i="28"/>
  <c r="BB27" i="15"/>
  <c r="J7" i="25"/>
  <c r="BY13" i="28"/>
  <c r="D29" i="32"/>
  <c r="BS32" i="15"/>
  <c r="BA7" i="28"/>
  <c r="J8" i="25"/>
  <c r="CD11" i="28"/>
  <c r="BM7" i="28"/>
  <c r="BC12" i="15"/>
  <c r="I44" i="34"/>
  <c r="BM7" i="15"/>
  <c r="BV11" i="28"/>
  <c r="AP44" i="15"/>
  <c r="D91" i="14"/>
  <c r="BG9" i="28"/>
  <c r="G89" i="14"/>
  <c r="D74" i="14"/>
  <c r="D75" i="14" s="1"/>
  <c r="D76" i="14" s="1"/>
  <c r="D92" i="14"/>
  <c r="I118" i="14"/>
  <c r="G24" i="14"/>
  <c r="I73" i="14"/>
  <c r="D93" i="14"/>
  <c r="I74" i="14"/>
  <c r="D23" i="32"/>
  <c r="D83" i="14"/>
  <c r="D10" i="16"/>
  <c r="I107" i="14"/>
  <c r="G107" i="14"/>
  <c r="D68" i="14"/>
  <c r="G66" i="14"/>
  <c r="G72" i="14"/>
  <c r="I72" i="14"/>
  <c r="I7" i="18"/>
  <c r="I113" i="14"/>
  <c r="G113" i="14"/>
  <c r="D120" i="14"/>
  <c r="G118" i="14"/>
  <c r="D110" i="14"/>
  <c r="G108" i="14"/>
  <c r="I108" i="14"/>
  <c r="D26" i="14"/>
  <c r="I24" i="14"/>
  <c r="G90" i="14"/>
  <c r="I90" i="14"/>
  <c r="I91" i="14"/>
  <c r="G91" i="14"/>
  <c r="I92" i="14"/>
  <c r="G92" i="14"/>
  <c r="G82" i="14"/>
  <c r="I82" i="14"/>
  <c r="D84" i="14"/>
  <c r="D11" i="16"/>
  <c r="I67" i="14"/>
  <c r="G67" i="14"/>
  <c r="D121" i="14"/>
  <c r="I119" i="14"/>
  <c r="G109" i="14"/>
  <c r="G25" i="14"/>
  <c r="D27" i="14"/>
  <c r="I25" i="14"/>
  <c r="I83" i="14"/>
  <c r="G83" i="14"/>
  <c r="D85" i="14"/>
  <c r="G26" i="14"/>
  <c r="D28" i="14"/>
  <c r="I84" i="14"/>
  <c r="D86" i="14"/>
  <c r="D29" i="14"/>
  <c r="I27" i="14"/>
  <c r="G27" i="14"/>
  <c r="I28" i="14"/>
  <c r="D30" i="14"/>
  <c r="G28" i="14"/>
  <c r="D31" i="14"/>
  <c r="I29" i="14"/>
  <c r="G29" i="14"/>
  <c r="D32" i="14"/>
  <c r="G30" i="14"/>
  <c r="I30" i="14"/>
  <c r="D33" i="14"/>
  <c r="I31" i="14"/>
  <c r="G31" i="14"/>
  <c r="I32" i="14"/>
  <c r="G32" i="14"/>
  <c r="D34" i="14"/>
  <c r="I33" i="14"/>
  <c r="G33" i="14"/>
  <c r="D35" i="14"/>
  <c r="I34" i="14"/>
  <c r="D36" i="14"/>
  <c r="G34" i="14"/>
  <c r="I35" i="14"/>
  <c r="D37" i="14"/>
  <c r="G35" i="14"/>
  <c r="I36" i="14"/>
  <c r="D38" i="14"/>
  <c r="G36" i="14"/>
  <c r="I37" i="14"/>
  <c r="D39" i="14"/>
  <c r="G37" i="14"/>
  <c r="D40" i="14"/>
  <c r="G38" i="14"/>
  <c r="I38" i="14"/>
  <c r="I39" i="14"/>
  <c r="G39" i="14"/>
  <c r="D41" i="14"/>
  <c r="G40" i="14"/>
  <c r="D42" i="14"/>
  <c r="I40" i="14"/>
  <c r="I41" i="14"/>
  <c r="D43" i="14"/>
  <c r="G41" i="14"/>
  <c r="G42" i="14"/>
  <c r="I42" i="14"/>
  <c r="D44" i="14"/>
  <c r="D45" i="14"/>
  <c r="G43" i="14"/>
  <c r="I43" i="14"/>
  <c r="I44" i="14"/>
  <c r="D46" i="14"/>
  <c r="G44" i="14"/>
  <c r="I45" i="14"/>
  <c r="G45" i="14"/>
  <c r="D47" i="14"/>
  <c r="D48" i="14"/>
  <c r="I46" i="14"/>
  <c r="G46" i="14"/>
  <c r="I47" i="14"/>
  <c r="D49" i="14"/>
  <c r="G47" i="14"/>
  <c r="D50" i="14"/>
  <c r="I48" i="14"/>
  <c r="G48" i="14"/>
  <c r="I49" i="14"/>
  <c r="D51" i="14"/>
  <c r="G49" i="14"/>
  <c r="G50" i="14"/>
  <c r="D52" i="14"/>
  <c r="I50" i="14"/>
  <c r="D53" i="14"/>
  <c r="G51" i="14"/>
  <c r="I51" i="14"/>
  <c r="I52" i="14"/>
  <c r="G52" i="14"/>
  <c r="D54" i="14"/>
  <c r="D55" i="14"/>
  <c r="I53" i="14"/>
  <c r="G53" i="14"/>
  <c r="G54" i="14"/>
  <c r="I54" i="14"/>
  <c r="D56" i="14"/>
  <c r="I55" i="14"/>
  <c r="G55" i="14"/>
  <c r="D57" i="14"/>
  <c r="D58" i="14"/>
  <c r="I56" i="14"/>
  <c r="G56" i="14"/>
  <c r="G57" i="14"/>
  <c r="I57" i="14"/>
  <c r="M22" i="34" l="1"/>
  <c r="M52" i="34" s="1"/>
  <c r="M55" i="34" s="1"/>
  <c r="L22" i="18"/>
  <c r="L52" i="18" s="1"/>
  <c r="L53" i="18" s="1"/>
  <c r="L54" i="18" s="1"/>
  <c r="F85" i="14"/>
  <c r="F84" i="14"/>
  <c r="J82" i="14"/>
  <c r="H82" i="14"/>
  <c r="H66" i="14"/>
  <c r="F68" i="14"/>
  <c r="H107" i="14"/>
  <c r="J107" i="14"/>
  <c r="G10" i="16"/>
  <c r="K10" i="16" s="1"/>
  <c r="F10" i="16"/>
  <c r="F83" i="14"/>
  <c r="G23" i="32"/>
  <c r="H23" i="32" s="1"/>
  <c r="F23" i="32"/>
  <c r="BI45" i="15"/>
  <c r="F19" i="14"/>
  <c r="BI21" i="15"/>
  <c r="F8" i="18"/>
  <c r="G8" i="18"/>
  <c r="H8" i="18" s="1"/>
  <c r="BI41" i="15"/>
  <c r="BI39" i="15"/>
  <c r="BI34" i="15"/>
  <c r="F67" i="14"/>
  <c r="F108" i="14"/>
  <c r="F9" i="16"/>
  <c r="G9" i="16"/>
  <c r="F15" i="25"/>
  <c r="BD48" i="15"/>
  <c r="BI43" i="15"/>
  <c r="BI22" i="15"/>
  <c r="F53" i="18"/>
  <c r="BI8" i="15"/>
  <c r="G36" i="18"/>
  <c r="H36" i="18" s="1"/>
  <c r="F36" i="18"/>
  <c r="G27" i="32"/>
  <c r="H27" i="32" s="1"/>
  <c r="F27" i="32"/>
  <c r="BI61" i="15"/>
  <c r="F82" i="14"/>
  <c r="BI11" i="15"/>
  <c r="G11" i="32"/>
  <c r="H11" i="32" s="1"/>
  <c r="F11" i="32"/>
  <c r="F7" i="32"/>
  <c r="G7" i="32"/>
  <c r="H7" i="32" s="1"/>
  <c r="G22" i="32"/>
  <c r="H22" i="32" s="1"/>
  <c r="F22" i="32"/>
  <c r="F18" i="32"/>
  <c r="G18" i="32"/>
  <c r="H18" i="32" s="1"/>
  <c r="H57" i="14"/>
  <c r="J57" i="14"/>
  <c r="H56" i="14"/>
  <c r="F58" i="14"/>
  <c r="J56" i="14"/>
  <c r="F57" i="14"/>
  <c r="H55" i="14"/>
  <c r="J55" i="14"/>
  <c r="H54" i="14"/>
  <c r="F56" i="14"/>
  <c r="J54" i="14"/>
  <c r="F55" i="14"/>
  <c r="J53" i="14"/>
  <c r="H53" i="14"/>
  <c r="F54" i="14"/>
  <c r="J52" i="14"/>
  <c r="H52" i="14"/>
  <c r="J51" i="14"/>
  <c r="H51" i="14"/>
  <c r="F53" i="14"/>
  <c r="H50" i="14"/>
  <c r="J50" i="14"/>
  <c r="F52" i="14"/>
  <c r="J49" i="14"/>
  <c r="F51" i="14"/>
  <c r="H49" i="14"/>
  <c r="H48" i="14"/>
  <c r="F50" i="14"/>
  <c r="J48" i="14"/>
  <c r="F49" i="14"/>
  <c r="H47" i="14"/>
  <c r="J47" i="14"/>
  <c r="F48" i="14"/>
  <c r="H46" i="14"/>
  <c r="J46" i="14"/>
  <c r="J45" i="14"/>
  <c r="H45" i="14"/>
  <c r="F47" i="14"/>
  <c r="H44" i="14"/>
  <c r="J44" i="14"/>
  <c r="F46" i="14"/>
  <c r="H43" i="14"/>
  <c r="J43" i="14"/>
  <c r="F45" i="14"/>
  <c r="H42" i="14"/>
  <c r="J42" i="14"/>
  <c r="F44" i="14"/>
  <c r="J41" i="14"/>
  <c r="F43" i="14"/>
  <c r="H41" i="14"/>
  <c r="J40" i="14"/>
  <c r="H40" i="14"/>
  <c r="F42" i="14"/>
  <c r="F41" i="14"/>
  <c r="J39" i="14"/>
  <c r="H39" i="14"/>
  <c r="F40" i="14"/>
  <c r="H38" i="14"/>
  <c r="J38" i="14"/>
  <c r="F39" i="14"/>
  <c r="J37" i="14"/>
  <c r="H37" i="14"/>
  <c r="F38" i="14"/>
  <c r="H36" i="14"/>
  <c r="J36" i="14"/>
  <c r="J35" i="14"/>
  <c r="F37" i="14"/>
  <c r="H35" i="14"/>
  <c r="J34" i="14"/>
  <c r="H34" i="14"/>
  <c r="F36" i="14"/>
  <c r="H33" i="14"/>
  <c r="J33" i="14"/>
  <c r="F35" i="14"/>
  <c r="H32" i="14"/>
  <c r="F34" i="14"/>
  <c r="J32" i="14"/>
  <c r="H31" i="14"/>
  <c r="F33" i="14"/>
  <c r="J31" i="14"/>
  <c r="F32" i="14"/>
  <c r="J30" i="14"/>
  <c r="H30" i="14"/>
  <c r="J29" i="14"/>
  <c r="F31" i="14"/>
  <c r="H29" i="14"/>
  <c r="F30" i="14"/>
  <c r="H28" i="14"/>
  <c r="J28" i="14"/>
  <c r="H27" i="14"/>
  <c r="F29" i="14"/>
  <c r="J27" i="14"/>
  <c r="H26" i="14"/>
  <c r="F28" i="14"/>
  <c r="H25" i="14"/>
  <c r="F27" i="14"/>
  <c r="J25" i="14"/>
  <c r="H24" i="14"/>
  <c r="F26" i="14"/>
  <c r="F25" i="14"/>
  <c r="F8" i="25"/>
  <c r="F63" i="34"/>
  <c r="F24" i="14"/>
  <c r="J40" i="34" a="1"/>
  <c r="J40" i="34" s="1"/>
  <c r="N40" i="34" a="1"/>
  <c r="N40" i="34" s="1"/>
  <c r="N53" i="34" s="1"/>
  <c r="M40" i="34" a="1"/>
  <c r="M40" i="34" s="1"/>
  <c r="L40" i="34" a="1"/>
  <c r="L40" i="34" s="1"/>
  <c r="K40" i="34" a="1"/>
  <c r="K40" i="34" s="1"/>
  <c r="F7" i="25"/>
  <c r="F28" i="32"/>
  <c r="G28" i="32"/>
  <c r="H28" i="32" s="1"/>
  <c r="F47" i="34"/>
  <c r="H83" i="14"/>
  <c r="G47" i="34"/>
  <c r="H47" i="34" s="1"/>
  <c r="K22" i="34"/>
  <c r="K52" i="34" s="1"/>
  <c r="K55" i="34" s="1"/>
  <c r="N22" i="18"/>
  <c r="N52" i="18" s="1"/>
  <c r="N53" i="18" s="1"/>
  <c r="N54" i="18" s="1"/>
  <c r="L22" i="34"/>
  <c r="L52" i="34" s="1"/>
  <c r="L55" i="34" s="1"/>
  <c r="M22" i="18"/>
  <c r="M52" i="18" s="1"/>
  <c r="M53" i="18" s="1"/>
  <c r="M54" i="18" s="1"/>
  <c r="H91" i="14"/>
  <c r="F93" i="14"/>
  <c r="J73" i="14"/>
  <c r="J90" i="14"/>
  <c r="H90" i="14"/>
  <c r="F92" i="14"/>
  <c r="F74" i="14"/>
  <c r="J72" i="14"/>
  <c r="H72" i="14"/>
  <c r="H89" i="14"/>
  <c r="F91" i="14"/>
  <c r="J89" i="14"/>
  <c r="F73" i="14"/>
  <c r="J37" i="32"/>
  <c r="F90" i="14"/>
  <c r="N7" i="25"/>
  <c r="K7" i="25"/>
  <c r="F114" i="14"/>
  <c r="F119" i="14"/>
  <c r="F72" i="14"/>
  <c r="G11" i="18"/>
  <c r="H11" i="18" s="1"/>
  <c r="F11" i="18"/>
  <c r="G20" i="18"/>
  <c r="H20" i="18" s="1"/>
  <c r="F20" i="18"/>
  <c r="F86" i="14"/>
  <c r="F38" i="32"/>
  <c r="G38" i="32"/>
  <c r="H38" i="32" s="1"/>
  <c r="J6" i="32"/>
  <c r="F96" i="14"/>
  <c r="J21" i="32"/>
  <c r="CQ7" i="28"/>
  <c r="J17" i="32"/>
  <c r="F89" i="14"/>
  <c r="N6" i="25"/>
  <c r="K6" i="25"/>
  <c r="J10" i="32"/>
  <c r="J26" i="32"/>
  <c r="CP7" i="28"/>
  <c r="F113" i="14"/>
  <c r="F103" i="14"/>
  <c r="J25" i="32"/>
  <c r="F61" i="14"/>
  <c r="F7" i="14"/>
  <c r="F118" i="14"/>
  <c r="G33" i="18"/>
  <c r="H33" i="18" s="1"/>
  <c r="F33" i="18"/>
  <c r="P16" i="13"/>
  <c r="R16" i="13" s="1"/>
  <c r="U16" i="13" s="1"/>
  <c r="N63" i="34"/>
  <c r="N55" i="34"/>
  <c r="M54" i="34"/>
  <c r="H109" i="14"/>
  <c r="J108" i="14"/>
  <c r="F110" i="14"/>
  <c r="H108" i="14"/>
  <c r="F109" i="14"/>
  <c r="H92" i="14"/>
  <c r="H118" i="14"/>
  <c r="J83" i="14"/>
  <c r="J84" i="14"/>
  <c r="J74" i="14"/>
  <c r="F76" i="14"/>
  <c r="G29" i="32"/>
  <c r="H29" i="32" s="1"/>
  <c r="F29" i="32"/>
  <c r="H113" i="14"/>
  <c r="BI29" i="15"/>
  <c r="F75" i="14"/>
  <c r="K8" i="25"/>
  <c r="N8" i="25"/>
  <c r="J91" i="14"/>
  <c r="BI49" i="15"/>
  <c r="J92" i="14"/>
  <c r="F121" i="14"/>
  <c r="F54" i="18"/>
  <c r="F120" i="14"/>
  <c r="J24" i="14"/>
  <c r="J67" i="14"/>
  <c r="J118" i="14"/>
  <c r="J119" i="14"/>
  <c r="J113" i="14"/>
  <c r="H67" i="14"/>
  <c r="CP8" i="28"/>
  <c r="CQ8" i="28"/>
  <c r="F11" i="16"/>
  <c r="G11" i="16"/>
  <c r="K54" i="18"/>
  <c r="CC10" i="31"/>
  <c r="CD10" i="31" s="1"/>
  <c r="CD9" i="31"/>
  <c r="L55" i="18"/>
  <c r="L63" i="18" s="1"/>
  <c r="CC13" i="28"/>
  <c r="BS59" i="15"/>
  <c r="BB58" i="15"/>
  <c r="BM40" i="15"/>
  <c r="BJ12" i="15"/>
  <c r="BM11" i="15"/>
  <c r="AP41" i="15"/>
  <c r="G84" i="14"/>
  <c r="BB39" i="15"/>
  <c r="BB40" i="15" s="1"/>
  <c r="BJ45" i="15"/>
  <c r="BM52" i="15"/>
  <c r="BM33" i="15"/>
  <c r="BM32" i="15" s="1"/>
  <c r="D97" i="14"/>
  <c r="BP33" i="15"/>
  <c r="AZ12" i="28"/>
  <c r="AZ11" i="28" s="1"/>
  <c r="D21" i="18"/>
  <c r="BC41" i="15"/>
  <c r="D19" i="32"/>
  <c r="M6" i="25"/>
  <c r="BJ52" i="15"/>
  <c r="BK7" i="15"/>
  <c r="AP31" i="15"/>
  <c r="G14" i="10"/>
  <c r="CA12" i="28"/>
  <c r="BC11" i="15"/>
  <c r="AZ10" i="28"/>
  <c r="I33" i="18"/>
  <c r="J9" i="25"/>
  <c r="BS50" i="15"/>
  <c r="BB49" i="15"/>
  <c r="E28" i="10"/>
  <c r="I26" i="14"/>
  <c r="BC59" i="15"/>
  <c r="BC58" i="15" s="1"/>
  <c r="BC12" i="28"/>
  <c r="D12" i="32"/>
  <c r="I6" i="25"/>
  <c r="I5" i="25" s="1"/>
  <c r="BP52" i="15"/>
  <c r="BB41" i="15"/>
  <c r="I85" i="14"/>
  <c r="AP5" i="15"/>
  <c r="BS31" i="15"/>
  <c r="D48" i="34"/>
  <c r="I47" i="34" s="1"/>
  <c r="BC52" i="15"/>
  <c r="G120" i="14"/>
  <c r="I109" i="14"/>
  <c r="I23" i="32"/>
  <c r="D115" i="14"/>
  <c r="D20" i="14"/>
  <c r="I8" i="18"/>
  <c r="BL12" i="28"/>
  <c r="BL11" i="28" s="1"/>
  <c r="I66" i="14"/>
  <c r="BP59" i="15"/>
  <c r="D12" i="18"/>
  <c r="BG48" i="15"/>
  <c r="BJ8" i="15"/>
  <c r="BJ7" i="15" s="1"/>
  <c r="BJ6" i="15" s="1"/>
  <c r="BJ5" i="15" s="1"/>
  <c r="D32" i="15"/>
  <c r="D33" i="15" s="1"/>
  <c r="BP20" i="15"/>
  <c r="D39" i="32"/>
  <c r="BS41" i="15"/>
  <c r="BS40" i="15" s="1"/>
  <c r="I22" i="32"/>
  <c r="BC33" i="15"/>
  <c r="BS5" i="15"/>
  <c r="BB20" i="15"/>
  <c r="BI12" i="28"/>
  <c r="F28" i="10"/>
  <c r="BP11" i="15"/>
  <c r="D12" i="16"/>
  <c r="G119" i="14"/>
  <c r="BL10" i="28"/>
  <c r="F14" i="10"/>
  <c r="BS19" i="15"/>
  <c r="BC6" i="15"/>
  <c r="BJ44" i="15"/>
  <c r="I120" i="14"/>
  <c r="G19" i="10"/>
  <c r="BB12" i="15"/>
  <c r="I20" i="18"/>
  <c r="G85" i="14"/>
  <c r="AP20" i="15"/>
  <c r="AP19" i="15" s="1"/>
  <c r="AP18" i="15" s="1"/>
  <c r="BU12" i="28"/>
  <c r="BU11" i="28" s="1"/>
  <c r="D8" i="14"/>
  <c r="BM59" i="15"/>
  <c r="BM58" i="15" s="1"/>
  <c r="BM57" i="15" s="1"/>
  <c r="F10" i="10"/>
  <c r="BM31" i="15"/>
  <c r="BU10" i="28"/>
  <c r="BX12" i="28"/>
  <c r="BX11" i="28" s="1"/>
  <c r="BX10" i="28" s="1"/>
  <c r="D104" i="14"/>
  <c r="D62" i="14"/>
  <c r="BJ43" i="15"/>
  <c r="BJ42" i="15" s="1"/>
  <c r="BJ41" i="15" s="1"/>
  <c r="BJ40" i="15" s="1"/>
  <c r="D37" i="18"/>
  <c r="I27" i="32"/>
  <c r="BR12" i="28"/>
  <c r="BP41" i="15"/>
  <c r="BP40" i="15" s="1"/>
  <c r="BP39" i="15" s="1"/>
  <c r="D8" i="32"/>
  <c r="I18" i="32"/>
  <c r="D55" i="18"/>
  <c r="D56" i="18" s="1"/>
  <c r="BC18" i="15"/>
  <c r="BM20" i="15"/>
  <c r="CM9" i="28"/>
  <c r="G28" i="10"/>
  <c r="BS11" i="15"/>
  <c r="AP11" i="15"/>
  <c r="BO12" i="28"/>
  <c r="BC57" i="15"/>
  <c r="I28" i="32"/>
  <c r="G10" i="10"/>
  <c r="BS39" i="15"/>
  <c r="AP52" i="15"/>
  <c r="G61" i="14"/>
  <c r="D77" i="14"/>
  <c r="BM6" i="15"/>
  <c r="E14" i="10"/>
  <c r="D34" i="15"/>
  <c r="BB28" i="15"/>
  <c r="BI11" i="28"/>
  <c r="BI10" i="28" s="1"/>
  <c r="D30" i="32"/>
  <c r="BJ34" i="15"/>
  <c r="BJ22" i="15"/>
  <c r="BJ21" i="15" s="1"/>
  <c r="BJ20" i="15" s="1"/>
  <c r="BJ61" i="15"/>
  <c r="BJ60" i="15" s="1"/>
  <c r="BJ59" i="15" s="1"/>
  <c r="G73" i="14"/>
  <c r="G74" i="14"/>
  <c r="F19" i="10"/>
  <c r="BF10" i="28"/>
  <c r="AP58" i="15"/>
  <c r="AP57" i="15" s="1"/>
  <c r="I11" i="18"/>
  <c r="I96" i="14"/>
  <c r="D98" i="14"/>
  <c r="G96" i="14"/>
  <c r="I11" i="32"/>
  <c r="I114" i="14"/>
  <c r="G114" i="14"/>
  <c r="G19" i="14"/>
  <c r="I19" i="14"/>
  <c r="D21" i="14"/>
  <c r="I38" i="32"/>
  <c r="D40" i="32"/>
  <c r="I7" i="14"/>
  <c r="D9" i="14"/>
  <c r="G7" i="14"/>
  <c r="I103" i="14"/>
  <c r="I61" i="14"/>
  <c r="I36" i="18"/>
  <c r="D38" i="18"/>
  <c r="I7" i="32"/>
  <c r="G76" i="14"/>
  <c r="D78" i="14"/>
  <c r="D31" i="32"/>
  <c r="D32" i="32" s="1"/>
  <c r="I29" i="32"/>
  <c r="D99" i="14"/>
  <c r="G97" i="14"/>
  <c r="I97" i="14"/>
  <c r="G20" i="14"/>
  <c r="I20" i="14"/>
  <c r="D10" i="14"/>
  <c r="G8" i="14"/>
  <c r="I8" i="14"/>
  <c r="D39" i="18"/>
  <c r="D40" i="18" s="1"/>
  <c r="D100" i="14"/>
  <c r="G98" i="14"/>
  <c r="I98" i="14"/>
  <c r="I99" i="14"/>
  <c r="G99" i="14"/>
  <c r="M63" i="34" l="1"/>
  <c r="M53" i="34"/>
  <c r="H10" i="16"/>
  <c r="M55" i="18"/>
  <c r="M63" i="18" s="1"/>
  <c r="H99" i="14"/>
  <c r="J99" i="14"/>
  <c r="J98" i="14"/>
  <c r="H98" i="14"/>
  <c r="F100" i="14"/>
  <c r="J8" i="14"/>
  <c r="H8" i="14"/>
  <c r="J20" i="14"/>
  <c r="H20" i="14"/>
  <c r="J97" i="14"/>
  <c r="H97" i="14"/>
  <c r="F99" i="14"/>
  <c r="J7" i="32"/>
  <c r="F38" i="18"/>
  <c r="G38" i="18"/>
  <c r="H38" i="18" s="1"/>
  <c r="J61" i="14"/>
  <c r="J103" i="14"/>
  <c r="H7" i="14"/>
  <c r="F9" i="14"/>
  <c r="G40" i="32"/>
  <c r="H40" i="32" s="1"/>
  <c r="F40" i="32"/>
  <c r="F21" i="14"/>
  <c r="J19" i="14"/>
  <c r="H19" i="14"/>
  <c r="H114" i="14"/>
  <c r="J114" i="14"/>
  <c r="J11" i="32"/>
  <c r="H96" i="14"/>
  <c r="F98" i="14"/>
  <c r="J96" i="14"/>
  <c r="G30" i="32"/>
  <c r="H30" i="32" s="1"/>
  <c r="F30" i="32"/>
  <c r="J18" i="32"/>
  <c r="G8" i="32"/>
  <c r="H8" i="32" s="1"/>
  <c r="F8" i="32"/>
  <c r="J27" i="32"/>
  <c r="F37" i="18"/>
  <c r="G37" i="18"/>
  <c r="H37" i="18" s="1"/>
  <c r="F62" i="14"/>
  <c r="F104" i="14"/>
  <c r="F8" i="14"/>
  <c r="H85" i="14"/>
  <c r="J22" i="32"/>
  <c r="F39" i="32"/>
  <c r="G39" i="32"/>
  <c r="H39" i="32" s="1"/>
  <c r="F12" i="18"/>
  <c r="G12" i="18"/>
  <c r="H12" i="18" s="1"/>
  <c r="J66" i="14"/>
  <c r="F20" i="14"/>
  <c r="F115" i="14"/>
  <c r="J23" i="32"/>
  <c r="J109" i="14"/>
  <c r="K5" i="25"/>
  <c r="F12" i="32"/>
  <c r="G12" i="32"/>
  <c r="H12" i="32" s="1"/>
  <c r="G19" i="32"/>
  <c r="H19" i="32" s="1"/>
  <c r="F19" i="32"/>
  <c r="G21" i="18"/>
  <c r="H21" i="18" s="1"/>
  <c r="F21" i="18"/>
  <c r="F97" i="14"/>
  <c r="H84" i="14"/>
  <c r="H9" i="16"/>
  <c r="K9" i="16"/>
  <c r="L54" i="34"/>
  <c r="K54" i="34"/>
  <c r="K63" i="34"/>
  <c r="K53" i="34"/>
  <c r="L53" i="34"/>
  <c r="J26" i="14"/>
  <c r="F48" i="34"/>
  <c r="G48" i="34"/>
  <c r="H48" i="34" s="1"/>
  <c r="J28" i="32"/>
  <c r="F55" i="18"/>
  <c r="N55" i="18"/>
  <c r="N63" i="18" s="1"/>
  <c r="G40" i="34"/>
  <c r="H40" i="34" s="1"/>
  <c r="J53" i="34"/>
  <c r="L63" i="34"/>
  <c r="J38" i="32"/>
  <c r="J85" i="14"/>
  <c r="H73" i="14"/>
  <c r="F56" i="18"/>
  <c r="H61" i="14"/>
  <c r="J7" i="14"/>
  <c r="K55" i="18"/>
  <c r="K63" i="18" s="1"/>
  <c r="H76" i="14"/>
  <c r="F78" i="14"/>
  <c r="F77" i="14"/>
  <c r="K9" i="25"/>
  <c r="N9" i="25"/>
  <c r="G39" i="18"/>
  <c r="H39" i="18" s="1"/>
  <c r="F39" i="18"/>
  <c r="H119" i="14"/>
  <c r="H120" i="14"/>
  <c r="J29" i="32"/>
  <c r="H74" i="14"/>
  <c r="J120" i="14"/>
  <c r="F10" i="14"/>
  <c r="BV5" i="15"/>
  <c r="BT5" i="15"/>
  <c r="G31" i="32"/>
  <c r="H31" i="32" s="1"/>
  <c r="F31" i="32"/>
  <c r="F32" i="32"/>
  <c r="G32" i="32"/>
  <c r="H32" i="32" s="1"/>
  <c r="F12" i="16"/>
  <c r="G12" i="16"/>
  <c r="G40" i="18"/>
  <c r="H40" i="18" s="1"/>
  <c r="F40" i="18"/>
  <c r="CQ9" i="28"/>
  <c r="CP9" i="28"/>
  <c r="K11" i="16"/>
  <c r="H11" i="16"/>
  <c r="CC11" i="31"/>
  <c r="CD11" i="31" s="1"/>
  <c r="J52" i="18"/>
  <c r="J53" i="18" s="1"/>
  <c r="I10" i="16"/>
  <c r="BJ33" i="15"/>
  <c r="BJ32" i="15" s="1"/>
  <c r="AP51" i="15"/>
  <c r="AP50" i="15" s="1"/>
  <c r="D57" i="18"/>
  <c r="BR11" i="28"/>
  <c r="BR10" i="28" s="1"/>
  <c r="D63" i="14"/>
  <c r="D13" i="18"/>
  <c r="I12" i="32"/>
  <c r="BS38" i="15"/>
  <c r="CA11" i="28"/>
  <c r="AP30" i="15"/>
  <c r="BM39" i="15"/>
  <c r="D35" i="15"/>
  <c r="BL9" i="28"/>
  <c r="BP38" i="15"/>
  <c r="AP40" i="15"/>
  <c r="BS30" i="15"/>
  <c r="BB29" i="15"/>
  <c r="BR9" i="28"/>
  <c r="D18" i="10"/>
  <c r="I31" i="32"/>
  <c r="AP17" i="15"/>
  <c r="BC32" i="15"/>
  <c r="BM10" i="15"/>
  <c r="BM56" i="15"/>
  <c r="BO11" i="28"/>
  <c r="I39" i="32"/>
  <c r="BP51" i="15"/>
  <c r="BP50" i="15" s="1"/>
  <c r="BC11" i="28"/>
  <c r="BC10" i="28" s="1"/>
  <c r="BC9" i="28" s="1"/>
  <c r="BC40" i="15"/>
  <c r="BC39" i="15" s="1"/>
  <c r="BP32" i="15"/>
  <c r="BP31" i="15" s="1"/>
  <c r="BJ11" i="15"/>
  <c r="BJ10" i="15" s="1"/>
  <c r="D79" i="14"/>
  <c r="G78" i="14" s="1"/>
  <c r="D41" i="18"/>
  <c r="I40" i="34"/>
  <c r="I32" i="32"/>
  <c r="D25" i="10"/>
  <c r="BF9" i="28"/>
  <c r="D49" i="34"/>
  <c r="BC10" i="15"/>
  <c r="BC56" i="15"/>
  <c r="BB42" i="15"/>
  <c r="BP49" i="15"/>
  <c r="BJ39" i="15"/>
  <c r="BJ19" i="15"/>
  <c r="H14" i="10"/>
  <c r="G9" i="14"/>
  <c r="AP10" i="15"/>
  <c r="BC17" i="15"/>
  <c r="I78" i="14"/>
  <c r="CA10" i="28"/>
  <c r="CA9" i="28" s="1"/>
  <c r="BS10" i="15"/>
  <c r="I8" i="32"/>
  <c r="G103" i="14"/>
  <c r="BB13" i="15"/>
  <c r="BP19" i="15"/>
  <c r="BP18" i="15" s="1"/>
  <c r="I12" i="18"/>
  <c r="D14" i="10"/>
  <c r="BB50" i="15"/>
  <c r="D22" i="18"/>
  <c r="BB59" i="15"/>
  <c r="BB60" i="15" s="1"/>
  <c r="BC51" i="15"/>
  <c r="BI9" i="28"/>
  <c r="BS49" i="15"/>
  <c r="BC38" i="15"/>
  <c r="J10" i="25"/>
  <c r="BS9" i="15"/>
  <c r="BX9" i="28"/>
  <c r="BS58" i="15"/>
  <c r="BJ51" i="15"/>
  <c r="I9" i="14"/>
  <c r="BB21" i="15"/>
  <c r="I38" i="18"/>
  <c r="I48" i="34"/>
  <c r="H10" i="10"/>
  <c r="H28" i="10"/>
  <c r="M5" i="25"/>
  <c r="BP17" i="15"/>
  <c r="BJ31" i="15"/>
  <c r="D41" i="32"/>
  <c r="BJ58" i="15"/>
  <c r="BJ57" i="15" s="1"/>
  <c r="BM5" i="15"/>
  <c r="BM19" i="15"/>
  <c r="BM18" i="15" s="1"/>
  <c r="BM17" i="15" s="1"/>
  <c r="I37" i="18"/>
  <c r="BH48" i="15"/>
  <c r="BP58" i="15"/>
  <c r="BP57" i="15" s="1"/>
  <c r="BP56" i="15" s="1"/>
  <c r="I19" i="32"/>
  <c r="I21" i="18"/>
  <c r="BM51" i="15"/>
  <c r="BM50" i="15" s="1"/>
  <c r="BM49" i="15" s="1"/>
  <c r="I9" i="16"/>
  <c r="CC12" i="28"/>
  <c r="BP10" i="15"/>
  <c r="BS18" i="15"/>
  <c r="I30" i="32"/>
  <c r="BK8" i="15"/>
  <c r="AP49" i="15"/>
  <c r="BU9" i="28"/>
  <c r="D11" i="14"/>
  <c r="CM10" i="28"/>
  <c r="AZ9" i="28"/>
  <c r="AP56" i="15"/>
  <c r="BF8" i="28"/>
  <c r="BS17" i="15"/>
  <c r="I10" i="14"/>
  <c r="BR8" i="28"/>
  <c r="I76" i="14"/>
  <c r="BP30" i="15"/>
  <c r="I39" i="18"/>
  <c r="BM30" i="15"/>
  <c r="BB61" i="15"/>
  <c r="J11" i="25"/>
  <c r="J12" i="25"/>
  <c r="H19" i="10"/>
  <c r="I11" i="16"/>
  <c r="D58" i="18"/>
  <c r="G62" i="14"/>
  <c r="I62" i="14"/>
  <c r="D14" i="18"/>
  <c r="D23" i="18"/>
  <c r="I40" i="32"/>
  <c r="D42" i="32"/>
  <c r="G10" i="14"/>
  <c r="D12" i="14"/>
  <c r="D24" i="18"/>
  <c r="D43" i="32"/>
  <c r="G11" i="14"/>
  <c r="D13" i="14"/>
  <c r="I11" i="14"/>
  <c r="D25" i="18"/>
  <c r="G12" i="14"/>
  <c r="D14" i="14"/>
  <c r="I12" i="14"/>
  <c r="D26" i="18"/>
  <c r="D15" i="14"/>
  <c r="G13" i="14"/>
  <c r="I13" i="14"/>
  <c r="D16" i="14"/>
  <c r="I14" i="14"/>
  <c r="G14" i="14"/>
  <c r="I15" i="14"/>
  <c r="G15" i="14"/>
  <c r="J10" i="16" l="1"/>
  <c r="G26" i="18"/>
  <c r="H26" i="18" s="1"/>
  <c r="F26" i="18"/>
  <c r="G25" i="18"/>
  <c r="H25" i="18" s="1"/>
  <c r="F25" i="18"/>
  <c r="G24" i="18"/>
  <c r="H24" i="18" s="1"/>
  <c r="F24" i="18"/>
  <c r="G42" i="32"/>
  <c r="H42" i="32" s="1"/>
  <c r="F42" i="32"/>
  <c r="J40" i="32"/>
  <c r="G23" i="18"/>
  <c r="H23" i="18" s="1"/>
  <c r="F23" i="18"/>
  <c r="G14" i="18"/>
  <c r="H14" i="18" s="1"/>
  <c r="F14" i="18"/>
  <c r="J62" i="14"/>
  <c r="H62" i="14"/>
  <c r="F58" i="18"/>
  <c r="J9" i="16"/>
  <c r="J19" i="32"/>
  <c r="BI48" i="15"/>
  <c r="BU5" i="15"/>
  <c r="G41" i="32"/>
  <c r="H41" i="32" s="1"/>
  <c r="F41" i="32"/>
  <c r="F22" i="18"/>
  <c r="G22" i="18"/>
  <c r="H22" i="18" s="1"/>
  <c r="H103" i="14"/>
  <c r="J8" i="32"/>
  <c r="J39" i="32"/>
  <c r="J12" i="32"/>
  <c r="F13" i="18"/>
  <c r="G13" i="18"/>
  <c r="H13" i="18" s="1"/>
  <c r="F63" i="14"/>
  <c r="F57" i="18"/>
  <c r="K11" i="25"/>
  <c r="N11" i="25"/>
  <c r="J78" i="14"/>
  <c r="H78" i="14"/>
  <c r="N5" i="25"/>
  <c r="J76" i="14"/>
  <c r="F49" i="34"/>
  <c r="G49" i="34"/>
  <c r="H49" i="34" s="1"/>
  <c r="K10" i="25"/>
  <c r="N10" i="25"/>
  <c r="F79" i="14"/>
  <c r="G53" i="34"/>
  <c r="H53" i="34" s="1"/>
  <c r="J54" i="34"/>
  <c r="D9" i="13"/>
  <c r="H15" i="14"/>
  <c r="J15" i="14"/>
  <c r="F16" i="14"/>
  <c r="J14" i="14"/>
  <c r="H14" i="14"/>
  <c r="H13" i="14"/>
  <c r="F15" i="14"/>
  <c r="J13" i="14"/>
  <c r="F14" i="14"/>
  <c r="J12" i="14"/>
  <c r="H12" i="14"/>
  <c r="J11" i="14"/>
  <c r="F13" i="14"/>
  <c r="H11" i="14"/>
  <c r="F12" i="14"/>
  <c r="F11" i="14"/>
  <c r="H10" i="14"/>
  <c r="H9" i="14"/>
  <c r="J10" i="14"/>
  <c r="J30" i="32"/>
  <c r="J9" i="14"/>
  <c r="J31" i="32"/>
  <c r="CQ10" i="28"/>
  <c r="CP10" i="28"/>
  <c r="J11" i="16"/>
  <c r="F41" i="18"/>
  <c r="G41" i="18"/>
  <c r="H41" i="18" s="1"/>
  <c r="N12" i="25"/>
  <c r="K12" i="25"/>
  <c r="G43" i="32"/>
  <c r="H43" i="32" s="1"/>
  <c r="F43" i="32"/>
  <c r="J32" i="32"/>
  <c r="H12" i="16"/>
  <c r="K12" i="16"/>
  <c r="BV6" i="15"/>
  <c r="CC12" i="31"/>
  <c r="CC13" i="31" s="1"/>
  <c r="C8" i="13"/>
  <c r="J54" i="18"/>
  <c r="J62" i="18" s="1"/>
  <c r="M8" i="13" s="1"/>
  <c r="G52" i="18"/>
  <c r="H52" i="18" s="1"/>
  <c r="D27" i="18"/>
  <c r="I14" i="18"/>
  <c r="D59" i="18"/>
  <c r="AP39" i="15"/>
  <c r="CC10" i="28"/>
  <c r="K28" i="10"/>
  <c r="BC37" i="15"/>
  <c r="BS29" i="15"/>
  <c r="BJ56" i="15"/>
  <c r="I26" i="18"/>
  <c r="I24" i="18"/>
  <c r="BP16" i="15"/>
  <c r="I22" i="18"/>
  <c r="BO10" i="28"/>
  <c r="BO9" i="28" s="1"/>
  <c r="CC9" i="28"/>
  <c r="BS37" i="15"/>
  <c r="BJ38" i="15"/>
  <c r="BP48" i="15"/>
  <c r="BS16" i="15"/>
  <c r="I40" i="18"/>
  <c r="AZ8" i="28"/>
  <c r="BO8" i="28"/>
  <c r="I42" i="32"/>
  <c r="BF7" i="28"/>
  <c r="BM38" i="15"/>
  <c r="I12" i="16"/>
  <c r="AP29" i="15"/>
  <c r="K14" i="10"/>
  <c r="E25" i="10"/>
  <c r="BR7" i="28"/>
  <c r="I23" i="18"/>
  <c r="BK9" i="15"/>
  <c r="D9" i="10"/>
  <c r="BS57" i="15"/>
  <c r="BS56" i="15" s="1"/>
  <c r="BB51" i="15"/>
  <c r="BB52" i="15" s="1"/>
  <c r="BB53" i="15" s="1"/>
  <c r="AP9" i="15"/>
  <c r="BM9" i="15"/>
  <c r="CC11" i="28"/>
  <c r="J14" i="10"/>
  <c r="D42" i="18"/>
  <c r="CA8" i="28"/>
  <c r="J28" i="10"/>
  <c r="I10" i="10"/>
  <c r="CM11" i="28"/>
  <c r="BM29" i="15"/>
  <c r="J13" i="25"/>
  <c r="I14" i="10"/>
  <c r="BP37" i="15"/>
  <c r="BL8" i="28"/>
  <c r="D28" i="10"/>
  <c r="AP16" i="15"/>
  <c r="BC8" i="28"/>
  <c r="BX8" i="28"/>
  <c r="BB30" i="15"/>
  <c r="BM48" i="15"/>
  <c r="I49" i="34"/>
  <c r="BB22" i="15"/>
  <c r="BJ9" i="15"/>
  <c r="BM55" i="15"/>
  <c r="BM16" i="15"/>
  <c r="BS55" i="15"/>
  <c r="BU8" i="28"/>
  <c r="BP29" i="15"/>
  <c r="I25" i="18"/>
  <c r="I41" i="32"/>
  <c r="BC50" i="15"/>
  <c r="BC49" i="15" s="1"/>
  <c r="BB14" i="15"/>
  <c r="BJ18" i="15"/>
  <c r="BJ17" i="15" s="1"/>
  <c r="BC31" i="15"/>
  <c r="I13" i="18"/>
  <c r="BC48" i="15"/>
  <c r="BC47" i="15"/>
  <c r="I19" i="10"/>
  <c r="AP48" i="15"/>
  <c r="BB43" i="15"/>
  <c r="BC16" i="15"/>
  <c r="AP55" i="15"/>
  <c r="BS48" i="15"/>
  <c r="BI8" i="28"/>
  <c r="I53" i="34"/>
  <c r="D44" i="32"/>
  <c r="I43" i="32" s="1"/>
  <c r="BJ30" i="15"/>
  <c r="I28" i="10"/>
  <c r="BJ50" i="15"/>
  <c r="I52" i="18"/>
  <c r="J41" i="32" l="1"/>
  <c r="BU6" i="15"/>
  <c r="F59" i="18"/>
  <c r="G27" i="18"/>
  <c r="H27" i="18" s="1"/>
  <c r="F27" i="18"/>
  <c r="J62" i="34"/>
  <c r="J59" i="34"/>
  <c r="J60" i="34"/>
  <c r="J57" i="34"/>
  <c r="J55" i="34"/>
  <c r="J61" i="34"/>
  <c r="G54" i="34"/>
  <c r="H54" i="34" s="1"/>
  <c r="J58" i="34"/>
  <c r="J56" i="34"/>
  <c r="E9" i="13"/>
  <c r="BT6" i="15"/>
  <c r="J60" i="18"/>
  <c r="K8" i="13" s="1"/>
  <c r="J61" i="18"/>
  <c r="J58" i="18"/>
  <c r="I8" i="13" s="1"/>
  <c r="J59" i="18"/>
  <c r="J8" i="13" s="1"/>
  <c r="J55" i="18"/>
  <c r="F8" i="13" s="1"/>
  <c r="J57" i="18"/>
  <c r="H8" i="13" s="1"/>
  <c r="J56" i="18"/>
  <c r="J42" i="32"/>
  <c r="G44" i="32"/>
  <c r="H44" i="32" s="1"/>
  <c r="F44" i="32"/>
  <c r="CQ11" i="28"/>
  <c r="CP11" i="28"/>
  <c r="J12" i="16"/>
  <c r="J43" i="32"/>
  <c r="F42" i="18"/>
  <c r="G42" i="18"/>
  <c r="H42" i="18" s="1"/>
  <c r="N13" i="25"/>
  <c r="K13" i="25"/>
  <c r="CD13" i="31"/>
  <c r="CD12" i="31"/>
  <c r="CC14" i="31"/>
  <c r="CD14" i="31" s="1"/>
  <c r="E8" i="13"/>
  <c r="G54" i="18"/>
  <c r="H54" i="18" s="1"/>
  <c r="D8" i="13"/>
  <c r="G53" i="18"/>
  <c r="H53" i="18" s="1"/>
  <c r="C17" i="13"/>
  <c r="O13" i="13" s="1"/>
  <c r="BS47" i="15"/>
  <c r="BK10" i="15"/>
  <c r="D28" i="18"/>
  <c r="BM15" i="15"/>
  <c r="BU7" i="28"/>
  <c r="BB54" i="15"/>
  <c r="BJ37" i="15"/>
  <c r="BS15" i="15"/>
  <c r="I54" i="18"/>
  <c r="BJ55" i="15"/>
  <c r="J10" i="10"/>
  <c r="J19" i="10"/>
  <c r="BJ16" i="15"/>
  <c r="BL7" i="28"/>
  <c r="CA7" i="28"/>
  <c r="BS46" i="15"/>
  <c r="I54" i="34"/>
  <c r="BC30" i="15"/>
  <c r="BC29" i="15" s="1"/>
  <c r="AP38" i="15"/>
  <c r="AP37" i="15" s="1"/>
  <c r="I27" i="18"/>
  <c r="D15" i="10"/>
  <c r="BM47" i="15"/>
  <c r="AP36" i="15"/>
  <c r="BJ29" i="15"/>
  <c r="D43" i="18"/>
  <c r="I42" i="18" s="1"/>
  <c r="BM37" i="15"/>
  <c r="BC28" i="15"/>
  <c r="CM12" i="28"/>
  <c r="BB31" i="15"/>
  <c r="BJ49" i="15"/>
  <c r="D60" i="18"/>
  <c r="BP47" i="15"/>
  <c r="BX7" i="28"/>
  <c r="AP47" i="15"/>
  <c r="D45" i="32"/>
  <c r="BS28" i="15"/>
  <c r="E18" i="10"/>
  <c r="E9" i="10"/>
  <c r="CC8" i="28"/>
  <c r="BC7" i="28"/>
  <c r="BF6" i="28"/>
  <c r="BO7" i="28"/>
  <c r="BO6" i="28" s="1"/>
  <c r="BP28" i="15"/>
  <c r="L28" i="10"/>
  <c r="BI7" i="28"/>
  <c r="I41" i="18"/>
  <c r="BS36" i="15"/>
  <c r="AP15" i="15"/>
  <c r="J14" i="25"/>
  <c r="AP28" i="15"/>
  <c r="D44" i="18"/>
  <c r="CA6" i="28"/>
  <c r="BI6" i="28"/>
  <c r="L14" i="10"/>
  <c r="BR6" i="28"/>
  <c r="AZ7" i="28"/>
  <c r="BM28" i="15"/>
  <c r="I53" i="18"/>
  <c r="BK11" i="15"/>
  <c r="BK12" i="15" s="1"/>
  <c r="D61" i="18"/>
  <c r="D46" i="32"/>
  <c r="I44" i="32"/>
  <c r="BK13" i="15"/>
  <c r="D62" i="18"/>
  <c r="F62" i="18" l="1"/>
  <c r="F61" i="18"/>
  <c r="BV12" i="15"/>
  <c r="BU12" i="15"/>
  <c r="F60" i="18"/>
  <c r="F28" i="18"/>
  <c r="G28" i="18"/>
  <c r="H28" i="18" s="1"/>
  <c r="BV10" i="15"/>
  <c r="BT10" i="15"/>
  <c r="BU10" i="15"/>
  <c r="BV9" i="15"/>
  <c r="BV7" i="15"/>
  <c r="BU7" i="15"/>
  <c r="G59" i="34"/>
  <c r="H59" i="34" s="1"/>
  <c r="J9" i="13"/>
  <c r="J17" i="13" s="1"/>
  <c r="G56" i="34"/>
  <c r="H56" i="34" s="1"/>
  <c r="G9" i="13"/>
  <c r="M9" i="13"/>
  <c r="G62" i="34"/>
  <c r="H62" i="34" s="1"/>
  <c r="G58" i="34"/>
  <c r="H58" i="34" s="1"/>
  <c r="I9" i="13"/>
  <c r="I17" i="13" s="1"/>
  <c r="L9" i="13"/>
  <c r="G61" i="34"/>
  <c r="H61" i="34" s="1"/>
  <c r="G55" i="34"/>
  <c r="H55" i="34" s="1"/>
  <c r="F9" i="13"/>
  <c r="J63" i="34"/>
  <c r="G63" i="34" s="1"/>
  <c r="H63" i="34" s="1"/>
  <c r="H9" i="13"/>
  <c r="H17" i="13" s="1"/>
  <c r="G57" i="34"/>
  <c r="H57" i="34" s="1"/>
  <c r="G60" i="34"/>
  <c r="H60" i="34" s="1"/>
  <c r="K9" i="13"/>
  <c r="K17" i="13" s="1"/>
  <c r="G44" i="18"/>
  <c r="H44" i="18" s="1"/>
  <c r="F44" i="18"/>
  <c r="G43" i="18"/>
  <c r="H43" i="18" s="1"/>
  <c r="F43" i="18"/>
  <c r="G55" i="18"/>
  <c r="H55" i="18" s="1"/>
  <c r="D17" i="13"/>
  <c r="F17" i="13"/>
  <c r="L8" i="13"/>
  <c r="M17" i="13"/>
  <c r="G56" i="18"/>
  <c r="H56" i="18" s="1"/>
  <c r="G8" i="13"/>
  <c r="J63" i="18"/>
  <c r="G59" i="18"/>
  <c r="H59" i="18" s="1"/>
  <c r="G57" i="18"/>
  <c r="H57" i="18" s="1"/>
  <c r="G60" i="18"/>
  <c r="H60" i="18" s="1"/>
  <c r="O14" i="13"/>
  <c r="G45" i="32"/>
  <c r="H45" i="32" s="1"/>
  <c r="F45" i="32"/>
  <c r="BT13" i="15"/>
  <c r="BU13" i="15"/>
  <c r="BV13" i="15"/>
  <c r="CP12" i="28"/>
  <c r="CQ12" i="28"/>
  <c r="BV11" i="15"/>
  <c r="J44" i="32"/>
  <c r="BT12" i="15"/>
  <c r="F46" i="32"/>
  <c r="G46" i="32"/>
  <c r="H46" i="32" s="1"/>
  <c r="N14" i="25"/>
  <c r="K14" i="25"/>
  <c r="CC15" i="31"/>
  <c r="CD15" i="31" s="1"/>
  <c r="C29" i="13"/>
  <c r="C28" i="13"/>
  <c r="D63" i="18"/>
  <c r="K25" i="10"/>
  <c r="BC27" i="15"/>
  <c r="I25" i="10"/>
  <c r="BJ48" i="15"/>
  <c r="BS27" i="15"/>
  <c r="BM46" i="15"/>
  <c r="I57" i="18"/>
  <c r="M14" i="10"/>
  <c r="I56" i="18"/>
  <c r="BJ36" i="15"/>
  <c r="D47" i="32"/>
  <c r="J15" i="25"/>
  <c r="K18" i="10"/>
  <c r="I62" i="34"/>
  <c r="K9" i="10"/>
  <c r="D29" i="18"/>
  <c r="I18" i="10"/>
  <c r="I59" i="34"/>
  <c r="I57" i="34"/>
  <c r="CM13" i="28"/>
  <c r="I45" i="32"/>
  <c r="BJ28" i="15"/>
  <c r="BC26" i="15"/>
  <c r="I56" i="34"/>
  <c r="AP46" i="15"/>
  <c r="BX6" i="28"/>
  <c r="K10" i="10"/>
  <c r="BP27" i="15"/>
  <c r="BC6" i="28"/>
  <c r="BL6" i="28"/>
  <c r="L18" i="10"/>
  <c r="AP27" i="15"/>
  <c r="K19" i="10"/>
  <c r="I43" i="18"/>
  <c r="BK14" i="15"/>
  <c r="D45" i="18"/>
  <c r="I9" i="10"/>
  <c r="I58" i="34"/>
  <c r="BO5" i="28"/>
  <c r="I60" i="18"/>
  <c r="BB32" i="15"/>
  <c r="CM14" i="28"/>
  <c r="I60" i="34"/>
  <c r="I61" i="34"/>
  <c r="CA5" i="28"/>
  <c r="F25" i="10"/>
  <c r="BM36" i="15"/>
  <c r="I44" i="18"/>
  <c r="BF5" i="28"/>
  <c r="BR5" i="28"/>
  <c r="L9" i="10"/>
  <c r="BK15" i="15"/>
  <c r="I59" i="18"/>
  <c r="I28" i="18"/>
  <c r="CC7" i="28"/>
  <c r="BJ15" i="15"/>
  <c r="L25" i="10"/>
  <c r="H25" i="10"/>
  <c r="M28" i="10"/>
  <c r="BI5" i="28"/>
  <c r="I55" i="34"/>
  <c r="J25" i="10"/>
  <c r="BU6" i="28"/>
  <c r="AZ6" i="28"/>
  <c r="BS26" i="15"/>
  <c r="F9" i="10"/>
  <c r="BM27" i="15"/>
  <c r="I55" i="18"/>
  <c r="I63" i="34"/>
  <c r="G45" i="18" l="1"/>
  <c r="H45" i="18" s="1"/>
  <c r="F45" i="18"/>
  <c r="BU14" i="15"/>
  <c r="BT14" i="15"/>
  <c r="BV14" i="15"/>
  <c r="F29" i="18"/>
  <c r="G29" i="18"/>
  <c r="H29" i="18" s="1"/>
  <c r="F63" i="18"/>
  <c r="G63" i="18"/>
  <c r="H63" i="18" s="1"/>
  <c r="L17" i="13"/>
  <c r="G17" i="13"/>
  <c r="N9" i="13"/>
  <c r="P9" i="13" s="1"/>
  <c r="R9" i="13" s="1"/>
  <c r="U9" i="13" s="1"/>
  <c r="BU9" i="15"/>
  <c r="N8" i="13"/>
  <c r="P8" i="13" s="1"/>
  <c r="G58" i="18"/>
  <c r="H58" i="18" s="1"/>
  <c r="G62" i="18"/>
  <c r="H62" i="18" s="1"/>
  <c r="G61" i="18"/>
  <c r="H61" i="18" s="1"/>
  <c r="E14" i="13"/>
  <c r="R14" i="13" s="1"/>
  <c r="U14" i="13" s="1"/>
  <c r="BV15" i="15"/>
  <c r="BT15" i="15"/>
  <c r="BU15" i="15"/>
  <c r="CP13" i="28"/>
  <c r="CQ13" i="28"/>
  <c r="BU11" i="15"/>
  <c r="BT7" i="15"/>
  <c r="J45" i="32"/>
  <c r="BT9" i="15"/>
  <c r="K15" i="25"/>
  <c r="N15" i="25"/>
  <c r="F47" i="32"/>
  <c r="G47" i="32"/>
  <c r="H47" i="32" s="1"/>
  <c r="CQ14" i="28"/>
  <c r="CP14" i="28"/>
  <c r="C30" i="13"/>
  <c r="CC16" i="31"/>
  <c r="E13" i="13"/>
  <c r="O17" i="13"/>
  <c r="BU5" i="28"/>
  <c r="M9" i="10"/>
  <c r="D30" i="18"/>
  <c r="D27" i="10"/>
  <c r="CC6" i="28"/>
  <c r="F18" i="10"/>
  <c r="BJ27" i="15"/>
  <c r="L10" i="10"/>
  <c r="I58" i="18"/>
  <c r="BC25" i="15"/>
  <c r="BS25" i="15"/>
  <c r="H9" i="10"/>
  <c r="BC5" i="28"/>
  <c r="BK16" i="15"/>
  <c r="BP26" i="15"/>
  <c r="M19" i="10"/>
  <c r="BM26" i="15"/>
  <c r="AZ5" i="28"/>
  <c r="D46" i="18"/>
  <c r="M18" i="10"/>
  <c r="I63" i="18"/>
  <c r="N18" i="10"/>
  <c r="H18" i="10"/>
  <c r="I47" i="32"/>
  <c r="I46" i="32"/>
  <c r="BX5" i="28"/>
  <c r="I45" i="18"/>
  <c r="M25" i="10"/>
  <c r="I29" i="18"/>
  <c r="N28" i="10"/>
  <c r="N14" i="10"/>
  <c r="J9" i="10"/>
  <c r="I62" i="18"/>
  <c r="N25" i="10"/>
  <c r="BB33" i="15"/>
  <c r="L19" i="10"/>
  <c r="BL5" i="28"/>
  <c r="AP26" i="15"/>
  <c r="AP25" i="15" s="1"/>
  <c r="BJ47" i="15"/>
  <c r="BJ46" i="15" s="1"/>
  <c r="M10" i="10"/>
  <c r="I61" i="18"/>
  <c r="N9" i="10"/>
  <c r="BT11" i="15" l="1"/>
  <c r="F46" i="18"/>
  <c r="G46" i="18"/>
  <c r="H46" i="18" s="1"/>
  <c r="F30" i="18"/>
  <c r="G30" i="18"/>
  <c r="H30" i="18" s="1"/>
  <c r="R8" i="13"/>
  <c r="U8" i="13" s="1"/>
  <c r="N17" i="13"/>
  <c r="BU16" i="15"/>
  <c r="BT16" i="15"/>
  <c r="BV16" i="15"/>
  <c r="J46" i="32"/>
  <c r="J47" i="32"/>
  <c r="CD16" i="31"/>
  <c r="CC17" i="31"/>
  <c r="E17" i="13"/>
  <c r="J18" i="10"/>
  <c r="BC24" i="15"/>
  <c r="BB34" i="15"/>
  <c r="BK17" i="15"/>
  <c r="BM25" i="15"/>
  <c r="BS24" i="15"/>
  <c r="BJ26" i="15"/>
  <c r="D47" i="18"/>
  <c r="D26" i="10"/>
  <c r="CC5" i="28"/>
  <c r="AP24" i="15"/>
  <c r="AP23" i="15" s="1"/>
  <c r="BB35" i="15"/>
  <c r="BP25" i="15"/>
  <c r="O18" i="10"/>
  <c r="I30" i="18"/>
  <c r="BK18" i="15"/>
  <c r="BK19" i="15" s="1"/>
  <c r="O9" i="10"/>
  <c r="O25" i="10"/>
  <c r="BK20" i="15"/>
  <c r="I46" i="18"/>
  <c r="G47" i="18" l="1"/>
  <c r="H47" i="18" s="1"/>
  <c r="F47" i="18"/>
  <c r="BV17" i="15"/>
  <c r="BU17" i="15"/>
  <c r="BT17" i="15"/>
  <c r="BU19" i="15"/>
  <c r="BV19" i="15"/>
  <c r="BT19" i="15"/>
  <c r="BT18" i="15"/>
  <c r="BV18" i="15"/>
  <c r="BU18" i="15"/>
  <c r="BT20" i="15"/>
  <c r="BV20" i="15"/>
  <c r="BU20" i="15"/>
  <c r="D24" i="10"/>
  <c r="CD17" i="31"/>
  <c r="CC18" i="31"/>
  <c r="CD18" i="31" s="1"/>
  <c r="R13" i="13"/>
  <c r="P17" i="13"/>
  <c r="BK21" i="15"/>
  <c r="P25" i="10"/>
  <c r="D16" i="10"/>
  <c r="R25" i="10"/>
  <c r="BK22" i="15"/>
  <c r="D48" i="18"/>
  <c r="P9" i="10"/>
  <c r="R9" i="10"/>
  <c r="S25" i="10"/>
  <c r="Q18" i="10"/>
  <c r="S18" i="10"/>
  <c r="BJ25" i="15"/>
  <c r="BP24" i="15"/>
  <c r="Q25" i="10"/>
  <c r="BM24" i="15"/>
  <c r="I47" i="18"/>
  <c r="P18" i="10"/>
  <c r="R18" i="10"/>
  <c r="S9" i="10"/>
  <c r="BS23" i="15"/>
  <c r="Q9" i="10"/>
  <c r="G48" i="18" l="1"/>
  <c r="H48" i="18" s="1"/>
  <c r="F48" i="18"/>
  <c r="BU21" i="15"/>
  <c r="BV21" i="15"/>
  <c r="BT21" i="15"/>
  <c r="Q15" i="13"/>
  <c r="R15" i="13" s="1"/>
  <c r="BU22" i="15"/>
  <c r="BV22" i="15"/>
  <c r="BT22" i="15"/>
  <c r="BV8" i="15"/>
  <c r="CC19" i="31"/>
  <c r="D49" i="18"/>
  <c r="T9" i="10"/>
  <c r="G25" i="10"/>
  <c r="U9" i="10"/>
  <c r="I48" i="18"/>
  <c r="T25" i="10"/>
  <c r="U18" i="10"/>
  <c r="T18" i="10"/>
  <c r="BM23" i="15"/>
  <c r="BJ24" i="15"/>
  <c r="BK23" i="15"/>
  <c r="U25" i="10"/>
  <c r="BK24" i="15"/>
  <c r="BT23" i="15" l="1"/>
  <c r="BV23" i="15"/>
  <c r="BU23" i="15"/>
  <c r="G49" i="18"/>
  <c r="H49" i="18" s="1"/>
  <c r="F49" i="18"/>
  <c r="Q17" i="13"/>
  <c r="BU8" i="15"/>
  <c r="BT24" i="15"/>
  <c r="BU24" i="15"/>
  <c r="BV24" i="15"/>
  <c r="CC20" i="31"/>
  <c r="CD19" i="31"/>
  <c r="R17" i="13"/>
  <c r="V25" i="10"/>
  <c r="G9" i="10"/>
  <c r="V9" i="10"/>
  <c r="V18" i="10"/>
  <c r="BJ23" i="15"/>
  <c r="I49" i="18"/>
  <c r="BK25" i="15"/>
  <c r="S15" i="13" l="1"/>
  <c r="U15" i="13" s="1"/>
  <c r="BT8" i="15"/>
  <c r="BV25" i="15"/>
  <c r="BU25" i="15"/>
  <c r="BT25" i="15"/>
  <c r="CD20" i="31"/>
  <c r="CC21" i="31"/>
  <c r="G18" i="10"/>
  <c r="W18" i="10"/>
  <c r="BK26" i="15"/>
  <c r="W25" i="10"/>
  <c r="W9" i="10"/>
  <c r="S17" i="13" l="1"/>
  <c r="U13" i="13"/>
  <c r="U17" i="13" s="1"/>
  <c r="BU26" i="15"/>
  <c r="BT26" i="15"/>
  <c r="BV26" i="15"/>
  <c r="CC22" i="31"/>
  <c r="CD22" i="31" s="1"/>
  <c r="CD21" i="31"/>
  <c r="X25" i="10"/>
  <c r="BK27" i="15"/>
  <c r="X9" i="10"/>
  <c r="X18" i="10"/>
  <c r="C23" i="13" l="1"/>
  <c r="D29" i="10" s="1"/>
  <c r="BT27" i="15"/>
  <c r="BV27" i="15"/>
  <c r="BU27" i="15"/>
  <c r="CC23" i="31"/>
  <c r="CD23" i="31" s="1"/>
  <c r="Y18" i="10"/>
  <c r="Y25" i="10"/>
  <c r="BK28" i="15"/>
  <c r="Y9" i="10"/>
  <c r="BU28" i="15" l="1"/>
  <c r="BT28" i="15"/>
  <c r="BV28" i="15"/>
  <c r="CC24" i="31"/>
  <c r="AA25" i="10"/>
  <c r="AA9" i="10"/>
  <c r="Z9" i="10"/>
  <c r="Z18" i="10"/>
  <c r="AA18" i="10"/>
  <c r="Z25" i="10"/>
  <c r="BK29" i="15"/>
  <c r="BV29" i="15" l="1"/>
  <c r="BT29" i="15"/>
  <c r="BU29" i="15"/>
  <c r="CD24" i="31"/>
  <c r="CC25" i="31"/>
  <c r="CD25" i="31" s="1"/>
  <c r="BK30" i="15"/>
  <c r="AB9" i="10"/>
  <c r="AB18" i="10"/>
  <c r="AB25" i="10"/>
  <c r="BK31" i="15"/>
  <c r="BU30" i="15" l="1"/>
  <c r="BV30" i="15"/>
  <c r="BT30" i="15"/>
  <c r="BT31" i="15"/>
  <c r="BV31" i="15"/>
  <c r="BU31" i="15"/>
  <c r="CC26" i="31"/>
  <c r="CD26" i="31" s="1"/>
  <c r="AC25" i="10"/>
  <c r="BK32" i="15"/>
  <c r="AC18" i="10"/>
  <c r="AC9" i="10"/>
  <c r="BV32" i="15" l="1"/>
  <c r="BT32" i="15"/>
  <c r="BU32" i="15"/>
  <c r="CC27" i="31"/>
  <c r="CD27" i="31" s="1"/>
  <c r="AD25" i="10"/>
  <c r="AD9" i="10"/>
  <c r="AD18" i="10"/>
  <c r="BK33" i="15"/>
  <c r="BT33" i="15" l="1"/>
  <c r="BV33" i="15"/>
  <c r="BU33" i="15"/>
  <c r="CC28" i="31"/>
  <c r="CD28" i="31" s="1"/>
  <c r="AE18" i="10"/>
  <c r="AE25" i="10"/>
  <c r="AE9" i="10"/>
  <c r="BK34" i="15"/>
  <c r="BT34" i="15" l="1"/>
  <c r="BV34" i="15"/>
  <c r="BU34" i="15"/>
  <c r="CC29" i="31"/>
  <c r="CD29" i="31" s="1"/>
  <c r="AF9" i="10"/>
  <c r="BK35" i="15"/>
  <c r="AF18" i="10"/>
  <c r="AF25" i="10"/>
  <c r="BV35" i="15" l="1"/>
  <c r="BT35" i="15"/>
  <c r="BU35" i="15"/>
  <c r="CC30" i="31"/>
  <c r="CD30" i="31" s="1"/>
  <c r="AG25" i="10"/>
  <c r="BK36" i="15"/>
  <c r="AG18" i="10"/>
  <c r="AG9" i="10"/>
  <c r="BV36" i="15" l="1"/>
  <c r="BT36" i="15"/>
  <c r="BU36" i="15"/>
  <c r="CC31" i="31"/>
  <c r="AH25" i="10"/>
  <c r="AH9" i="10"/>
  <c r="AH18" i="10"/>
  <c r="BK37" i="15"/>
  <c r="BU37" i="15" l="1"/>
  <c r="BT37" i="15"/>
  <c r="BV37" i="15"/>
  <c r="CD31" i="31"/>
  <c r="CC32" i="31"/>
  <c r="BK38" i="15"/>
  <c r="AI18" i="10"/>
  <c r="AI25" i="10"/>
  <c r="AI9" i="10"/>
  <c r="BT38" i="15" l="1"/>
  <c r="BU38" i="15"/>
  <c r="BV38" i="15"/>
  <c r="CD32" i="31"/>
  <c r="CC33" i="31"/>
  <c r="AJ25" i="10"/>
  <c r="AJ18" i="10"/>
  <c r="AJ9" i="10"/>
  <c r="BK39" i="15"/>
  <c r="BV39" i="15" l="1"/>
  <c r="BT39" i="15"/>
  <c r="BU39" i="15"/>
  <c r="CD33" i="31"/>
  <c r="CC34" i="31"/>
  <c r="CD34" i="31" s="1"/>
  <c r="BK40" i="15"/>
  <c r="AK18" i="10"/>
  <c r="AK9" i="10"/>
  <c r="AK25" i="10"/>
  <c r="BT40" i="15" l="1"/>
  <c r="BU40" i="15"/>
  <c r="BV40" i="15"/>
  <c r="CC35" i="31"/>
  <c r="CD35" i="31" s="1"/>
  <c r="BK41" i="15"/>
  <c r="AL9" i="10"/>
  <c r="AL18" i="10"/>
  <c r="AL25" i="10"/>
  <c r="BV41" i="15" l="1"/>
  <c r="BU41" i="15"/>
  <c r="BT41" i="15"/>
  <c r="CC36" i="31"/>
  <c r="AM25" i="10"/>
  <c r="BK42" i="15"/>
  <c r="AM9" i="10"/>
  <c r="AM18" i="10"/>
  <c r="BV42" i="15" l="1"/>
  <c r="BU42" i="15"/>
  <c r="BT42" i="15"/>
  <c r="CD36" i="31"/>
  <c r="CC37" i="31"/>
  <c r="AN18" i="10"/>
  <c r="BK43" i="15"/>
  <c r="AN25" i="10"/>
  <c r="AN9" i="10"/>
  <c r="BU43" i="15" l="1"/>
  <c r="BT43" i="15"/>
  <c r="BV43" i="15"/>
  <c r="CD37" i="31"/>
  <c r="CC38" i="31"/>
  <c r="AO25" i="10"/>
  <c r="BK44" i="15"/>
  <c r="AO18" i="10"/>
  <c r="AO9" i="10"/>
  <c r="BU44" i="15" l="1"/>
  <c r="BV44" i="15"/>
  <c r="BT44" i="15"/>
  <c r="CD38" i="31"/>
  <c r="CC39" i="31"/>
  <c r="CD39" i="31" s="1"/>
  <c r="AP25" i="10"/>
  <c r="AP18" i="10"/>
  <c r="BK45" i="15"/>
  <c r="AP9" i="10"/>
  <c r="BV45" i="15" l="1"/>
  <c r="BU45" i="15"/>
  <c r="BT45" i="15"/>
  <c r="CC40" i="31"/>
  <c r="CD40" i="31" s="1"/>
  <c r="AQ25" i="10"/>
  <c r="AQ18" i="10"/>
  <c r="AQ9" i="10"/>
  <c r="BK46" i="15"/>
  <c r="BT46" i="15" l="1"/>
  <c r="BV46" i="15"/>
  <c r="BU46" i="15"/>
  <c r="CC41" i="31"/>
  <c r="CD41" i="31" s="1"/>
  <c r="BK47" i="15"/>
  <c r="AR25" i="10"/>
  <c r="AR18" i="10"/>
  <c r="AS9" i="10"/>
  <c r="BK48" i="15"/>
  <c r="AR9" i="10"/>
  <c r="AS18" i="10"/>
  <c r="AS25" i="10"/>
  <c r="BT47" i="15" l="1"/>
  <c r="BU47" i="15"/>
  <c r="BV47" i="15"/>
  <c r="BV48" i="15"/>
  <c r="BU48" i="15"/>
  <c r="BT48" i="15"/>
  <c r="CC42" i="31"/>
  <c r="CD42" i="31" s="1"/>
  <c r="AT18" i="10"/>
  <c r="AT9" i="10"/>
  <c r="BK49" i="15"/>
  <c r="AT25" i="10"/>
  <c r="BU49" i="15" l="1"/>
  <c r="BV49" i="15"/>
  <c r="BT49" i="15"/>
  <c r="CC43" i="31"/>
  <c r="CD43" i="31" s="1"/>
  <c r="AU9" i="10"/>
  <c r="AU18" i="10"/>
  <c r="BK50" i="15"/>
  <c r="AU25" i="10"/>
  <c r="BV50" i="15" l="1"/>
  <c r="BT50" i="15"/>
  <c r="BU50" i="15"/>
  <c r="CC44" i="31"/>
  <c r="CD44" i="31" s="1"/>
  <c r="BK51" i="15"/>
  <c r="AV18" i="10"/>
  <c r="AV25" i="10"/>
  <c r="AV9" i="10"/>
  <c r="BT51" i="15" l="1"/>
  <c r="BU51" i="15"/>
  <c r="BV51" i="15"/>
  <c r="CC45" i="31"/>
  <c r="CD45" i="31" s="1"/>
  <c r="AW9" i="10"/>
  <c r="AW18" i="10"/>
  <c r="AW25" i="10"/>
  <c r="BK52" i="15"/>
  <c r="BV52" i="15" l="1"/>
  <c r="BU52" i="15"/>
  <c r="BT52" i="15"/>
  <c r="CC46" i="31"/>
  <c r="AX18" i="10"/>
  <c r="BK53" i="15"/>
  <c r="AX25" i="10"/>
  <c r="AX9" i="10"/>
  <c r="BV53" i="15" l="1"/>
  <c r="BU53" i="15"/>
  <c r="BT53" i="15"/>
  <c r="CC47" i="31"/>
  <c r="CD46" i="31"/>
  <c r="AY18" i="10"/>
  <c r="BK54" i="15"/>
  <c r="AY9" i="10"/>
  <c r="AY25" i="10"/>
  <c r="BT54" i="15" l="1"/>
  <c r="BV54" i="15"/>
  <c r="BU54" i="15"/>
  <c r="CD47" i="31"/>
  <c r="CC48" i="31"/>
  <c r="AZ25" i="10"/>
  <c r="AZ9" i="10"/>
  <c r="AZ18" i="10"/>
  <c r="BK55" i="15"/>
  <c r="BT55" i="15" l="1"/>
  <c r="BU55" i="15"/>
  <c r="BV55" i="15"/>
  <c r="CD48" i="31"/>
  <c r="CC49" i="31"/>
  <c r="BA25" i="10"/>
  <c r="BK56" i="15"/>
  <c r="BA18" i="10"/>
  <c r="BA9" i="10"/>
  <c r="BT56" i="15" l="1"/>
  <c r="BV56" i="15"/>
  <c r="BU56" i="15"/>
  <c r="CD49" i="31"/>
  <c r="CC50" i="31"/>
  <c r="CD50" i="31" s="1"/>
  <c r="BK57" i="15"/>
  <c r="BV57" i="15" l="1"/>
  <c r="BT57" i="15"/>
  <c r="BU57" i="15"/>
  <c r="CC51" i="31"/>
  <c r="CD51" i="31" s="1"/>
  <c r="BK58" i="15"/>
  <c r="BT58" i="15" l="1"/>
  <c r="BU58" i="15"/>
  <c r="BV58" i="15"/>
  <c r="CC52" i="31"/>
  <c r="CD52" i="31" s="1"/>
  <c r="BK59" i="15"/>
  <c r="BU59" i="15" l="1"/>
  <c r="BT59" i="15"/>
  <c r="BV59" i="15"/>
  <c r="CC53" i="31"/>
  <c r="CD53" i="31" s="1"/>
  <c r="BK60" i="15"/>
  <c r="BU60" i="15" l="1"/>
  <c r="BT60" i="15"/>
  <c r="BV60" i="15"/>
  <c r="CC54" i="31"/>
  <c r="CD54" i="31" s="1"/>
  <c r="BK61" i="15"/>
  <c r="BT61" i="15" l="1"/>
  <c r="BV61" i="15"/>
  <c r="BU61" i="15"/>
  <c r="CC55" i="31"/>
  <c r="CD55" i="31" l="1"/>
  <c r="CC56" i="31"/>
  <c r="CD56" i="31" l="1"/>
  <c r="CC57" i="31"/>
  <c r="CD57" i="31" s="1"/>
  <c r="CC58" i="31" l="1"/>
  <c r="CD58" i="31" s="1"/>
  <c r="CC59" i="31" l="1"/>
  <c r="CD59" i="31" s="1"/>
  <c r="CC60" i="31" l="1"/>
  <c r="CD60" i="31" l="1"/>
  <c r="CC61" i="31"/>
  <c r="CD61" i="31" l="1"/>
  <c r="CC62" i="31"/>
  <c r="CD62" i="31" s="1"/>
  <c r="CC63" i="31" l="1"/>
  <c r="CD63" i="31" s="1"/>
  <c r="CC64" i="31" l="1"/>
  <c r="CD64" i="31" s="1"/>
  <c r="CC65" i="31" l="1"/>
  <c r="CD65" i="31" s="1"/>
  <c r="CC66" i="31" l="1"/>
  <c r="CD66" i="31" s="1"/>
  <c r="CC67" i="31" l="1"/>
  <c r="CD67" i="31" s="1"/>
  <c r="CC68" i="31" l="1"/>
  <c r="CD68" i="31" l="1"/>
  <c r="CC69" i="31"/>
  <c r="CD69" i="31" s="1"/>
  <c r="CC70" i="31" l="1"/>
  <c r="CD70" i="31" s="1"/>
  <c r="CC71" i="31" l="1"/>
  <c r="CD71" i="31" s="1"/>
  <c r="CC72" i="31" l="1"/>
  <c r="CD72" i="31" s="1"/>
  <c r="CC73" i="31" l="1"/>
  <c r="CD73" i="31" l="1"/>
  <c r="CC74" i="31"/>
  <c r="CD74" i="31" s="1"/>
  <c r="CC75" i="31" l="1"/>
  <c r="CD75" i="31" s="1"/>
  <c r="CC76" i="31" l="1"/>
  <c r="CD76" i="31" s="1"/>
  <c r="CC77" i="31" l="1"/>
  <c r="CD77" i="31" s="1"/>
  <c r="CC78" i="31" l="1"/>
  <c r="CD78" i="31" l="1"/>
  <c r="CC79" i="31"/>
  <c r="CD79" i="31" s="1"/>
  <c r="CC80" i="31" l="1"/>
  <c r="CC81" i="31" l="1"/>
  <c r="CD81" i="31" s="1"/>
  <c r="CD80" i="31"/>
  <c r="CC82" i="31" l="1"/>
  <c r="CC83" i="31" l="1"/>
  <c r="CD82" i="31"/>
  <c r="CD83" i="31" l="1"/>
  <c r="CC84" i="31"/>
  <c r="CC85" i="31" l="1"/>
  <c r="CD85" i="31" s="1"/>
  <c r="CD84" i="31"/>
  <c r="CC86" i="31" l="1"/>
  <c r="CD86" i="31" s="1"/>
  <c r="CC87" i="31" l="1"/>
  <c r="CD87" i="31" l="1"/>
  <c r="CC88" i="31"/>
  <c r="CD88" i="31" s="1"/>
  <c r="CC89" i="31" l="1"/>
  <c r="CD89" i="31" s="1"/>
  <c r="CC90" i="31" l="1"/>
  <c r="CD90" i="31" s="1"/>
  <c r="CC91" i="31" l="1"/>
  <c r="CD91" i="31" s="1"/>
  <c r="CC92" i="31" l="1"/>
  <c r="CD92" i="31" l="1"/>
  <c r="CC93" i="31"/>
  <c r="CD93" i="31" s="1"/>
  <c r="CC94" i="31" l="1"/>
  <c r="CD94" i="31" l="1"/>
  <c r="CC95" i="31"/>
  <c r="CD95" i="31" l="1"/>
  <c r="CC96" i="31"/>
  <c r="CD96" i="31" s="1"/>
  <c r="CC97" i="31" l="1"/>
  <c r="CD97" i="31" s="1"/>
  <c r="CC98" i="31" l="1"/>
  <c r="CD98" i="31" s="1"/>
  <c r="CC99" i="31" l="1"/>
  <c r="CD99" i="31" s="1"/>
  <c r="CC100" i="31" l="1"/>
  <c r="CD100" i="31" l="1"/>
  <c r="CC101" i="31"/>
  <c r="CD101" i="31" l="1"/>
  <c r="CC102" i="31"/>
  <c r="CD102" i="31" s="1"/>
  <c r="CC103" i="31" l="1"/>
  <c r="CD103" i="31" s="1"/>
  <c r="CC104" i="31" l="1"/>
  <c r="CD104" i="31" l="1"/>
  <c r="CC105" i="31"/>
  <c r="CD105" i="31" s="1"/>
  <c r="CC106" i="31" l="1"/>
  <c r="CD106" i="31" s="1"/>
  <c r="CC107" i="31" l="1"/>
  <c r="CD107" i="31" l="1"/>
  <c r="CC108" i="31"/>
  <c r="CD108" i="31" l="1"/>
  <c r="CC109" i="31"/>
  <c r="CD109" i="31" s="1"/>
  <c r="CC110" i="31" l="1"/>
  <c r="CD110" i="31" s="1"/>
  <c r="CC111" i="31" l="1"/>
  <c r="CD111" i="31" s="1"/>
  <c r="CC112" i="31" l="1"/>
  <c r="CD112" i="31" s="1"/>
  <c r="CC113" i="31" l="1"/>
  <c r="CD113" i="31" s="1"/>
  <c r="CC114" i="31" l="1"/>
  <c r="CC115" i="31" s="1"/>
  <c r="CD115" i="31" s="1"/>
  <c r="CC116" i="31" l="1"/>
  <c r="CD116" i="31" s="1"/>
  <c r="CD114" i="31"/>
  <c r="CC117" i="31" l="1"/>
  <c r="CD117" i="31" s="1"/>
  <c r="CC118" i="31" l="1"/>
  <c r="CC119" i="31" s="1"/>
  <c r="CD118" i="31" l="1"/>
  <c r="CD119" i="31"/>
  <c r="CC120" i="31"/>
  <c r="CD120" i="31" l="1"/>
  <c r="CC121" i="31"/>
  <c r="CD121" i="31" l="1"/>
  <c r="CC122" i="31"/>
  <c r="CD122" i="31" l="1"/>
  <c r="CC123" i="31"/>
  <c r="CD123" i="31" l="1"/>
  <c r="CC124" i="31"/>
  <c r="CD124" i="31" l="1"/>
  <c r="CC125" i="31"/>
  <c r="CD125" i="31" l="1"/>
  <c r="CC126" i="31"/>
  <c r="CD126" i="31" l="1"/>
  <c r="CC127" i="31"/>
  <c r="CD127" i="31" l="1"/>
  <c r="CC128" i="31"/>
  <c r="CD128" i="31" l="1"/>
  <c r="CC129" i="31"/>
  <c r="CD129" i="31" l="1"/>
  <c r="CC130" i="31"/>
  <c r="CD130" i="31" l="1"/>
  <c r="CC131" i="31"/>
  <c r="CD131" i="31" l="1"/>
  <c r="CC132" i="31"/>
  <c r="CD132" i="31" l="1"/>
  <c r="CC133" i="31"/>
  <c r="CD133" i="31" l="1"/>
  <c r="CC134" i="31"/>
  <c r="CD134" i="31" l="1"/>
  <c r="CC135" i="31"/>
  <c r="CD135" i="31" l="1"/>
  <c r="CC136" i="31"/>
  <c r="CD136" i="31" l="1"/>
  <c r="CC137" i="31"/>
  <c r="CD137" i="31" l="1"/>
  <c r="CC138" i="31"/>
  <c r="CD138" i="31" l="1"/>
  <c r="CC139" i="31"/>
  <c r="CD139" i="31" l="1"/>
  <c r="CC140" i="31"/>
  <c r="CD140" i="31" l="1"/>
  <c r="CC141" i="31"/>
  <c r="CD141" i="31" l="1"/>
  <c r="CC142" i="31"/>
  <c r="CD142" i="31" l="1"/>
  <c r="CC143" i="31"/>
  <c r="CD143" i="31" l="1"/>
  <c r="CC144" i="31"/>
  <c r="CD144" i="31" l="1"/>
  <c r="CC145" i="31"/>
  <c r="CD145" i="31" l="1"/>
  <c r="CC146" i="31"/>
  <c r="CD146" i="31" l="1"/>
  <c r="CC147" i="31"/>
  <c r="CD147" i="31" l="1"/>
  <c r="CC148" i="31"/>
  <c r="CD148" i="31" l="1"/>
  <c r="CC149" i="31"/>
  <c r="CD149" i="31" l="1"/>
  <c r="CC150" i="31"/>
  <c r="CD150" i="31" l="1"/>
  <c r="CC151" i="31"/>
  <c r="CD151" i="31" l="1"/>
  <c r="CC152" i="31"/>
  <c r="CD152" i="31" s="1"/>
  <c r="E17" i="10"/>
</calcChain>
</file>

<file path=xl/sharedStrings.xml><?xml version="1.0" encoding="utf-8"?>
<sst xmlns="http://schemas.openxmlformats.org/spreadsheetml/2006/main" count="2141" uniqueCount="1086">
  <si>
    <t>Question Sets</t>
  </si>
  <si>
    <t>Property</t>
  </si>
  <si>
    <t>Header</t>
  </si>
  <si>
    <t>Type</t>
  </si>
  <si>
    <t>Key</t>
  </si>
  <si>
    <t>Field Code</t>
  </si>
  <si>
    <t>Value</t>
  </si>
  <si>
    <t>Data Type</t>
  </si>
  <si>
    <t>Field Type</t>
  </si>
  <si>
    <t>Option Set</t>
  </si>
  <si>
    <t>Required</t>
  </si>
  <si>
    <t>Min Qty</t>
  </si>
  <si>
    <t>Max Qty</t>
  </si>
  <si>
    <t>Row</t>
  </si>
  <si>
    <t>X</t>
  </si>
  <si>
    <t>S</t>
  </si>
  <si>
    <t>M</t>
  </si>
  <si>
    <t>L</t>
  </si>
  <si>
    <t>Label</t>
  </si>
  <si>
    <t>Question</t>
  </si>
  <si>
    <t>Hide Condition</t>
  </si>
  <si>
    <t>Validation Rules</t>
  </si>
  <si>
    <t>Heading 2</t>
  </si>
  <si>
    <t>Heading 3</t>
  </si>
  <si>
    <t>Paragraph</t>
  </si>
  <si>
    <t>Placeholder</t>
  </si>
  <si>
    <t>Help Message</t>
  </si>
  <si>
    <t>Tooltip</t>
  </si>
  <si>
    <t>Default Value</t>
  </si>
  <si>
    <t>Assumed Value</t>
  </si>
  <si>
    <t>Used Value</t>
  </si>
  <si>
    <t>Invalid</t>
  </si>
  <si>
    <t>Invalid Rollup</t>
  </si>
  <si>
    <t>Disabled Condition</t>
  </si>
  <si>
    <t>Summary Label</t>
  </si>
  <si>
    <t>Affects Premium</t>
  </si>
  <si>
    <t>Affects Triggers</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</si>
  <si>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</si>
  <si>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</si>
  <si>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</si>
  <si>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</si>
  <si>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</si>
  <si>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</si>
  <si>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</si>
  <si>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</si>
  <si>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</si>
  <si>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</si>
  <si>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</si>
  <si>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</si>
  <si>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</si>
  <si>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</si>
  <si>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</si>
  <si>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Calculation Count Back</t>
  </si>
  <si>
    <t>Calculation Repeating</t>
  </si>
  <si>
    <t>Calculation</t>
  </si>
  <si>
    <t>Calculation Rollup</t>
  </si>
  <si>
    <t>Output Config</t>
  </si>
  <si>
    <t>Output Config Keys Nested</t>
  </si>
  <si>
    <t>Output Calculation</t>
  </si>
  <si>
    <t>Rating Primary</t>
  </si>
  <si>
    <t>Yes</t>
  </si>
  <si>
    <t>Mobile</t>
  </si>
  <si>
    <t>Buttons</t>
  </si>
  <si>
    <t>Rating State</t>
  </si>
  <si>
    <t>VIC</t>
  </si>
  <si>
    <t>State</t>
  </si>
  <si>
    <t>Number</t>
  </si>
  <si>
    <t>Currency</t>
  </si>
  <si>
    <t>Rating Secondary</t>
  </si>
  <si>
    <t>Yes/No</t>
  </si>
  <si>
    <t>No</t>
  </si>
  <si>
    <t>Accident Only</t>
  </si>
  <si>
    <t>Policy Start Date</t>
  </si>
  <si>
    <t>Date</t>
  </si>
  <si>
    <t>dateAsString(today())</t>
  </si>
  <si>
    <t>Contact</t>
  </si>
  <si>
    <t>Name</t>
  </si>
  <si>
    <t>Your name</t>
  </si>
  <si>
    <t>Email</t>
  </si>
  <si>
    <t>Phone</t>
  </si>
  <si>
    <t>Personal</t>
  </si>
  <si>
    <t>ABN</t>
  </si>
  <si>
    <t>Text Area</t>
  </si>
  <si>
    <t>Radio</t>
  </si>
  <si>
    <t>Repeating</t>
  </si>
  <si>
    <t>List</t>
  </si>
  <si>
    <t>Address</t>
  </si>
  <si>
    <t>Town</t>
  </si>
  <si>
    <t>Select</t>
  </si>
  <si>
    <t>Postcode</t>
  </si>
  <si>
    <t>Postal Address</t>
  </si>
  <si>
    <t>Postal Town</t>
  </si>
  <si>
    <t>Postal State</t>
  </si>
  <si>
    <t>Postal Postcode</t>
  </si>
  <si>
    <t>Disclosure</t>
  </si>
  <si>
    <t>History</t>
  </si>
  <si>
    <t xml:space="preserve">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t>
  </si>
  <si>
    <t>History Details</t>
  </si>
  <si>
    <t>Please provide all relevant details:</t>
  </si>
  <si>
    <t>history != 'Yes'</t>
  </si>
  <si>
    <t>Insolvency</t>
  </si>
  <si>
    <t>Are you currently or have you previously been declared bankrupt or been involved in a company or business which became insolvent or subject to any form of insolvency administration?</t>
  </si>
  <si>
    <t>Insolvency Details</t>
  </si>
  <si>
    <t>insolvency != 'Yes'</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</si>
  <si>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</si>
  <si>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</si>
  <si>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</si>
  <si>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</si>
  <si>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</si>
  <si>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</si>
  <si>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Payment Methods</t>
  </si>
  <si>
    <t>Payment Method</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</si>
  <si>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</si>
  <si>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</si>
  <si>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</si>
  <si>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</si>
  <si>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</si>
  <si>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</si>
  <si>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</si>
  <si>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</si>
  <si>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</si>
  <si>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</si>
  <si>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</si>
  <si>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</si>
  <si>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</si>
  <si>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</si>
  <si>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</si>
  <si>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</si>
  <si>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</si>
  <si>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</si>
  <si>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</si>
  <si>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</si>
  <si>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</si>
  <si>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</si>
  <si>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</si>
  <si>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</si>
  <si>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</si>
  <si>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</si>
  <si>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</si>
  <si>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</si>
  <si>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</si>
  <si>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</si>
  <si>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</si>
  <si>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</si>
  <si>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</si>
  <si>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</si>
  <si>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</si>
  <si>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</si>
  <si>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</si>
  <si>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</si>
  <si>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</si>
  <si>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</si>
  <si>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</si>
  <si>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</si>
  <si>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</si>
  <si>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</si>
  <si>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</si>
  <si>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Number Plate</t>
  </si>
  <si>
    <t>Height</t>
  </si>
  <si>
    <t>Repeating 5</t>
  </si>
  <si>
    <t>Question Options</t>
  </si>
  <si>
    <t>Display</t>
  </si>
  <si>
    <t>Icon</t>
  </si>
  <si>
    <t>Config Buttons</t>
  </si>
  <si>
    <t>Config Radio</t>
  </si>
  <si>
    <t>Config Select</t>
  </si>
  <si>
    <t>ACT</t>
  </si>
  <si>
    <t>NSW</t>
  </si>
  <si>
    <t>NT</t>
  </si>
  <si>
    <t>QLD</t>
  </si>
  <si>
    <t>SA</t>
  </si>
  <si>
    <t>TAS</t>
  </si>
  <si>
    <t>WA</t>
  </si>
  <si>
    <t>0</t>
  </si>
  <si>
    <t>glyphicon-remove md</t>
  </si>
  <si>
    <t>Plus Illness</t>
  </si>
  <si>
    <t>Options 13</t>
  </si>
  <si>
    <t>glyphicon-ok md</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</si>
  <si>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</si>
  <si>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</si>
  <si>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</si>
  <si>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</si>
  <si>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</si>
  <si>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</si>
  <si>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</si>
  <si>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</si>
  <si>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</si>
  <si>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</si>
  <si>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</si>
  <si>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</si>
  <si>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</si>
  <si>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</si>
  <si>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</si>
  <si>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Yearly</t>
  </si>
  <si>
    <t>Monthly</t>
  </si>
  <si>
    <t>Fortnightly</t>
  </si>
  <si>
    <t>Weekly</t>
  </si>
  <si>
    <t>Direct Debit</t>
  </si>
  <si>
    <t>Visa</t>
  </si>
  <si>
    <t>Mastercard</t>
  </si>
  <si>
    <t>Option X</t>
  </si>
  <si>
    <t>Triggers</t>
  </si>
  <si>
    <t>Config</t>
  </si>
  <si>
    <t>Message</t>
  </si>
  <si>
    <t>Soft Referral</t>
  </si>
  <si>
    <t>Hard Referral</t>
  </si>
  <si>
    <t>Decline</t>
  </si>
  <si>
    <t>Error</t>
  </si>
  <si>
    <t>No Cover Selected</t>
  </si>
  <si>
    <t>Test 1</t>
  </si>
  <si>
    <t>Test 2</t>
  </si>
  <si>
    <t>Test 3</t>
  </si>
  <si>
    <t>Test 4</t>
  </si>
  <si>
    <t>Settings</t>
  </si>
  <si>
    <t>Risk Name</t>
  </si>
  <si>
    <t>Field Code Prefix</t>
  </si>
  <si>
    <t>Rating Factors</t>
  </si>
  <si>
    <t>Checks</t>
  </si>
  <si>
    <t>Include Risk</t>
  </si>
  <si>
    <t>Premium</t>
  </si>
  <si>
    <t>Other</t>
  </si>
  <si>
    <t>Statutory Rates</t>
  </si>
  <si>
    <t>Risk Type</t>
  </si>
  <si>
    <t>General</t>
  </si>
  <si>
    <t>ESL Applicability</t>
  </si>
  <si>
    <t>Applicable</t>
  </si>
  <si>
    <t>Jurisdiction</t>
  </si>
  <si>
    <t>ESL Rate</t>
  </si>
  <si>
    <t>GST Rate</t>
  </si>
  <si>
    <t>Payment</t>
  </si>
  <si>
    <t>ESL</t>
  </si>
  <si>
    <t>GST</t>
  </si>
  <si>
    <t>Public Liability</t>
  </si>
  <si>
    <t>PL</t>
  </si>
  <si>
    <t>Val</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</si>
  <si>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</si>
  <si>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</si>
  <si>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</si>
  <si>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</si>
  <si>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</si>
  <si>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</si>
  <si>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</si>
  <si>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</si>
  <si>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</si>
  <si>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Not Applicable</t>
  </si>
  <si>
    <t>Payments</t>
  </si>
  <si>
    <t>Item</t>
  </si>
  <si>
    <t>Direct</t>
  </si>
  <si>
    <t>Default</t>
  </si>
  <si>
    <t>Number Of Instalments</t>
  </si>
  <si>
    <t>Once Off Fee</t>
  </si>
  <si>
    <t>Per Instalment Fee</t>
  </si>
  <si>
    <t>Interest Rate</t>
  </si>
  <si>
    <t>Funded</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</si>
  <si>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</si>
  <si>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</si>
  <si>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</si>
  <si>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</si>
  <si>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</si>
  <si>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</si>
  <si>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</si>
  <si>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</si>
  <si>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</si>
  <si>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</si>
  <si>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</si>
  <si>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</si>
  <si>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</si>
  <si>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Instalments</t>
  </si>
  <si>
    <t>Annual Instalments</t>
  </si>
  <si>
    <t>Instalment Amount</t>
  </si>
  <si>
    <t>Revenue</t>
  </si>
  <si>
    <t>Amount</t>
  </si>
  <si>
    <t>Commission</t>
  </si>
  <si>
    <t>Service Fee</t>
  </si>
  <si>
    <t>Config Min</t>
  </si>
  <si>
    <t>Permissions</t>
  </si>
  <si>
    <t>Production Domains</t>
  </si>
  <si>
    <t>www.website.com</t>
  </si>
  <si>
    <t>Staging Domains</t>
  </si>
  <si>
    <t>staging.website.com</t>
  </si>
  <si>
    <t>Development Domains</t>
  </si>
  <si>
    <t>dev.website.com</t>
  </si>
  <si>
    <t>Financial</t>
  </si>
  <si>
    <t>Commission Rate</t>
  </si>
  <si>
    <t>Styling</t>
  </si>
  <si>
    <t>Google Fonts</t>
  </si>
  <si>
    <t>Headings</t>
  </si>
  <si>
    <t>Body Text</t>
  </si>
  <si>
    <t xml:space="preserve">Labels </t>
  </si>
  <si>
    <t>Font Weight</t>
  </si>
  <si>
    <t>Primary Colours</t>
  </si>
  <si>
    <t>Background 1</t>
  </si>
  <si>
    <t>#FFFFFF</t>
  </si>
  <si>
    <t>Background 2</t>
  </si>
  <si>
    <t>Background 3</t>
  </si>
  <si>
    <t>Foreground 1</t>
  </si>
  <si>
    <t>Foreground 2</t>
  </si>
  <si>
    <t>Accent 1</t>
  </si>
  <si>
    <t>Accent 2</t>
  </si>
  <si>
    <t>Borders</t>
  </si>
  <si>
    <t>Tooltip Icon</t>
  </si>
  <si>
    <t>fa-question-circle</t>
  </si>
  <si>
    <t>Default Border Radius</t>
  </si>
  <si>
    <t>Scroll Duration Multiplier</t>
  </si>
  <si>
    <t>Sidebar Width</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</si>
  <si>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</si>
  <si>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</si>
  <si>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</si>
  <si>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</si>
  <si>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</si>
  <si>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</si>
  <si>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</si>
  <si>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</si>
  <si>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</si>
  <si>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</si>
  <si>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</si>
  <si>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</si>
  <si>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</si>
  <si>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</si>
  <si>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</si>
  <si>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</si>
  <si>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</si>
  <si>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</si>
  <si>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</si>
  <si>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</si>
  <si>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</si>
  <si>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</si>
  <si>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</si>
  <si>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</si>
  <si>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</si>
  <si>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</si>
  <si>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</si>
  <si>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</si>
  <si>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</si>
  <si>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</si>
  <si>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</si>
  <si>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</si>
  <si>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</si>
  <si>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</si>
  <si>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</si>
  <si>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</si>
  <si>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</si>
  <si>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</si>
  <si>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</si>
  <si>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</si>
  <si>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</si>
  <si>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</si>
  <si>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</si>
  <si>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</si>
  <si>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</si>
  <si>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</si>
  <si>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</si>
  <si>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</si>
  <si>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</si>
  <si>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</si>
  <si>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</si>
  <si>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</si>
  <si>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</si>
  <si>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</si>
  <si>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</si>
  <si>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</si>
  <si>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</si>
  <si>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</si>
  <si>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</si>
  <si>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</si>
  <si>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</si>
  <si>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</si>
  <si>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</si>
  <si>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</si>
  <si>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t>
  </si>
  <si>
    <t>Width Default</t>
  </si>
  <si>
    <t>Width Used</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</si>
  <si>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</si>
  <si>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</si>
  <si>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</si>
  <si>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</si>
  <si>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</si>
  <si>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</si>
  <si>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</si>
  <si>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</si>
  <si>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</si>
  <si>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</si>
  <si>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</si>
  <si>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</si>
  <si>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</si>
  <si>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</si>
  <si>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</si>
  <si>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</si>
  <si>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</si>
  <si>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</si>
  <si>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</si>
  <si>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</si>
  <si>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</si>
  <si>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</si>
  <si>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</si>
  <si>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</si>
  <si>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</si>
  <si>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</si>
  <si>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</si>
  <si>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</si>
  <si>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</si>
  <si>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</si>
  <si>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</si>
  <si>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</si>
  <si>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</si>
  <si>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</si>
  <si>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</si>
  <si>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</si>
  <si>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23px</t>
  </si>
  <si>
    <t>20px</t>
  </si>
  <si>
    <t>Actions</t>
  </si>
  <si>
    <t>nav#footer-actions</t>
  </si>
  <si>
    <t>Section Text</t>
  </si>
  <si>
    <t>section h2</t>
  </si>
  <si>
    <t>35px</t>
  </si>
  <si>
    <t>10px</t>
  </si>
  <si>
    <t>section h3</t>
  </si>
  <si>
    <t>24px</t>
  </si>
  <si>
    <t>Heading 4</t>
  </si>
  <si>
    <t>section h4</t>
  </si>
  <si>
    <t>section p</t>
  </si>
  <si>
    <t>5px</t>
  </si>
  <si>
    <t>Form Fields</t>
  </si>
  <si>
    <t>Field Wrapper</t>
  </si>
  <si>
    <t>formly-field .form-group</t>
  </si>
  <si>
    <t>formly-field label</t>
  </si>
  <si>
    <t>14px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</si>
  <si>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</si>
  <si>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</si>
  <si>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</si>
  <si>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</si>
  <si>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</si>
  <si>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</si>
  <si>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</si>
  <si>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</si>
  <si>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</si>
  <si>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</si>
  <si>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</si>
  <si>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</si>
  <si>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7px solid #4a9049</t>
  </si>
  <si>
    <t>Form Control Invalid</t>
  </si>
  <si>
    <t>7px solid #b33345</t>
  </si>
  <si>
    <t>Form Control Pending</t>
  </si>
  <si>
    <t>Validation Message</t>
  </si>
  <si>
    <t>formly-field formly-validation-message</t>
  </si>
  <si>
    <t>#b33345</t>
  </si>
  <si>
    <t>formly-field textarea</t>
  </si>
  <si>
    <t>Button Set</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</si>
  <si>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</si>
  <si>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</si>
  <si>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</si>
  <si>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</si>
  <si>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</si>
  <si>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</si>
  <si>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</si>
  <si>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</si>
  <si>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25px</t>
  </si>
  <si>
    <t>3px</t>
  </si>
  <si>
    <t>Icon Small</t>
  </si>
  <si>
    <t>formly-field label .btn-icon .sm</t>
  </si>
  <si>
    <t>-4px</t>
  </si>
  <si>
    <t>Icon Medium</t>
  </si>
  <si>
    <t>formly-field label .btn-icon .md</t>
  </si>
  <si>
    <t>-2px</t>
  </si>
  <si>
    <t>Icon Large</t>
  </si>
  <si>
    <t>formly-field label .btn-icon .lg</t>
  </si>
  <si>
    <t>Repeating Question Set</t>
  </si>
  <si>
    <t>formly-field .repeating-question-set</t>
  </si>
  <si>
    <t>Repeating Button Default</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</si>
  <si>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</si>
  <si>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</si>
  <si>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</si>
  <si>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</si>
  <si>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</si>
  <si>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</si>
  <si>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</si>
  <si>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</si>
  <si>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</si>
  <si>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</si>
  <si>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</si>
  <si>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</si>
  <si>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</si>
  <si>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</si>
  <si>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</si>
  <si>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</si>
  <si>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</si>
  <si>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</si>
  <si>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16px</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</si>
  <si>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</si>
  <si>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</si>
  <si>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</si>
  <si>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</si>
  <si>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</si>
  <si>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</si>
  <si>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</si>
  <si>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</si>
  <si>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</si>
  <si>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</si>
  <si>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</si>
  <si>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</si>
  <si>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</si>
  <si>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</si>
  <si>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</si>
  <si>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</si>
  <si>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</si>
  <si>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</si>
  <si>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</si>
  <si>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</si>
  <si>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</si>
  <si>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</si>
  <si>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</si>
  <si>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</si>
  <si>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</si>
  <si>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</si>
  <si>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</si>
  <si>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</si>
  <si>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</si>
  <si>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</si>
  <si>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</si>
  <si>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</si>
  <si>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.tooltip-icon</t>
  </si>
  <si>
    <t>.popover</t>
  </si>
  <si>
    <t>6px</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</si>
  <si>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</si>
  <si>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</si>
  <si>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</si>
  <si>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</si>
  <si>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</si>
  <si>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</si>
  <si>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</si>
  <si>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</si>
  <si>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</si>
  <si>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</si>
  <si>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</si>
  <si>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</si>
  <si>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</si>
  <si>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</si>
  <si>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</si>
  <si>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</si>
  <si>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</si>
  <si>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</si>
  <si>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</si>
  <si>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</si>
  <si>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</si>
  <si>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</si>
  <si>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</si>
  <si>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</si>
  <si>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</si>
  <si>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</si>
  <si>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</si>
  <si>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.header</t>
  </si>
  <si>
    <t>#sidebar .body</t>
  </si>
  <si>
    <t>#sidebar .body h3</t>
  </si>
  <si>
    <t>#sidebar .body .message</t>
  </si>
  <si>
    <t>Price</t>
  </si>
  <si>
    <t>#sidebar .body .price</t>
  </si>
  <si>
    <t>62px</t>
  </si>
  <si>
    <t>Price Dollars</t>
  </si>
  <si>
    <t>#sidebar .body .price .dollars</t>
  </si>
  <si>
    <t>Price Cents</t>
  </si>
  <si>
    <t>#sidebar .body .price .cents</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</si>
  <si>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</si>
  <si>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</si>
  <si>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</si>
  <si>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</si>
  <si>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</si>
  <si>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</si>
  <si>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</si>
  <si>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</si>
  <si>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</si>
  <si>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</si>
  <si>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</si>
  <si>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</si>
  <si>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</si>
  <si>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</si>
  <si>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</si>
  <si>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</si>
  <si>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</si>
  <si>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</si>
  <si>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</si>
  <si>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</si>
  <si>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</si>
  <si>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</si>
  <si>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</si>
  <si>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</si>
  <si>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</si>
  <si>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</si>
  <si>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</si>
  <si>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</si>
  <si>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</si>
  <si>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</si>
  <si>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</si>
  <si>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</si>
  <si>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</si>
  <si>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</si>
  <si>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</si>
  <si>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</si>
  <si>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</si>
  <si>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Footer</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</si>
  <si>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</si>
  <si>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</si>
  <si>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</si>
  <si>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</si>
  <si>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</si>
  <si>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</si>
  <si>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</si>
  <si>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</si>
  <si>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Quote</t>
  </si>
  <si>
    <t>Quote Min</t>
  </si>
  <si>
    <t>Organisation</t>
  </si>
  <si>
    <t>AFSL</t>
  </si>
  <si>
    <t>Website</t>
  </si>
  <si>
    <t>Product</t>
  </si>
  <si>
    <t>Title</t>
  </si>
  <si>
    <t>Description</t>
  </si>
  <si>
    <t>Incomplete Header</t>
  </si>
  <si>
    <t>Answer a few simple questions to get an instant quote online.</t>
  </si>
  <si>
    <t>Incomplete Label</t>
  </si>
  <si>
    <t>Need Assistance?</t>
  </si>
  <si>
    <t>Incomplete Message</t>
  </si>
  <si>
    <t>We have calculated an estimated premium based on the information provided so far.</t>
  </si>
  <si>
    <t>Your Premium</t>
  </si>
  <si>
    <t>To finalise your quote please complete the remaining questions and follow the prompts.</t>
  </si>
  <si>
    <t>We have finalised your quote using the information provided.</t>
  </si>
  <si>
    <t>Your Quote</t>
  </si>
  <si>
    <t>Soft Referral Header</t>
  </si>
  <si>
    <t>We cannot complete you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</si>
  <si>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</si>
  <si>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</si>
  <si>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</si>
  <si>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</si>
  <si>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</si>
  <si>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</si>
  <si>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</si>
  <si>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</si>
  <si>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</si>
  <si>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</si>
  <si>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</si>
  <si>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</si>
  <si>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</si>
  <si>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</si>
  <si>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</si>
  <si>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</si>
  <si>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</si>
  <si>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</si>
  <si>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</si>
  <si>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</si>
  <si>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</si>
  <si>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</si>
  <si>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</si>
  <si>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</si>
  <si>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</si>
  <si>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</si>
  <si>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</si>
  <si>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</si>
  <si>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</si>
  <si>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</si>
  <si>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</si>
  <si>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</si>
  <si>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</si>
  <si>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</si>
  <si>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</si>
  <si>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Workflow</t>
  </si>
  <si>
    <t>Step 1</t>
  </si>
  <si>
    <t>Tab Label</t>
  </si>
  <si>
    <t>Get a quote</t>
  </si>
  <si>
    <t>Top Heading</t>
  </si>
  <si>
    <t>Rating Heading</t>
  </si>
  <si>
    <t>Rating Text</t>
  </si>
  <si>
    <t>Contact Heading</t>
  </si>
  <si>
    <t>Contact Details</t>
  </si>
  <si>
    <t>Contact Text</t>
  </si>
  <si>
    <t>Next Button</t>
  </si>
  <si>
    <t>glyphicon-arrow-right</t>
  </si>
  <si>
    <t>Enquiry Button</t>
  </si>
  <si>
    <t xml:space="preserve"> </t>
  </si>
  <si>
    <t>glyphicon-earphone</t>
  </si>
  <si>
    <t>Request a call-back</t>
  </si>
  <si>
    <t>Step 2</t>
  </si>
  <si>
    <t>Your details</t>
  </si>
  <si>
    <t>Disclosure Heading</t>
  </si>
  <si>
    <t>Duty of Disclosure</t>
  </si>
  <si>
    <t>Back Button</t>
  </si>
  <si>
    <t>glyphicon-arrow-left</t>
  </si>
  <si>
    <t>Step 3</t>
  </si>
  <si>
    <t>Success Page</t>
  </si>
  <si>
    <t>Success Heading</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</si>
  <si>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</si>
  <si>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</si>
  <si>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</si>
  <si>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</si>
  <si>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</si>
  <si>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</si>
  <si>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</si>
  <si>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</si>
  <si>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</si>
  <si>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</si>
  <si>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</si>
  <si>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</si>
  <si>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</si>
  <si>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</si>
  <si>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</si>
  <si>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</si>
  <si>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</si>
  <si>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Boolean</t>
  </si>
  <si>
    <t>URL</t>
  </si>
  <si>
    <t>None</t>
  </si>
  <si>
    <t>Bootstrap Columns</t>
  </si>
  <si>
    <t>Yes / No</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</si>
  <si>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</si>
  <si>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</si>
  <si>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</si>
  <si>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</si>
  <si>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</si>
  <si>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</si>
  <si>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</si>
  <si>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</si>
  <si>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</si>
  <si>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</si>
  <si>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</si>
  <si>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</si>
  <si>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</si>
  <si>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</si>
  <si>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</si>
  <si>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</si>
  <si>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</si>
  <si>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</si>
  <si>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</si>
  <si>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</si>
  <si>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</si>
  <si>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</si>
  <si>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</si>
  <si>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</si>
  <si>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</si>
  <si>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</si>
  <si>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</si>
  <si>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</si>
  <si>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</si>
  <si>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</si>
  <si>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</si>
  <si>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</si>
  <si>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</si>
  <si>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</si>
  <si>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</si>
  <si>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</si>
  <si>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</si>
  <si>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</si>
  <si>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</si>
  <si>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</si>
  <si>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</si>
  <si>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</si>
  <si>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</si>
  <si>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</si>
  <si>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</si>
  <si>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</si>
  <si>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</si>
  <si>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</si>
  <si>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</si>
  <si>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</si>
  <si>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</si>
  <si>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</si>
  <si>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</si>
  <si>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</si>
  <si>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</si>
  <si>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</si>
  <si>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</si>
  <si>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</si>
  <si>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</si>
  <si>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</si>
  <si>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</si>
  <si>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</si>
  <si>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</si>
  <si>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</si>
  <si>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</si>
  <si>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</si>
  <si>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</si>
  <si>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</si>
  <si>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</si>
  <si>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</si>
  <si>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</si>
  <si>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</si>
  <si>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</si>
  <si>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</si>
  <si>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</si>
  <si>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</si>
  <si>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</si>
  <si>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</si>
  <si>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</si>
  <si>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Public &amp; Product Liability</t>
  </si>
  <si>
    <t>Sum Insured</t>
  </si>
  <si>
    <t>Base Premium</t>
  </si>
  <si>
    <t>Additional Employees</t>
  </si>
  <si>
    <t>Additional Sub-Contractors</t>
  </si>
  <si>
    <t>Accident &amp; Personal Illness</t>
  </si>
  <si>
    <t>Weekly Amount</t>
  </si>
  <si>
    <t>Other Rating Factors</t>
  </si>
  <si>
    <t>Staff covered under PL base premium</t>
  </si>
  <si>
    <t>Animals in transit premium</t>
  </si>
  <si>
    <t>Trailers premium</t>
  </si>
  <si>
    <t>Tools of trade premium</t>
  </si>
  <si>
    <t>Trailers sum insured</t>
  </si>
  <si>
    <t>Tools of trade sum insured</t>
  </si>
  <si>
    <t>Heading 1</t>
  </si>
  <si>
    <t>Workflow Role</t>
  </si>
  <si>
    <t>Config Workflow Roles</t>
  </si>
  <si>
    <t>0px</t>
  </si>
  <si>
    <t>formly-field .question</t>
  </si>
  <si>
    <t>formly-field .content-field</t>
  </si>
  <si>
    <t>-15px</t>
  </si>
  <si>
    <t>Field Content</t>
  </si>
  <si>
    <t>formly-field .field-content</t>
  </si>
  <si>
    <t>Workflow Roles</t>
  </si>
  <si>
    <t>"workflowRoles":{</t>
  </si>
  <si>
    <t>12</t>
  </si>
  <si>
    <t>Terms</t>
  </si>
  <si>
    <t>Terms &amp; Conditions</t>
  </si>
  <si>
    <t>Terms And Conditions</t>
  </si>
  <si>
    <t>formly-field div.terms-and-conditions</t>
  </si>
  <si>
    <t>300px</t>
  </si>
  <si>
    <t>Terms And Conditions List</t>
  </si>
  <si>
    <t>Terms And Conditions Item</t>
  </si>
  <si>
    <t>formly-field div.terms-and-conditions ol</t>
  </si>
  <si>
    <t>formly-field div.terms-and-conditions li</t>
  </si>
  <si>
    <t>Terms And Conditions Paragraph</t>
  </si>
  <si>
    <t>formly-field div.terms-and-conditions p</t>
  </si>
  <si>
    <t>Postal Heading</t>
  </si>
  <si>
    <t>fa-check</t>
  </si>
  <si>
    <t>6</t>
  </si>
  <si>
    <t>Next</t>
  </si>
  <si>
    <t>Call 13 13 13 (Weekdays 8:30am-5:30pm)</t>
  </si>
  <si>
    <t>Style</t>
  </si>
  <si>
    <t>Side</t>
  </si>
  <si>
    <t>Travel Cover</t>
  </si>
  <si>
    <t>Residential Heading</t>
  </si>
  <si>
    <t>Residential Address</t>
  </si>
  <si>
    <t>Residential Town</t>
  </si>
  <si>
    <t>Residential State</t>
  </si>
  <si>
    <t>Residential Postcode</t>
  </si>
  <si>
    <t>Manufacturers</t>
  </si>
  <si>
    <t>Oticon</t>
  </si>
  <si>
    <t>Add cover for travel?</t>
  </si>
  <si>
    <t>Policy start date</t>
  </si>
  <si>
    <t>Please enter if different from your residential address.</t>
  </si>
  <si>
    <t xml:space="preserve">    &lt;p&gt;&lt;strong&gt;Terms and Conditions&lt;/strong&gt;&lt;/p&gt;
    &lt;ol&gt;
        &lt;li&gt;Term 1.&lt;/li&gt;
        &lt;li&gt;Term 2.&lt;/li&gt;
        &lt;li&gt;Term 3.&lt;/li&gt;
    &lt;/ol&gt;</t>
  </si>
  <si>
    <t>Your state</t>
  </si>
  <si>
    <t>Nunito</t>
  </si>
  <si>
    <t>Montserrat</t>
  </si>
  <si>
    <t>Bernafon</t>
  </si>
  <si>
    <t>Phonak</t>
  </si>
  <si>
    <t>Resound</t>
  </si>
  <si>
    <t>Signia/Siemens</t>
  </si>
  <si>
    <t>Starkey</t>
  </si>
  <si>
    <t>Unitron</t>
  </si>
  <si>
    <t>Widex</t>
  </si>
  <si>
    <t>Your Hearing Aid</t>
  </si>
  <si>
    <t>Repeating 1</t>
  </si>
  <si>
    <t>Repeating 2</t>
  </si>
  <si>
    <t>Repeating 3</t>
  </si>
  <si>
    <t>Repeating 4</t>
  </si>
  <si>
    <t>#4e4e4f</t>
  </si>
  <si>
    <t>Back</t>
  </si>
  <si>
    <t>Duty of disclosure</t>
  </si>
  <si>
    <t>Complete purchase</t>
  </si>
  <si>
    <t>Purchase completed</t>
  </si>
  <si>
    <t>N/A</t>
  </si>
  <si>
    <t>-13px</t>
  </si>
  <si>
    <t>Sidebar Payment Options</t>
  </si>
  <si>
    <t>customExpression('inTheNextDays(date(fieldValue), 30)', 'The start date must be in the next 30 days')</t>
  </si>
  <si>
    <t>#00a0c6</t>
  </si>
  <si>
    <t>#1d1c1c</t>
  </si>
  <si>
    <t>Left Ear</t>
  </si>
  <si>
    <t>Right Ear</t>
  </si>
  <si>
    <t>Both Ears</t>
  </si>
  <si>
    <t>Premium Estimate Header</t>
  </si>
  <si>
    <t>Premium Estimate Label</t>
  </si>
  <si>
    <t>Premium Estimate Message</t>
  </si>
  <si>
    <t>Premium Complete Header</t>
  </si>
  <si>
    <t>Premium Complete Label</t>
  </si>
  <si>
    <t>Premium Complete Message</t>
  </si>
  <si>
    <t>Binding Quote Header</t>
  </si>
  <si>
    <t>Binding Quote Label</t>
  </si>
  <si>
    <t>Binding Quote Message</t>
  </si>
  <si>
    <t>Payment Details Complete Header</t>
  </si>
  <si>
    <t>Payment Details Complete Label</t>
  </si>
  <si>
    <t>Payment Details Complete Message</t>
  </si>
  <si>
    <t>Legal Terms Accepted Header</t>
  </si>
  <si>
    <t>Legal Terms Accepted Label</t>
  </si>
  <si>
    <t>Legal Terms Accepted Message</t>
  </si>
  <si>
    <t>Your Estimate</t>
  </si>
  <si>
    <t>To calculate your final premium please complete the remaining questions.</t>
  </si>
  <si>
    <t>We have calculated a premium based on the information you have provided.</t>
  </si>
  <si>
    <t>To proceed with your quote please enter your payment details and follow the prompts.</t>
  </si>
  <si>
    <t>To complete your purchase please read and agree to our terms and conditions.</t>
  </si>
  <si>
    <t>To complete your purchase please follow the prompts.</t>
  </si>
  <si>
    <t>Custom Invalid</t>
  </si>
  <si>
    <t>Percent</t>
  </si>
  <si>
    <t>Calculated Value</t>
  </si>
  <si>
    <t>Container Class</t>
  </si>
  <si>
    <t>Container Style</t>
  </si>
  <si>
    <t>Form Control Disabled</t>
  </si>
  <si>
    <t>formly-field .form-control[disabled]</t>
  </si>
  <si>
    <t>#f6f8fd</t>
  </si>
  <si>
    <t>formly-field div.btn-group</t>
  </si>
  <si>
    <t>Policy End Date</t>
  </si>
  <si>
    <t>Hidden</t>
  </si>
  <si>
    <t>isDate(policyStartDate) ? dateAsString(addYears(date(policyStartDate), 1)) : ''</t>
  </si>
  <si>
    <t>Insured Full Name</t>
  </si>
  <si>
    <t>Full name of the insured</t>
  </si>
  <si>
    <t>Carrier</t>
  </si>
  <si>
    <t>TBA</t>
  </si>
  <si>
    <t>Contact Name</t>
  </si>
  <si>
    <t>Contact Email</t>
  </si>
  <si>
    <t>Contact Phone</t>
  </si>
  <si>
    <t>Contact Mobile</t>
  </si>
  <si>
    <t>ratingState</t>
  </si>
  <si>
    <t>customExpression('postcodeInState(fieldValue, ratingState)', 'The postcode entered does not match the selected state')</t>
  </si>
  <si>
    <t>Toggle</t>
  </si>
  <si>
    <t>Something</t>
  </si>
  <si>
    <t>#ffffff</t>
  </si>
  <si>
    <t>#c0c8d2</t>
  </si>
  <si>
    <t>#f5f8fc</t>
  </si>
  <si>
    <t>#d9e1e8</t>
  </si>
  <si>
    <t>BTE - Behind The Ear</t>
  </si>
  <si>
    <t>CIC - Completely In Canal</t>
  </si>
  <si>
    <t>IIC - Invisible In Canal</t>
  </si>
  <si>
    <t>ITC - In The Canal</t>
  </si>
  <si>
    <t>ITE - In The Ear</t>
  </si>
  <si>
    <t>MIC - Mini In Canal</t>
  </si>
  <si>
    <t>RIC - Receiver In Canal</t>
  </si>
  <si>
    <t>Source</t>
  </si>
  <si>
    <t>Hearing Clinic</t>
  </si>
  <si>
    <t>Expo</t>
  </si>
  <si>
    <t>Facebook</t>
  </si>
  <si>
    <t>Google</t>
  </si>
  <si>
    <t>Magazine</t>
  </si>
  <si>
    <t>Word of Mouth</t>
  </si>
  <si>
    <t>How did you hear about us?</t>
  </si>
  <si>
    <t>Street address</t>
  </si>
  <si>
    <t>Suburb</t>
  </si>
  <si>
    <t>Delivery Method</t>
  </si>
  <si>
    <t>By post</t>
  </si>
  <si>
    <t>#sidebar aside</t>
  </si>
  <si>
    <t>#sidebar .footer</t>
  </si>
  <si>
    <t>Sidebar Panels</t>
  </si>
  <si>
    <t>Test 1 Header</t>
  </si>
  <si>
    <t>Header 1</t>
  </si>
  <si>
    <t>Test 1 Body</t>
  </si>
  <si>
    <t>&lt;p&gt;Some HTML content&lt;/p&gt;</t>
  </si>
  <si>
    <t>Test 1 Footer</t>
  </si>
  <si>
    <t>Footer 1</t>
  </si>
  <si>
    <t>How would you like to pay?</t>
  </si>
  <si>
    <t>You have the option to pay for your policy online today using credit card, or we can send you an invoice with other payment options (including cheque and EFT) that you can pay within 14 days.</t>
  </si>
  <si>
    <t>Credit Card Heading</t>
  </si>
  <si>
    <t>Credit Card Number</t>
  </si>
  <si>
    <t>Credit Card Name</t>
  </si>
  <si>
    <t>Credit Card Expiry Date</t>
  </si>
  <si>
    <t>Credit Card CCV</t>
  </si>
  <si>
    <t>Card number</t>
  </si>
  <si>
    <t>Name on card</t>
  </si>
  <si>
    <t>3</t>
  </si>
  <si>
    <t>Expiry date</t>
  </si>
  <si>
    <t>CCV</t>
  </si>
  <si>
    <t>deliveryMethod == 'Email'</t>
  </si>
  <si>
    <t>Send Invoice Message Email</t>
  </si>
  <si>
    <t>deliveryMethod != 'Email'</t>
  </si>
  <si>
    <t>deliveryMethod != 'By post'</t>
  </si>
  <si>
    <t>Send Invoice Message Post</t>
  </si>
  <si>
    <t>How would you like to receive your insurance documents and invoice?</t>
  </si>
  <si>
    <t>Your documents</t>
  </si>
  <si>
    <t>Step 4</t>
  </si>
  <si>
    <t>Payment Option Message Pay Now</t>
  </si>
  <si>
    <t>Payment Option Message Send Invoice</t>
  </si>
  <si>
    <t>true</t>
  </si>
  <si>
    <t>Payment Method Select</t>
  </si>
  <si>
    <t>Credit Card Payment</t>
  </si>
  <si>
    <t>isCreditCardNumber()</t>
  </si>
  <si>
    <t>isName()</t>
  </si>
  <si>
    <t>isExpiryDate()</t>
  </si>
  <si>
    <t>isCCV()</t>
  </si>
  <si>
    <t>_ _ _ _   _ _ _ _   _ _ _ _   _ _ _ _</t>
  </si>
  <si>
    <t>_ _ / _ _</t>
  </si>
  <si>
    <t>_ _ _</t>
  </si>
  <si>
    <t>Thank you for your purchase. Your insurance documents as well as your invoice will be sent to you by email shortly.</t>
  </si>
  <si>
    <t>Thank you for your purchase. Based on your earlier choices your insurance documents as well as your invoice will be sent to you via post.</t>
  </si>
  <si>
    <t>Please note that the invoice you will receive together with your insurance documents is just a copy for your records. No further payments are due.</t>
  </si>
  <si>
    <t>Please note that your invoice must be paid within the next 14 days in order for your policy to remain valid.</t>
  </si>
  <si>
    <t xml:space="preserve">paymentMethodSelect != 'Pay now with credit card' </t>
  </si>
  <si>
    <t xml:space="preserve">paymentMethod != 'Pay now with credit card' </t>
  </si>
  <si>
    <t xml:space="preserve">paymentMethod != 'Send me an invoice' </t>
  </si>
  <si>
    <t>Selector 1</t>
  </si>
  <si>
    <t>.class-1</t>
  </si>
  <si>
    <t>Selector 2</t>
  </si>
  <si>
    <t>.class-2</t>
  </si>
  <si>
    <t>Selector 3</t>
  </si>
  <si>
    <t>.class-3</t>
  </si>
  <si>
    <t>Company Co Pty Ltd</t>
  </si>
  <si>
    <t>123 Spring Street</t>
  </si>
  <si>
    <t>Melbourne</t>
  </si>
  <si>
    <t>12 456 789 456</t>
  </si>
  <si>
    <t>www.company.com.au</t>
  </si>
  <si>
    <t>Special Insurance</t>
  </si>
  <si>
    <t>100</t>
  </si>
  <si>
    <t>Select payment option</t>
  </si>
  <si>
    <t>Enter a number</t>
  </si>
  <si>
    <t>HTML</t>
  </si>
  <si>
    <t>#e4970a</t>
  </si>
  <si>
    <t>#e40a20</t>
  </si>
  <si>
    <t>Iframe</t>
  </si>
  <si>
    <t>Password</t>
  </si>
  <si>
    <t>Field Types</t>
  </si>
  <si>
    <t>Repeating Types</t>
  </si>
  <si>
    <t>Field 1</t>
  </si>
  <si>
    <t>Field 2</t>
  </si>
  <si>
    <t>Field 3</t>
  </si>
  <si>
    <t>Field 4</t>
  </si>
  <si>
    <t>Field 5</t>
  </si>
  <si>
    <t>Field 6</t>
  </si>
  <si>
    <t>Field 7</t>
  </si>
  <si>
    <t>Time</t>
  </si>
  <si>
    <t>Attachment</t>
  </si>
  <si>
    <t>Webhook</t>
  </si>
  <si>
    <t>customerName</t>
  </si>
  <si>
    <t>customerEmail</t>
  </si>
  <si>
    <t>customerPhone</t>
  </si>
  <si>
    <t>customerMobile</t>
  </si>
  <si>
    <t>File Upload</t>
  </si>
  <si>
    <t>formly-field .file-upload</t>
  </si>
  <si>
    <t>formly-field .file-upload button</t>
  </si>
  <si>
    <t>-5px</t>
  </si>
  <si>
    <t>File Name</t>
  </si>
  <si>
    <t>formly-field .file-upload .file-name</t>
  </si>
  <si>
    <t>formly-field .repeating .btn.btn-repeating</t>
  </si>
  <si>
    <t>Private</t>
  </si>
  <si>
    <t>Config Private Fields</t>
  </si>
  <si>
    <t>Private Fields</t>
  </si>
  <si>
    <t>"privateFields":[</t>
  </si>
  <si>
    <t>policyInceptionDate</t>
  </si>
  <si>
    <t>policyExpiryDate</t>
  </si>
  <si>
    <t>Calculated Trigger</t>
  </si>
  <si>
    <t>Calculated Condition</t>
  </si>
  <si>
    <t>formly-field .form-control.ng-valid.ng-touched, formly-field .form-control.ng-valid.ng-touched + .form-control.file-upload</t>
  </si>
  <si>
    <t>formly-field .form-control.ng-invalid.ng-touched, formly-field .form-control.ng-invalid.ng-touched + .form-control.file-upload</t>
  </si>
  <si>
    <t>formly-field .form-control.ng-pending.ng-touched, formly-field .form-control.ng-pending.ng-touched + .form-control.file-upload</t>
  </si>
  <si>
    <t>Policy Adjustment Date</t>
  </si>
  <si>
    <t>Policy adjustment Date</t>
  </si>
  <si>
    <t xml:space="preserve">quoteType() == 'adjustment' </t>
  </si>
  <si>
    <t xml:space="preserve">quoteType() != 'adjustment' </t>
  </si>
  <si>
    <t>policyAdjustmentDate</t>
  </si>
  <si>
    <t>Broker Fee Once Off</t>
  </si>
  <si>
    <t>Broker Fee Premium Percent</t>
  </si>
  <si>
    <t>Underwriter Fee Once Off</t>
  </si>
  <si>
    <t>Underwriter Fee Premium Percent</t>
  </si>
  <si>
    <t>Direct Payment Costs</t>
  </si>
  <si>
    <t>Funded Payment Costs</t>
  </si>
  <si>
    <t>Underwriter Fee</t>
  </si>
  <si>
    <t>Broker Fee</t>
  </si>
  <si>
    <t>SD ACT</t>
  </si>
  <si>
    <t>SD NSW</t>
  </si>
  <si>
    <t>SD NT</t>
  </si>
  <si>
    <t>SD QLD</t>
  </si>
  <si>
    <t>SD SA</t>
  </si>
  <si>
    <t>SD TAS</t>
  </si>
  <si>
    <t>SD VIC</t>
  </si>
  <si>
    <t>SD WA</t>
  </si>
  <si>
    <t>SD Total</t>
  </si>
  <si>
    <t>Amex</t>
  </si>
  <si>
    <t>Diners Club</t>
  </si>
  <si>
    <t>SD Rate ACT</t>
  </si>
  <si>
    <t>SD Rate NSW</t>
  </si>
  <si>
    <t>SD Rate NT</t>
  </si>
  <si>
    <t>SD Rate QLD</t>
  </si>
  <si>
    <t>SD Rate SA</t>
  </si>
  <si>
    <t>SD Rate VIC</t>
  </si>
  <si>
    <t>SD Rate WA</t>
  </si>
  <si>
    <t>SD Rate TAS</t>
  </si>
  <si>
    <t>Property Cover</t>
  </si>
  <si>
    <t>Premium Percent ACT</t>
  </si>
  <si>
    <t>Premium Percent NSW</t>
  </si>
  <si>
    <t>Premium Percent NT</t>
  </si>
  <si>
    <t>Premium Percent QLD</t>
  </si>
  <si>
    <t>Premium Percent SA</t>
  </si>
  <si>
    <t>Premium Percent TAS</t>
  </si>
  <si>
    <t>Premium Percent VIC</t>
  </si>
  <si>
    <t>Premium Percent WA</t>
  </si>
  <si>
    <t>Else</t>
  </si>
  <si>
    <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</si>
</sst>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0.00_-;\-&quot;$&quot;* #,##0.00_-;_-&quot;$&quot;* &quot;-&quot;??_-;_-@_-"/>
    <numFmt numFmtId="165" formatCode="_-&quot;$&quot;* #,##0_-;\-&quot;$&quot;* #,##0_-;_-&quot;$&quot;* &quot;-&quot;??_-;_-@_-"/>
    <numFmt numFmtId="166" formatCode="0.0%"/>
    <numFmt numFmtId="167" formatCode="_-&quot;$&quot;* #,##0.00_-;\-&quot;$&quot;* #,##0.00_-;_-&quot;$&quot;* &quot;-&quot;_-;_-@_-"/>
  </numFmts>
  <fonts count="3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
      <sz val="11"/>
      <color theme="1"/>
      <name val="Calibri"/>
      <scheme val="minor"/>
    </font>
  </fonts>
  <fills count="9">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164" fontId="22" fillId="0" borderId="0" applyFont="0" applyFill="0" applyBorder="0" applyAlignment="0" applyProtection="0"/>
    <xf numFmtId="9" fontId="22" fillId="0" borderId="0" applyFont="0" applyFill="0" applyBorder="0" applyAlignment="0" applyProtection="0"/>
    <xf numFmtId="0" fontId="26" fillId="5" borderId="1" applyNumberFormat="0" applyAlignment="0" applyProtection="0"/>
    <xf numFmtId="0" fontId="29" fillId="0" borderId="6" applyNumberFormat="0" applyFill="0" applyAlignment="0" applyProtection="0">
      <alignment vertical="center"/>
    </xf>
    <xf numFmtId="0" fontId="24" fillId="3" borderId="3" applyNumberFormat="0" applyAlignment="0" applyProtection="0"/>
    <xf numFmtId="0" fontId="27" fillId="6" borderId="5" applyNumberFormat="0" applyAlignment="0" applyProtection="0"/>
    <xf numFmtId="0" fontId="25" fillId="4" borderId="4" applyNumberFormat="0" applyAlignment="0" applyProtection="0"/>
    <xf numFmtId="0" fontId="21" fillId="2" borderId="0" applyNumberFormat="0" applyBorder="0" applyAlignment="0" applyProtection="0"/>
    <xf numFmtId="0" fontId="28" fillId="7" borderId="2" applyProtection="0">
      <alignment horizontal="left" vertical="top"/>
    </xf>
    <xf numFmtId="0" fontId="27" fillId="6" borderId="7" applyAlignment="0" applyProtection="0"/>
    <xf numFmtId="0" fontId="29" fillId="8" borderId="9" applyAlignment="0" applyProtection="0">
      <alignment vertical="center"/>
    </xf>
    <xf numFmtId="0" fontId="30" fillId="8" borderId="0">
      <alignment vertical="center"/>
    </xf>
    <xf numFmtId="0" fontId="31" fillId="8" borderId="8" applyAlignment="0" applyProtection="0">
      <alignment vertical="center"/>
    </xf>
    <xf numFmtId="0" fontId="32" fillId="8" borderId="8" applyAlignment="0" applyProtection="0">
      <alignment vertical="center"/>
    </xf>
  </cellStyleXfs>
  <cellXfs count="253">
    <xf numFmtId="0" fontId="0" fillId="0" borderId="0" xfId="0">
      <alignment vertical="center"/>
    </xf>
    <xf numFmtId="0" fontId="0" fillId="0" borderId="0" xfId="0" applyFill="1">
      <alignment vertical="center"/>
    </xf>
    <xf numFmtId="0" fontId="23" fillId="0" borderId="0" xfId="0" applyFont="1" applyFill="1">
      <alignment vertical="center"/>
    </xf>
    <xf numFmtId="0" fontId="30" fillId="8" borderId="0" xfId="12">
      <alignment vertical="center"/>
    </xf>
    <xf numFmtId="0" fontId="31" fillId="8" borderId="8" xfId="13">
      <alignment vertical="center"/>
    </xf>
    <xf numFmtId="164" fontId="0" fillId="0" borderId="0" xfId="1" applyFont="1" applyAlignment="1">
      <alignment vertical="center"/>
    </xf>
    <xf numFmtId="0" fontId="23" fillId="0" borderId="0" xfId="0" applyFont="1">
      <alignment vertical="center"/>
    </xf>
    <xf numFmtId="0" fontId="31" fillId="8" borderId="8" xfId="13" applyAlignment="1">
      <alignment vertical="center"/>
    </xf>
    <xf numFmtId="16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23" fillId="0" borderId="0" xfId="0" applyFont="1" applyProtection="1">
      <alignment vertical="center"/>
      <protection locked="0"/>
    </xf>
    <xf numFmtId="0" fontId="27" fillId="6" borderId="7" xfId="10" applyAlignment="1" applyProtection="1">
      <alignment vertical="center"/>
      <protection locked="0"/>
    </xf>
    <xf numFmtId="164" fontId="0" fillId="0" borderId="0" xfId="1" applyFont="1" applyAlignment="1" applyProtection="1">
      <alignment vertical="center"/>
      <protection locked="0"/>
    </xf>
    <xf numFmtId="14" fontId="27" fillId="6" borderId="7" xfId="10" applyNumberFormat="1" applyAlignment="1" applyProtection="1">
      <alignment vertical="center"/>
      <protection locked="0"/>
    </xf>
    <xf numFmtId="0" fontId="31" fillId="8" borderId="8" xfId="13" applyProtection="1">
      <alignment vertical="center"/>
    </xf>
    <xf numFmtId="0" fontId="0" fillId="0" borderId="0" xfId="0" applyProtection="1">
      <alignment vertical="center"/>
    </xf>
    <xf numFmtId="0" fontId="23" fillId="0" borderId="0" xfId="0" applyFont="1" applyProtection="1">
      <alignment vertical="center"/>
    </xf>
    <xf numFmtId="0" fontId="31" fillId="8" borderId="8" xfId="13" applyAlignment="1" applyProtection="1">
      <alignment vertical="center"/>
    </xf>
    <xf numFmtId="0" fontId="29" fillId="8" borderId="9" xfId="11" applyProtection="1">
      <alignment vertical="center"/>
    </xf>
    <xf numFmtId="0" fontId="29" fillId="8" borderId="9" xfId="11" applyFill="1" applyProtection="1">
      <alignment vertical="center"/>
    </xf>
    <xf numFmtId="0" fontId="30" fillId="8" borderId="0" xfId="12" applyProtection="1">
      <alignment vertical="center"/>
    </xf>
    <xf numFmtId="0" fontId="30" fillId="8" borderId="0" xfId="12" applyProtection="1">
      <alignment vertical="center"/>
      <protection locked="0"/>
    </xf>
    <xf numFmtId="0" fontId="30" fillId="8" borderId="0" xfId="12" applyAlignment="1">
      <alignment horizontal="left" vertical="center"/>
    </xf>
    <xf numFmtId="0" fontId="29" fillId="8" borderId="9" xfId="11" applyAlignment="1">
      <alignment horizontal="left" vertical="center"/>
    </xf>
    <xf numFmtId="0" fontId="0" fillId="0" borderId="0" xfId="0" applyAlignment="1" applyProtection="1">
      <alignment horizontal="left" vertical="center"/>
      <protection locked="0"/>
    </xf>
    <xf numFmtId="0" fontId="0" fillId="0" borderId="0" xfId="0" applyNumberFormat="1" applyFill="1" applyProtection="1">
      <alignment vertical="center"/>
      <protection locked="0"/>
    </xf>
    <xf numFmtId="0" fontId="0" fillId="0" borderId="0" xfId="0" applyFill="1" applyProtection="1">
      <alignment vertical="center"/>
      <protection locked="0"/>
    </xf>
    <xf numFmtId="0" fontId="23" fillId="0" borderId="0" xfId="0" applyFont="1" applyFill="1" applyProtection="1">
      <alignment vertical="center"/>
      <protection locked="0"/>
    </xf>
    <xf numFmtId="0" fontId="0" fillId="0" borderId="0" xfId="0" applyNumberFormat="1" applyAlignment="1" applyProtection="1">
      <alignment horizontal="left" vertical="center"/>
      <protection locked="0"/>
    </xf>
    <xf numFmtId="9" fontId="0" fillId="0" borderId="0" xfId="2" applyFont="1" applyAlignment="1" applyProtection="1">
      <alignment vertical="center"/>
      <protection locked="0"/>
    </xf>
    <xf numFmtId="0" fontId="29" fillId="8" borderId="9" xfId="11" applyAlignment="1" applyProtection="1">
      <alignment horizontal="left" vertical="center"/>
    </xf>
    <xf numFmtId="0" fontId="0" fillId="0" borderId="0" xfId="0" applyAlignment="1" applyProtection="1">
      <alignment horizontal="left" vertical="center"/>
    </xf>
    <xf numFmtId="0" fontId="31" fillId="8" borderId="8" xfId="13" applyAlignment="1" applyProtection="1">
      <alignment horizontal="left" vertical="center"/>
    </xf>
    <xf numFmtId="0" fontId="30" fillId="8" borderId="0" xfId="12" applyAlignment="1" applyProtection="1">
      <alignment horizontal="left" vertical="center"/>
    </xf>
    <xf numFmtId="165" fontId="27" fillId="6" borderId="7" xfId="1" applyNumberFormat="1" applyFont="1" applyFill="1" applyBorder="1" applyAlignment="1" applyProtection="1">
      <alignment vertical="center"/>
      <protection locked="0"/>
    </xf>
    <xf numFmtId="14" fontId="0" fillId="0" borderId="0" xfId="0" applyNumberFormat="1" applyAlignment="1" applyProtection="1">
      <alignment horizontal="left" vertical="center"/>
      <protection locked="0"/>
    </xf>
    <xf numFmtId="14" fontId="29" fillId="8" borderId="9" xfId="11" applyNumberFormat="1" applyAlignment="1">
      <alignment horizontal="left" vertical="center"/>
    </xf>
    <xf numFmtId="14" fontId="30" fillId="8" borderId="0" xfId="12" applyNumberFormat="1" applyAlignment="1">
      <alignment horizontal="left" vertical="center"/>
    </xf>
    <xf numFmtId="14" fontId="30" fillId="8" borderId="0" xfId="12" applyNumberFormat="1" applyProtection="1">
      <alignment vertical="center"/>
      <protection locked="0"/>
    </xf>
    <xf numFmtId="14" fontId="0" fillId="0" borderId="0" xfId="0" applyNumberFormat="1" applyFill="1" applyProtection="1">
      <alignment vertical="center"/>
      <protection locked="0"/>
    </xf>
    <xf numFmtId="9" fontId="0" fillId="0" borderId="0" xfId="2" applyNumberFormat="1" applyFont="1" applyAlignment="1" applyProtection="1">
      <alignment vertical="center"/>
      <protection locked="0"/>
    </xf>
    <xf numFmtId="9" fontId="0" fillId="0" borderId="0" xfId="2" applyNumberFormat="1" applyFont="1" applyFill="1" applyAlignment="1" applyProtection="1">
      <alignment vertical="center"/>
      <protection locked="0"/>
    </xf>
    <xf numFmtId="9" fontId="0" fillId="0" borderId="0" xfId="0" applyNumberFormat="1" applyProtection="1">
      <alignment vertical="center"/>
      <protection locked="0"/>
    </xf>
    <xf numFmtId="166" fontId="0" fillId="0" borderId="0" xfId="2" applyNumberFormat="1" applyFont="1" applyAlignment="1" applyProtection="1">
      <alignment vertical="center"/>
      <protection locked="0"/>
    </xf>
    <xf numFmtId="14" fontId="0" fillId="0" borderId="0" xfId="0" applyNumberFormat="1" applyProtection="1">
      <alignment vertical="center"/>
      <protection locked="0"/>
    </xf>
    <xf numFmtId="164" fontId="0" fillId="0" borderId="0" xfId="0" applyNumberFormat="1" applyFill="1" applyProtection="1">
      <alignment vertical="center"/>
      <protection locked="0"/>
    </xf>
    <xf numFmtId="0" fontId="0" fillId="0" borderId="0" xfId="0" applyNumberFormat="1" applyFont="1" applyFill="1" applyBorder="1" applyAlignment="1" applyProtection="1">
      <alignment vertical="center"/>
    </xf>
    <xf numFmtId="0" fontId="31" fillId="8" borderId="8" xfId="13" applyAlignment="1" applyProtection="1">
      <alignment horizontal="left" vertical="center"/>
      <protection locked="0"/>
    </xf>
    <xf numFmtId="0" fontId="31" fillId="8" borderId="8" xfId="13" applyProtection="1">
      <alignment vertical="center"/>
      <protection locked="0"/>
    </xf>
    <xf numFmtId="0" fontId="0" fillId="0" borderId="0" xfId="0" applyNumberFormat="1" applyFill="1" applyAlignment="1" applyProtection="1">
      <alignment horizontal="left" vertical="center"/>
      <protection locked="0"/>
    </xf>
    <xf numFmtId="0" fontId="23" fillId="0" borderId="0" xfId="0" applyFont="1" applyFill="1" applyAlignment="1" applyProtection="1">
      <alignment horizontal="left" vertical="center"/>
      <protection locked="0"/>
    </xf>
    <xf numFmtId="0" fontId="0" fillId="0" borderId="0" xfId="0" applyFill="1" applyAlignment="1" applyProtection="1">
      <alignment horizontal="left" vertical="center"/>
      <protection locked="0"/>
    </xf>
    <xf numFmtId="9" fontId="0" fillId="0" borderId="0" xfId="2" applyFont="1" applyFill="1" applyAlignment="1" applyProtection="1">
      <alignment vertical="center"/>
      <protection locked="0"/>
    </xf>
    <xf numFmtId="164" fontId="0" fillId="0" borderId="0" xfId="1" applyFont="1" applyFill="1" applyAlignment="1" applyProtection="1">
      <alignment vertical="center"/>
      <protection locked="0"/>
    </xf>
    <xf numFmtId="164" fontId="23" fillId="0" borderId="0" xfId="1" applyFont="1" applyAlignment="1" applyProtection="1">
      <alignment vertical="center"/>
      <protection locked="0"/>
    </xf>
    <xf numFmtId="49" fontId="29" fillId="8" borderId="9" xfId="11" applyNumberFormat="1" applyFill="1" applyAlignment="1" applyProtection="1">
      <alignment horizontal="left" vertical="center"/>
    </xf>
    <xf numFmtId="49" fontId="23" fillId="0" borderId="0" xfId="0" applyNumberFormat="1" applyFont="1" applyAlignment="1" applyProtection="1">
      <alignment horizontal="left" vertical="center"/>
    </xf>
    <xf numFmtId="49" fontId="31" fillId="8" borderId="8" xfId="13" applyNumberFormat="1" applyAlignment="1" applyProtection="1">
      <alignment horizontal="left" vertical="center"/>
    </xf>
    <xf numFmtId="49" fontId="0" fillId="0" borderId="0" xfId="0" applyNumberFormat="1" applyFill="1" applyAlignment="1" applyProtection="1">
      <alignment horizontal="left" vertical="center"/>
      <protection locked="0"/>
    </xf>
    <xf numFmtId="49" fontId="0" fillId="0" borderId="0" xfId="0" applyNumberFormat="1" applyAlignment="1" applyProtection="1">
      <alignment horizontal="left" vertical="center"/>
      <protection locked="0"/>
    </xf>
    <xf numFmtId="49" fontId="30" fillId="8" borderId="0" xfId="12" applyNumberFormat="1" applyAlignment="1" applyProtection="1">
      <alignment horizontal="left" vertical="center"/>
    </xf>
    <xf numFmtId="49" fontId="23" fillId="0" borderId="0" xfId="0" applyNumberFormat="1" applyFont="1" applyAlignment="1" applyProtection="1">
      <alignment horizontal="left" vertical="center"/>
      <protection locked="0"/>
    </xf>
    <xf numFmtId="0" fontId="30" fillId="8" borderId="0" xfId="12" applyAlignment="1" applyProtection="1">
      <alignment vertical="center"/>
    </xf>
    <xf numFmtId="0" fontId="29" fillId="8" borderId="9" xfId="11" applyFill="1" applyAlignment="1" applyProtection="1">
      <alignment horizontal="left" vertical="center"/>
    </xf>
    <xf numFmtId="0" fontId="23" fillId="0" borderId="0" xfId="0" applyFont="1" applyAlignment="1" applyProtection="1">
      <alignment horizontal="left" vertical="center"/>
    </xf>
    <xf numFmtId="0" fontId="0" fillId="0" borderId="0" xfId="0" applyFill="1" applyProtection="1">
      <alignment vertical="center"/>
    </xf>
    <xf numFmtId="0" fontId="30" fillId="0" borderId="0" xfId="12" applyFill="1" applyProtection="1">
      <alignment vertical="center"/>
      <protection locked="0"/>
    </xf>
    <xf numFmtId="0" fontId="30" fillId="0" borderId="0" xfId="12" applyNumberFormat="1" applyFill="1" applyProtection="1">
      <alignment vertical="center"/>
      <protection locked="0"/>
    </xf>
    <xf numFmtId="0" fontId="32" fillId="8" borderId="8" xfId="14" applyAlignment="1" applyProtection="1">
      <alignment horizontal="left" vertical="center"/>
      <protection locked="0"/>
    </xf>
    <xf numFmtId="14" fontId="0" fillId="0" borderId="0" xfId="0" applyNumberFormat="1" applyFill="1" applyAlignment="1" applyProtection="1">
      <alignment horizontal="left" vertical="center"/>
      <protection locked="0"/>
    </xf>
    <xf numFmtId="14" fontId="30" fillId="8" borderId="0" xfId="12" applyNumberFormat="1" applyAlignment="1" applyProtection="1">
      <alignment horizontal="left" vertical="center"/>
    </xf>
    <xf numFmtId="14" fontId="29" fillId="8" borderId="9" xfId="11" applyNumberFormat="1" applyAlignment="1" applyProtection="1">
      <alignment horizontal="left" vertical="center"/>
    </xf>
    <xf numFmtId="14" fontId="23" fillId="0" borderId="0" xfId="0" applyNumberFormat="1" applyFont="1" applyAlignment="1" applyProtection="1">
      <alignment horizontal="left" vertical="center"/>
    </xf>
    <xf numFmtId="14" fontId="31" fillId="8" borderId="8" xfId="13" applyNumberFormat="1" applyAlignment="1" applyProtection="1">
      <alignment horizontal="left" vertical="center"/>
    </xf>
    <xf numFmtId="10" fontId="31" fillId="8" borderId="8" xfId="13" applyNumberFormat="1" applyAlignment="1" applyProtection="1">
      <alignment vertical="center"/>
    </xf>
    <xf numFmtId="49" fontId="31" fillId="8" borderId="8" xfId="13" applyNumberFormat="1" applyProtection="1">
      <alignment vertical="center"/>
    </xf>
    <xf numFmtId="49" fontId="0" fillId="0" borderId="0" xfId="0" applyNumberFormat="1" applyProtection="1">
      <alignment vertical="center"/>
      <protection locked="0"/>
    </xf>
    <xf numFmtId="49" fontId="23" fillId="0" borderId="0" xfId="0" applyNumberFormat="1" applyFont="1" applyProtection="1">
      <alignment vertical="center"/>
      <protection locked="0"/>
    </xf>
    <xf numFmtId="0" fontId="29" fillId="8" borderId="9" xfId="11">
      <alignment vertical="center"/>
    </xf>
    <xf numFmtId="0" fontId="23" fillId="0" borderId="0" xfId="0" applyFont="1" applyFill="1" applyAlignment="1" applyProtection="1">
      <alignment vertical="center"/>
      <protection locked="0"/>
    </xf>
    <xf numFmtId="0" fontId="23" fillId="0" borderId="0" xfId="0" applyFont="1" applyAlignment="1" applyProtection="1">
      <alignment horizontal="left" vertical="center"/>
      <protection locked="0"/>
    </xf>
    <xf numFmtId="49" fontId="0" fillId="0" borderId="0" xfId="0" applyNumberFormat="1" applyFill="1" applyProtection="1">
      <alignment vertical="center"/>
      <protection locked="0"/>
    </xf>
    <xf numFmtId="49" fontId="30" fillId="8" borderId="0" xfId="12" applyNumberFormat="1" applyProtection="1">
      <alignment vertical="center"/>
    </xf>
    <xf numFmtId="49" fontId="31" fillId="8" borderId="8" xfId="13" applyNumberFormat="1" applyProtection="1">
      <alignment vertical="center"/>
      <protection locked="0"/>
    </xf>
    <xf numFmtId="49" fontId="23" fillId="0" borderId="0" xfId="1" applyNumberFormat="1" applyFont="1" applyAlignment="1" applyProtection="1">
      <alignment vertical="center"/>
      <protection locked="0"/>
    </xf>
    <xf numFmtId="49" fontId="23" fillId="0" borderId="0" xfId="0" applyNumberFormat="1" applyFont="1" applyProtection="1">
      <alignment vertical="center"/>
    </xf>
    <xf numFmtId="0" fontId="30" fillId="8" borderId="0" xfId="12" applyNumberFormat="1" applyAlignment="1" applyProtection="1">
      <alignment horizontal="left" vertical="center"/>
    </xf>
    <xf numFmtId="0" fontId="31" fillId="8" borderId="8" xfId="13" applyNumberFormat="1" applyAlignment="1" applyProtection="1">
      <alignment horizontal="left" vertical="center"/>
    </xf>
    <xf numFmtId="0" fontId="30" fillId="8" borderId="0" xfId="12" applyNumberFormat="1" applyAlignment="1" applyProtection="1">
      <alignment vertical="center"/>
    </xf>
    <xf numFmtId="0" fontId="29" fillId="8" borderId="9" xfId="11" applyNumberFormat="1" applyFill="1" applyAlignment="1" applyProtection="1">
      <alignment vertical="center"/>
    </xf>
    <xf numFmtId="0" fontId="23" fillId="0" borderId="0" xfId="0" applyNumberFormat="1" applyFont="1" applyAlignment="1" applyProtection="1">
      <alignment vertical="center"/>
    </xf>
    <xf numFmtId="0" fontId="0" fillId="0" borderId="0" xfId="0" applyNumberFormat="1" applyFill="1" applyAlignment="1" applyProtection="1">
      <alignment vertical="center"/>
      <protection locked="0"/>
    </xf>
    <xf numFmtId="49" fontId="29" fillId="8" borderId="9" xfId="11" applyNumberFormat="1" applyAlignment="1" applyProtection="1">
      <alignment horizontal="left" vertical="center"/>
    </xf>
    <xf numFmtId="49" fontId="0" fillId="0" borderId="0" xfId="0" applyNumberFormat="1" applyAlignment="1" applyProtection="1">
      <alignment horizontal="left" vertical="center"/>
    </xf>
    <xf numFmtId="49" fontId="27" fillId="6" borderId="7" xfId="10" applyNumberFormat="1" applyAlignment="1" applyProtection="1">
      <alignment horizontal="left" vertical="center"/>
      <protection locked="0"/>
    </xf>
    <xf numFmtId="0" fontId="29" fillId="8" borderId="9" xfId="11" applyNumberFormat="1" applyAlignment="1" applyProtection="1">
      <alignment horizontal="left" vertical="center"/>
    </xf>
    <xf numFmtId="0" fontId="0" fillId="0" borderId="0" xfId="0" applyNumberFormat="1" applyAlignment="1" applyProtection="1">
      <alignment horizontal="left" vertical="center"/>
    </xf>
    <xf numFmtId="0" fontId="27" fillId="6" borderId="7" xfId="10" applyNumberFormat="1" applyAlignment="1" applyProtection="1">
      <alignment horizontal="left" vertical="center"/>
      <protection locked="0"/>
    </xf>
    <xf numFmtId="49" fontId="29" fillId="8" borderId="9" xfId="11" applyNumberFormat="1" applyFill="1" applyProtection="1">
      <alignment vertical="center"/>
    </xf>
    <xf numFmtId="0" fontId="32" fillId="8" borderId="8" xfId="14" applyProtection="1">
      <alignment vertical="center"/>
    </xf>
    <xf numFmtId="0" fontId="31" fillId="8" borderId="8" xfId="13" applyAlignment="1" applyProtection="1">
      <alignment vertical="center"/>
      <protection locked="0"/>
    </xf>
    <xf numFmtId="0" fontId="0" fillId="0" borderId="0" xfId="0" applyAlignment="1">
      <alignment horizontal="left" vertical="center"/>
    </xf>
    <xf numFmtId="0" fontId="31" fillId="8" borderId="8" xfId="13" applyAlignment="1">
      <alignment horizontal="left" vertical="center"/>
    </xf>
    <xf numFmtId="0" fontId="0" fillId="0" borderId="0" xfId="0" applyFill="1" applyAlignment="1">
      <alignment horizontal="left" vertical="center"/>
    </xf>
    <xf numFmtId="0" fontId="23" fillId="0" borderId="0" xfId="0" applyFont="1" applyFill="1" applyAlignment="1">
      <alignment horizontal="left" vertical="center"/>
    </xf>
    <xf numFmtId="0" fontId="23" fillId="0" borderId="0" xfId="0" applyFont="1" applyAlignment="1">
      <alignment horizontal="left" vertical="center"/>
    </xf>
    <xf numFmtId="0" fontId="0" fillId="0" borderId="0" xfId="0" applyNumberFormat="1" applyFill="1" applyAlignment="1">
      <alignment horizontal="left" vertical="center"/>
    </xf>
    <xf numFmtId="0" fontId="0" fillId="0" borderId="0" xfId="0" applyNumberFormat="1" applyAlignment="1">
      <alignment horizontal="left" vertical="center"/>
    </xf>
    <xf numFmtId="0" fontId="32" fillId="8" borderId="8" xfId="14">
      <alignment vertical="center"/>
    </xf>
    <xf numFmtId="0" fontId="32" fillId="8" borderId="8" xfId="14" applyAlignment="1">
      <alignment horizontal="left" vertical="center"/>
    </xf>
    <xf numFmtId="0" fontId="0" fillId="0" borderId="0" xfId="0" applyNumberFormat="1">
      <alignment vertical="center"/>
    </xf>
    <xf numFmtId="0" fontId="30" fillId="8" borderId="0" xfId="12" applyAlignment="1">
      <alignment horizontal="right" vertical="center"/>
    </xf>
    <xf numFmtId="0" fontId="29" fillId="8" borderId="9" xfId="11" applyAlignment="1">
      <alignment horizontal="right" vertical="center"/>
    </xf>
    <xf numFmtId="0" fontId="31" fillId="8" borderId="8" xfId="13" applyAlignment="1">
      <alignment horizontal="right" vertical="center"/>
    </xf>
    <xf numFmtId="0" fontId="23" fillId="0" borderId="0" xfId="0" applyFont="1" applyAlignment="1">
      <alignment horizontal="right" vertical="center"/>
    </xf>
    <xf numFmtId="164" fontId="0" fillId="0" borderId="0" xfId="0" applyNumberFormat="1" applyFill="1" applyAlignment="1">
      <alignment horizontal="right" vertical="center"/>
    </xf>
    <xf numFmtId="164" fontId="0" fillId="0" borderId="0" xfId="0" applyNumberFormat="1" applyAlignment="1">
      <alignment horizontal="right" vertical="center"/>
    </xf>
    <xf numFmtId="0" fontId="0" fillId="0" borderId="0" xfId="0" applyFill="1" applyAlignment="1">
      <alignment horizontal="right" vertical="center"/>
    </xf>
    <xf numFmtId="164" fontId="0" fillId="0" borderId="0" xfId="1" applyFont="1" applyFill="1" applyAlignment="1">
      <alignment horizontal="right" vertical="center"/>
    </xf>
    <xf numFmtId="164" fontId="0" fillId="0" borderId="0" xfId="1" applyNumberFormat="1" applyFont="1" applyFill="1" applyAlignment="1">
      <alignment horizontal="right" vertical="center"/>
    </xf>
    <xf numFmtId="164" fontId="31" fillId="8" borderId="8" xfId="13" applyNumberFormat="1" applyAlignment="1">
      <alignment horizontal="right" vertical="center"/>
    </xf>
    <xf numFmtId="164" fontId="31" fillId="8" borderId="8" xfId="1" applyFont="1" applyFill="1" applyBorder="1" applyAlignment="1">
      <alignment horizontal="right" vertical="center"/>
    </xf>
    <xf numFmtId="164" fontId="0" fillId="0" borderId="0" xfId="1" applyNumberFormat="1" applyFont="1" applyAlignment="1">
      <alignment horizontal="right" vertical="center"/>
    </xf>
    <xf numFmtId="49" fontId="31" fillId="8" borderId="8" xfId="13" applyNumberFormat="1" applyAlignment="1">
      <alignment horizontal="left" vertical="center"/>
    </xf>
    <xf numFmtId="49" fontId="0" fillId="0" borderId="0" xfId="0" applyNumberFormat="1" applyAlignment="1">
      <alignment horizontal="left" vertical="center"/>
    </xf>
    <xf numFmtId="49" fontId="32" fillId="8" borderId="8" xfId="14" applyNumberFormat="1" applyAlignment="1">
      <alignment horizontal="left" vertical="center"/>
    </xf>
    <xf numFmtId="49" fontId="29" fillId="8" borderId="9" xfId="11" applyNumberFormat="1" applyAlignment="1">
      <alignment horizontal="left" vertical="center"/>
    </xf>
    <xf numFmtId="49" fontId="30" fillId="8" borderId="0" xfId="12" applyNumberFormat="1" applyAlignment="1">
      <alignment horizontal="left" vertical="center"/>
    </xf>
    <xf numFmtId="49" fontId="23" fillId="0" borderId="0" xfId="0" applyNumberFormat="1" applyFont="1" applyAlignment="1">
      <alignment horizontal="left" vertical="center"/>
    </xf>
    <xf numFmtId="0" fontId="23" fillId="0" borderId="0" xfId="0" applyFont="1" applyFill="1" applyAlignment="1" applyProtection="1">
      <alignment horizontal="left" vertical="center" wrapText="1"/>
      <protection locked="0"/>
    </xf>
    <xf numFmtId="0" fontId="32" fillId="8" borderId="8" xfId="14" applyAlignment="1" applyProtection="1">
      <alignment horizontal="left" vertical="center"/>
    </xf>
    <xf numFmtId="14" fontId="32" fillId="8" borderId="8" xfId="14" applyNumberFormat="1" applyAlignment="1" applyProtection="1">
      <alignment horizontal="left" vertical="center"/>
    </xf>
    <xf numFmtId="10" fontId="32" fillId="8" borderId="8" xfId="14" applyNumberFormat="1" applyAlignment="1" applyProtection="1">
      <alignment vertical="center"/>
    </xf>
    <xf numFmtId="9" fontId="30" fillId="8" borderId="0" xfId="2" applyFont="1" applyFill="1" applyAlignment="1" applyProtection="1">
      <alignment vertical="center"/>
    </xf>
    <xf numFmtId="10" fontId="0" fillId="0" borderId="0" xfId="2" applyNumberFormat="1" applyFont="1" applyAlignment="1" applyProtection="1">
      <alignment vertical="center"/>
      <protection locked="0"/>
    </xf>
    <xf numFmtId="49" fontId="23" fillId="0" borderId="0" xfId="0" applyNumberFormat="1" applyFont="1" applyFill="1" applyAlignment="1" applyProtection="1">
      <alignment horizontal="left" vertical="center"/>
      <protection locked="0"/>
    </xf>
    <xf numFmtId="0" fontId="0" fillId="0" borderId="0" xfId="0" applyNumberFormat="1" applyProtection="1">
      <alignment vertical="center"/>
    </xf>
    <xf numFmtId="0" fontId="0" fillId="0" borderId="0" xfId="0" applyNumberFormat="1" applyProtection="1">
      <alignment vertical="center"/>
      <protection locked="0"/>
    </xf>
    <xf numFmtId="0" fontId="30" fillId="8" borderId="0" xfId="12" applyNumberFormat="1" applyProtection="1">
      <alignment vertical="center"/>
    </xf>
    <xf numFmtId="0" fontId="29" fillId="8" borderId="9" xfId="11" applyNumberFormat="1" applyFill="1" applyProtection="1">
      <alignment vertical="center"/>
    </xf>
    <xf numFmtId="0" fontId="23" fillId="0" borderId="0" xfId="0" applyNumberFormat="1" applyFont="1" applyProtection="1">
      <alignment vertical="center"/>
    </xf>
    <xf numFmtId="0" fontId="31" fillId="8" borderId="8" xfId="13" applyNumberFormat="1" applyProtection="1">
      <alignment vertical="center"/>
    </xf>
    <xf numFmtId="0" fontId="23" fillId="0" borderId="0" xfId="1" applyNumberFormat="1" applyFont="1" applyAlignment="1" applyProtection="1">
      <alignment vertical="center"/>
      <protection locked="0"/>
    </xf>
    <xf numFmtId="165" fontId="0" fillId="0" borderId="0" xfId="1" applyNumberFormat="1" applyFont="1" applyAlignment="1">
      <alignment vertical="center"/>
    </xf>
    <xf numFmtId="167" fontId="0" fillId="0" borderId="0" xfId="1" applyNumberFormat="1" applyFont="1" applyAlignment="1" applyProtection="1">
      <alignment vertical="center"/>
      <protection locked="0"/>
    </xf>
    <xf numFmtId="167" fontId="0" fillId="0" borderId="0" xfId="0" applyNumberFormat="1" applyFill="1" applyProtection="1">
      <alignment vertical="center"/>
      <protection locked="0"/>
    </xf>
    <xf numFmtId="49" fontId="0" fillId="0" borderId="0" xfId="0" applyNumberFormat="1" applyFill="1" applyAlignment="1">
      <alignment horizontal="left" vertical="center"/>
    </xf>
    <xf numFmtId="49" fontId="23" fillId="0" borderId="0" xfId="0" applyNumberFormat="1" applyFont="1" applyFill="1" applyProtection="1">
      <alignment vertical="center"/>
      <protection locked="0"/>
    </xf>
    <xf numFmtId="49" fontId="23" fillId="0" borderId="0" xfId="0" applyNumberFormat="1" applyFont="1" applyFill="1" applyAlignment="1" applyProtection="1">
      <alignment vertical="center"/>
      <protection locked="0"/>
    </xf>
    <xf numFmtId="164" fontId="0" fillId="0" borderId="0" xfId="1" applyFont="1" applyFill="1" applyAlignment="1">
      <alignment vertical="center"/>
    </xf>
    <xf numFmtId="0" fontId="23" fillId="0" borderId="0" xfId="0" applyNumberFormat="1" applyFont="1" applyFill="1" applyAlignment="1" applyProtection="1">
      <alignment horizontal="left" vertical="center"/>
      <protection locked="0"/>
    </xf>
    <xf numFmtId="0" fontId="20" fillId="0" borderId="0" xfId="0" applyFont="1" applyProtection="1">
      <alignment vertical="center"/>
    </xf>
    <xf numFmtId="0" fontId="0" fillId="0" borderId="0" xfId="0" applyNumberFormat="1" applyFill="1">
      <alignment vertical="center"/>
    </xf>
    <xf numFmtId="0" fontId="23" fillId="0" borderId="0" xfId="0" applyNumberFormat="1" applyFont="1">
      <alignment vertical="center"/>
    </xf>
    <xf numFmtId="0" fontId="23" fillId="0" borderId="0" xfId="0" applyFont="1" applyFill="1" applyAlignment="1">
      <alignment vertical="center" wrapText="1"/>
    </xf>
    <xf numFmtId="0" fontId="23" fillId="0" borderId="0" xfId="0" applyNumberFormat="1" applyFont="1" applyFill="1" applyAlignment="1">
      <alignment vertical="center"/>
    </xf>
    <xf numFmtId="0" fontId="23" fillId="0" borderId="0" xfId="0" applyFont="1" applyFill="1" applyProtection="1">
      <alignment vertical="center"/>
    </xf>
    <xf numFmtId="0" fontId="0" fillId="0" borderId="0" xfId="0" applyFill="1" applyAlignment="1">
      <alignment vertical="center" wrapText="1"/>
    </xf>
    <xf numFmtId="0" fontId="23" fillId="0" borderId="0" xfId="0" applyFont="1" applyAlignment="1">
      <alignment vertical="center" wrapText="1"/>
    </xf>
    <xf numFmtId="0" fontId="23" fillId="0" borderId="0" xfId="0" applyFont="1" applyAlignment="1">
      <alignment vertical="center"/>
    </xf>
    <xf numFmtId="0" fontId="0" fillId="0" borderId="0" xfId="0" applyNumberFormat="1" applyFill="1" applyAlignment="1">
      <alignment vertical="center"/>
    </xf>
    <xf numFmtId="0" fontId="0" fillId="0" borderId="0" xfId="0" applyAlignment="1">
      <alignment vertical="center"/>
    </xf>
    <xf numFmtId="0" fontId="0" fillId="0" borderId="0" xfId="0" applyFill="1" applyAlignment="1">
      <alignment vertical="center"/>
    </xf>
    <xf numFmtId="0" fontId="30" fillId="8" borderId="0" xfId="12" applyAlignment="1">
      <alignment vertical="center"/>
    </xf>
    <xf numFmtId="0" fontId="20" fillId="0" borderId="0" xfId="0" applyFont="1" applyAlignment="1" applyProtection="1">
      <alignment horizontal="left" vertical="center"/>
    </xf>
    <xf numFmtId="0" fontId="20" fillId="0" borderId="0" xfId="0" applyFont="1" applyProtection="1">
      <alignment vertical="center"/>
      <protection locked="0"/>
    </xf>
    <xf numFmtId="0" fontId="20" fillId="0" borderId="0" xfId="0" applyNumberFormat="1" applyFont="1" applyAlignment="1" applyProtection="1">
      <alignment vertical="center"/>
      <protection locked="0"/>
    </xf>
    <xf numFmtId="0" fontId="20" fillId="0" borderId="0" xfId="0" applyFont="1" applyAlignment="1" applyProtection="1">
      <alignment horizontal="left" vertical="center"/>
      <protection locked="0"/>
    </xf>
    <xf numFmtId="0" fontId="20" fillId="0" borderId="0" xfId="0" applyFont="1" applyFill="1" applyProtection="1">
      <alignment vertical="center"/>
      <protection locked="0"/>
    </xf>
    <xf numFmtId="49" fontId="20" fillId="0" borderId="0" xfId="0" applyNumberFormat="1" applyFont="1" applyProtection="1">
      <alignment vertical="center"/>
      <protection locked="0"/>
    </xf>
    <xf numFmtId="0" fontId="20" fillId="0" borderId="0" xfId="0" applyFont="1">
      <alignment vertical="center"/>
    </xf>
    <xf numFmtId="0" fontId="20" fillId="0" borderId="0" xfId="0" applyNumberFormat="1" applyFont="1">
      <alignment vertical="center"/>
    </xf>
    <xf numFmtId="0" fontId="20" fillId="0" borderId="0" xfId="0" applyFont="1" applyFill="1" applyAlignment="1" applyProtection="1">
      <alignment horizontal="left" vertical="center"/>
      <protection locked="0"/>
    </xf>
    <xf numFmtId="0" fontId="20" fillId="0" borderId="0" xfId="0" applyFont="1" applyFill="1">
      <alignment vertical="center"/>
    </xf>
    <xf numFmtId="49" fontId="20" fillId="0" borderId="0" xfId="0" applyNumberFormat="1" applyFont="1" applyAlignment="1" applyProtection="1">
      <alignment horizontal="left" vertical="center"/>
      <protection locked="0"/>
    </xf>
    <xf numFmtId="0" fontId="20" fillId="0" borderId="0" xfId="0" applyFont="1" applyAlignment="1">
      <alignment horizontal="left" vertical="center"/>
    </xf>
    <xf numFmtId="0" fontId="20" fillId="0" borderId="0" xfId="0" applyFont="1" applyFill="1" applyAlignment="1">
      <alignment horizontal="left" vertical="center"/>
    </xf>
    <xf numFmtId="0" fontId="20" fillId="0" borderId="0" xfId="0" applyFont="1" applyFill="1" applyAlignment="1">
      <alignment horizontal="left" vertical="center" wrapText="1"/>
    </xf>
    <xf numFmtId="49" fontId="20" fillId="0" borderId="0" xfId="0" applyNumberFormat="1" applyFont="1" applyFill="1" applyAlignment="1" applyProtection="1">
      <alignment horizontal="left" vertical="center"/>
      <protection locked="0"/>
    </xf>
    <xf numFmtId="0" fontId="20" fillId="0" borderId="0" xfId="0" applyNumberFormat="1" applyFont="1" applyFill="1" applyAlignment="1" applyProtection="1">
      <alignment horizontal="left" vertical="center"/>
      <protection locked="0"/>
    </xf>
    <xf numFmtId="0" fontId="20" fillId="0" borderId="0" xfId="0" applyNumberFormat="1" applyFont="1" applyFill="1" applyProtection="1">
      <alignment vertical="center"/>
      <protection locked="0"/>
    </xf>
    <xf numFmtId="0" fontId="31" fillId="8" borderId="8" xfId="13" applyNumberFormat="1" applyAlignment="1">
      <alignment horizontal="left" vertical="center"/>
    </xf>
    <xf numFmtId="0" fontId="19" fillId="0" borderId="0" xfId="0" applyFont="1" applyProtection="1">
      <alignment vertical="center"/>
      <protection locked="0"/>
    </xf>
    <xf numFmtId="0" fontId="19" fillId="0" borderId="0" xfId="0" applyFont="1" applyProtection="1">
      <alignment vertical="center"/>
    </xf>
    <xf numFmtId="0" fontId="0" fillId="0" borderId="0" xfId="0" quotePrefix="1">
      <alignment vertical="center"/>
    </xf>
    <xf numFmtId="0" fontId="18" fillId="0" borderId="0" xfId="0" applyFont="1" applyFill="1" applyAlignment="1">
      <alignment horizontal="left" vertical="center"/>
    </xf>
    <xf numFmtId="0" fontId="17" fillId="0" borderId="0" xfId="0" applyFont="1" applyFill="1" applyAlignment="1">
      <alignment horizontal="left" vertical="center"/>
    </xf>
    <xf numFmtId="49" fontId="23" fillId="0" borderId="0" xfId="0" applyNumberFormat="1" applyFont="1" applyFill="1" applyAlignment="1">
      <alignment horizontal="left" vertical="center"/>
    </xf>
    <xf numFmtId="0" fontId="0" fillId="0" borderId="0" xfId="0" applyFill="1" applyBorder="1" applyProtection="1">
      <alignment vertical="center"/>
      <protection locked="0"/>
    </xf>
    <xf numFmtId="0" fontId="0" fillId="0" borderId="0" xfId="0" applyBorder="1" applyProtection="1">
      <alignment vertical="center"/>
      <protection locked="0"/>
    </xf>
    <xf numFmtId="0" fontId="0" fillId="0" borderId="0" xfId="0" applyNumberFormat="1" applyFill="1" applyBorder="1" applyProtection="1">
      <alignment vertical="center"/>
      <protection locked="0"/>
    </xf>
    <xf numFmtId="49" fontId="0" fillId="0" borderId="0" xfId="0" applyNumberFormat="1" applyFill="1" applyBorder="1" applyAlignment="1" applyProtection="1">
      <alignment horizontal="left" vertical="center"/>
      <protection locked="0"/>
    </xf>
    <xf numFmtId="49" fontId="0" fillId="0" borderId="0" xfId="0" applyNumberFormat="1" applyBorder="1" applyProtection="1">
      <alignment vertical="center"/>
      <protection locked="0"/>
    </xf>
    <xf numFmtId="49" fontId="0" fillId="0" borderId="0" xfId="0" applyNumberFormat="1" applyBorder="1" applyAlignment="1" applyProtection="1">
      <alignment horizontal="left" vertical="center"/>
      <protection locked="0"/>
    </xf>
    <xf numFmtId="49" fontId="0" fillId="0" borderId="0" xfId="0" applyNumberFormat="1" applyFill="1" applyBorder="1" applyProtection="1">
      <alignment vertical="center"/>
      <protection locked="0"/>
    </xf>
    <xf numFmtId="0" fontId="0" fillId="0" borderId="0" xfId="0" applyNumberFormat="1" applyBorder="1" applyProtection="1">
      <alignment vertical="center"/>
      <protection locked="0"/>
    </xf>
    <xf numFmtId="0" fontId="0" fillId="0" borderId="0" xfId="0" applyNumberFormat="1" applyBorder="1" applyAlignment="1" applyProtection="1">
      <alignment vertical="center"/>
      <protection locked="0"/>
    </xf>
    <xf numFmtId="0" fontId="0" fillId="0" borderId="0" xfId="0" applyNumberFormat="1" applyFill="1" applyBorder="1" applyAlignment="1" applyProtection="1">
      <alignment vertical="center"/>
      <protection locked="0"/>
    </xf>
    <xf numFmtId="0" fontId="0" fillId="0" borderId="0" xfId="0" applyBorder="1" applyAlignment="1" applyProtection="1">
      <alignment horizontal="left" vertical="center"/>
      <protection locked="0"/>
    </xf>
    <xf numFmtId="0" fontId="0" fillId="0" borderId="0" xfId="0" applyNumberFormat="1" applyFill="1" applyBorder="1" applyAlignment="1" applyProtection="1">
      <alignment horizontal="left" vertical="center"/>
      <protection locked="0"/>
    </xf>
    <xf numFmtId="0" fontId="0" fillId="0" borderId="0" xfId="0" applyNumberFormat="1" applyBorder="1" applyAlignment="1" applyProtection="1">
      <alignment horizontal="left" vertical="center"/>
      <protection locked="0"/>
    </xf>
    <xf numFmtId="0" fontId="16" fillId="0" borderId="0" xfId="0" applyFont="1" applyFill="1" applyProtection="1">
      <alignment vertical="center"/>
      <protection locked="0"/>
    </xf>
    <xf numFmtId="49" fontId="0" fillId="0" borderId="0" xfId="0" quotePrefix="1" applyNumberFormat="1" applyFill="1" applyProtection="1">
      <alignment vertical="center"/>
      <protection locked="0"/>
    </xf>
    <xf numFmtId="14" fontId="20" fillId="0" borderId="0" xfId="0" applyNumberFormat="1" applyFont="1" applyAlignment="1" applyProtection="1">
      <alignment vertical="center"/>
      <protection locked="0"/>
    </xf>
    <xf numFmtId="0" fontId="15" fillId="0" borderId="0" xfId="0" applyFont="1" applyFill="1" applyAlignment="1" applyProtection="1">
      <alignment horizontal="left" vertical="center"/>
      <protection locked="0"/>
    </xf>
    <xf numFmtId="0" fontId="14" fillId="0" borderId="0" xfId="0" applyFont="1" applyProtection="1">
      <alignment vertical="center"/>
      <protection locked="0"/>
    </xf>
    <xf numFmtId="49" fontId="14" fillId="0" borderId="0" xfId="0" applyNumberFormat="1" applyFont="1" applyAlignment="1" applyProtection="1">
      <alignment horizontal="left" vertical="center"/>
      <protection locked="0"/>
    </xf>
    <xf numFmtId="0" fontId="14" fillId="0" borderId="0" xfId="0" applyFont="1" applyAlignment="1" applyProtection="1">
      <alignment vertical="center" wrapText="1"/>
      <protection locked="0"/>
    </xf>
    <xf numFmtId="49" fontId="27" fillId="6" borderId="7" xfId="1" applyNumberFormat="1" applyFont="1" applyFill="1" applyBorder="1" applyAlignment="1" applyProtection="1">
      <alignment horizontal="left" vertical="center"/>
      <protection locked="0"/>
    </xf>
    <xf numFmtId="0" fontId="27" fillId="6" borderId="7" xfId="10" applyAlignment="1" applyProtection="1">
      <alignment horizontal="left" vertical="center"/>
      <protection locked="0"/>
    </xf>
    <xf numFmtId="14" fontId="27" fillId="6" borderId="7" xfId="10" applyNumberFormat="1" applyAlignment="1" applyProtection="1">
      <alignment horizontal="left" vertical="center"/>
      <protection locked="0"/>
    </xf>
    <xf numFmtId="0" fontId="27" fillId="6" borderId="7" xfId="10" applyAlignment="1">
      <alignment horizontal="left" vertical="center"/>
    </xf>
    <xf numFmtId="49" fontId="27" fillId="6" borderId="10" xfId="10" applyNumberFormat="1" applyBorder="1" applyAlignment="1" applyProtection="1">
      <alignment horizontal="left" vertical="center"/>
      <protection locked="0"/>
    </xf>
    <xf numFmtId="0" fontId="14" fillId="0" borderId="0" xfId="0" applyFont="1" applyAlignment="1" applyProtection="1">
      <alignment horizontal="left" vertical="center"/>
      <protection locked="0"/>
    </xf>
    <xf numFmtId="49" fontId="14" fillId="0" borderId="0" xfId="0" applyNumberFormat="1" applyFont="1" applyAlignment="1" applyProtection="1">
      <alignment vertical="center" wrapText="1"/>
      <protection locked="0"/>
    </xf>
    <xf numFmtId="0" fontId="13" fillId="0" borderId="0" xfId="0" applyFont="1" applyAlignment="1" applyProtection="1">
      <alignment horizontal="left" vertical="center"/>
      <protection locked="0"/>
    </xf>
    <xf numFmtId="0" fontId="13" fillId="0" borderId="0" xfId="0" applyFont="1" applyFill="1" applyAlignment="1" applyProtection="1">
      <alignment horizontal="left" vertical="center"/>
      <protection locked="0"/>
    </xf>
    <xf numFmtId="49" fontId="12" fillId="0" borderId="0" xfId="0" applyNumberFormat="1" applyFont="1" applyFill="1" applyAlignment="1" applyProtection="1">
      <alignment horizontal="left" vertical="center"/>
      <protection locked="0"/>
    </xf>
    <xf numFmtId="0" fontId="12" fillId="0" borderId="0" xfId="0" applyFont="1">
      <alignment vertical="center"/>
    </xf>
    <xf numFmtId="0" fontId="12" fillId="0" borderId="0" xfId="0" applyNumberFormat="1" applyFont="1">
      <alignment vertical="center"/>
    </xf>
    <xf numFmtId="0" fontId="11" fillId="0" borderId="0" xfId="0" applyFont="1" applyAlignment="1" applyProtection="1">
      <alignment horizontal="left" vertical="center"/>
      <protection locked="0"/>
    </xf>
    <xf numFmtId="0" fontId="10" fillId="0" borderId="0" xfId="0" applyFont="1" applyFill="1" applyAlignment="1">
      <alignment horizontal="left" vertical="center"/>
    </xf>
    <xf numFmtId="0" fontId="9" fillId="0" borderId="0" xfId="0" applyFont="1" applyFill="1" applyProtection="1">
      <alignment vertical="center"/>
      <protection locked="0"/>
    </xf>
    <xf numFmtId="49" fontId="8" fillId="0" borderId="0" xfId="0" applyNumberFormat="1" applyFont="1" applyFill="1" applyAlignment="1" applyProtection="1">
      <alignment horizontal="left" vertical="center"/>
      <protection locked="0"/>
    </xf>
    <xf numFmtId="0" fontId="8" fillId="0" borderId="0" xfId="0" applyNumberFormat="1" applyFont="1" applyFill="1" applyAlignment="1" applyProtection="1">
      <alignment horizontal="left" vertical="center"/>
      <protection locked="0"/>
    </xf>
    <xf numFmtId="49" fontId="8" fillId="0" borderId="0" xfId="0" applyNumberFormat="1" applyFont="1" applyAlignment="1" applyProtection="1">
      <alignment horizontal="left" vertical="center"/>
      <protection locked="0"/>
    </xf>
    <xf numFmtId="0" fontId="8" fillId="0" borderId="0" xfId="0" applyFont="1" applyFill="1" applyAlignment="1" applyProtection="1">
      <alignment horizontal="left" vertical="center"/>
      <protection locked="0"/>
    </xf>
    <xf numFmtId="0" fontId="8" fillId="0" borderId="0" xfId="0" applyFont="1" applyAlignment="1" applyProtection="1">
      <alignment horizontal="left" vertical="center"/>
      <protection locked="0"/>
    </xf>
    <xf numFmtId="0" fontId="8" fillId="0" borderId="0" xfId="0" applyNumberFormat="1" applyFont="1" applyAlignment="1" applyProtection="1">
      <alignment horizontal="left" vertical="center"/>
      <protection locked="0"/>
    </xf>
    <xf numFmtId="0" fontId="23" fillId="0" borderId="0" xfId="0" applyNumberFormat="1" applyFont="1" applyAlignment="1" applyProtection="1">
      <alignment horizontal="left" vertical="center"/>
      <protection locked="0"/>
    </xf>
    <xf numFmtId="0" fontId="8" fillId="0" borderId="0" xfId="0" applyFont="1" applyFill="1" applyAlignment="1">
      <alignment horizontal="left" vertical="center"/>
    </xf>
    <xf numFmtId="0" fontId="0" fillId="0" borderId="0" xfId="0" applyNumberFormat="1" applyAlignment="1" applyProtection="1">
      <alignment vertical="center"/>
      <protection locked="0"/>
    </xf>
    <xf numFmtId="49" fontId="23" fillId="0" borderId="0" xfId="0" quotePrefix="1" applyNumberFormat="1" applyFont="1" applyAlignment="1" applyProtection="1">
      <alignment horizontal="left" vertical="center"/>
      <protection locked="0"/>
    </xf>
    <xf numFmtId="0" fontId="32" fillId="8" borderId="8" xfId="14" applyProtection="1">
      <alignment vertical="center"/>
      <protection locked="0"/>
    </xf>
    <xf numFmtId="0" fontId="7" fillId="0" borderId="0" xfId="0" applyFont="1" applyFill="1" applyAlignment="1" applyProtection="1">
      <alignment horizontal="left" vertical="center"/>
      <protection locked="0"/>
    </xf>
    <xf numFmtId="0" fontId="0" fillId="0" borderId="0" xfId="0" quotePrefix="1" applyFill="1" applyProtection="1">
      <alignment vertical="center"/>
      <protection locked="0"/>
    </xf>
    <xf numFmtId="0" fontId="23" fillId="0" borderId="0" xfId="0" quotePrefix="1" applyNumberFormat="1" applyFont="1" applyFill="1" applyAlignment="1" applyProtection="1">
      <alignment vertical="center" wrapText="1"/>
      <protection locked="0"/>
    </xf>
    <xf numFmtId="0" fontId="7" fillId="0" borderId="0" xfId="0" applyFont="1" applyProtection="1">
      <alignment vertical="center"/>
      <protection locked="0"/>
    </xf>
    <xf numFmtId="0" fontId="6" fillId="0" borderId="0" xfId="0" applyFont="1" applyFill="1" applyProtection="1">
      <alignment vertical="center"/>
      <protection locked="0"/>
    </xf>
    <xf numFmtId="0" fontId="5" fillId="0" borderId="0" xfId="0" applyFont="1" applyProtection="1">
      <alignment vertical="center"/>
      <protection locked="0"/>
    </xf>
    <xf numFmtId="0" fontId="20" fillId="0" borderId="0" xfId="0" applyNumberFormat="1" applyFont="1" applyFill="1">
      <alignment vertical="center"/>
    </xf>
    <xf numFmtId="0" fontId="4" fillId="0" borderId="0" xfId="0" applyFont="1" applyProtection="1">
      <alignment vertical="center"/>
      <protection locked="0"/>
    </xf>
    <xf numFmtId="0" fontId="23" fillId="0" borderId="0" xfId="0" applyNumberFormat="1" applyFont="1" applyFill="1">
      <alignment vertical="center"/>
    </xf>
    <xf numFmtId="0" fontId="3" fillId="0" borderId="0" xfId="0" applyFont="1" applyFill="1"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0" fontId="3" fillId="0" borderId="0" xfId="0" applyNumberFormat="1" applyFont="1" applyAlignment="1" applyProtection="1">
      <alignment horizontal="left" vertical="center"/>
      <protection locked="0"/>
    </xf>
    <xf numFmtId="0" fontId="2" fillId="0" borderId="0" xfId="0" applyFont="1" applyProtection="1">
      <alignment vertical="center"/>
    </xf>
    <xf numFmtId="0" fontId="33" fillId="0" borderId="0" xfId="0" applyFont="1" applyProtection="1">
      <alignment vertical="center"/>
      <protection locked="0"/>
    </xf>
    <xf numFmtId="0" fontId="1" fillId="0" borderId="0" xfId="0" applyNumberFormat="1" applyFont="1" applyFill="1" applyBorder="1" applyAlignment="1" applyProtection="1">
      <alignment vertical="center"/>
    </xf>
    <xf numFmtId="164" fontId="1" fillId="0" borderId="0" xfId="0" applyNumberFormat="1" applyFont="1" applyFill="1" applyBorder="1" applyAlignment="1" applyProtection="1">
      <alignment horizontal="right" vertical="center"/>
    </xf>
    <xf numFmtId="0" fontId="1" fillId="0" borderId="0" xfId="0" applyFont="1" applyProtection="1">
      <alignment vertical="center"/>
      <protection locked="0"/>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cellStyle name="uBind Heading 2" xfId="13"/>
    <cellStyle name="uBind Heading 3" xfId="14"/>
    <cellStyle name="uBind Input" xfId="10"/>
    <cellStyle name="uBind Normal" xfId="12"/>
    <cellStyle name="uBind Table Head" xfId="9"/>
  </cellStyles>
  <dxfs count="577">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68"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00_-;\-&quot;$&quot;* #,##0.00_-;_-&quot;$&quot;* &quot;-&quot;??_-;_-@_-"/>
      <alignment horizontal="right" vertical="center" textRotation="0" wrapText="0" indent="0" justifyLastLine="0" shrinkToFit="0" readingOrder="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68"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68"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TableStyleMedium2" defaultPivotStyle="PivotStyleLight16">
    <tableStyle name="TableStyleMedium28 2" pivot="0" count="7">
      <tableStyleElement type="wholeTable" dxfId="576"/>
      <tableStyleElement type="headerRow" dxfId="575"/>
      <tableStyleElement type="totalRow" dxfId="574"/>
      <tableStyleElement type="firstColumn" dxfId="573"/>
      <tableStyleElement type="lastColumn" dxfId="572"/>
      <tableStyleElement type="firstRowStripe" dxfId="571"/>
      <tableStyleElement type="firstColumnStripe" dxfId="570"/>
    </tableStyle>
    <tableStyle name="uBind Table" pivot="0" count="7">
      <tableStyleElement type="wholeTable" dxfId="569"/>
      <tableStyleElement type="headerRow" dxfId="568"/>
      <tableStyleElement type="totalRow" dxfId="567"/>
      <tableStyleElement type="firstColumn" dxfId="566"/>
      <tableStyleElement type="lastColumn" dxfId="565"/>
      <tableStyleElement type="firstRowStripe" dxfId="564"/>
      <tableStyleElement type="firstColumnStripe" dxfId="563"/>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45</xdr:col>
      <xdr:colOff>57150</xdr:colOff>
      <xdr:row>1</xdr:row>
      <xdr:rowOff>19050</xdr:rowOff>
    </xdr:from>
    <xdr:to>
      <xdr:col>45</xdr:col>
      <xdr:colOff>1152525</xdr:colOff>
      <xdr:row>1</xdr:row>
      <xdr:rowOff>406282</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57150</xdr:colOff>
      <xdr:row>0</xdr:row>
      <xdr:rowOff>257175</xdr:rowOff>
    </xdr:from>
    <xdr:to>
      <xdr:col>47</xdr:col>
      <xdr:colOff>1152525</xdr:colOff>
      <xdr:row>1</xdr:row>
      <xdr:rowOff>377707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id="6" name="Table_Question_Sets" displayName="Table_Question_Sets" ref="B4:BV61" totalsRowShown="0" headerRowDxfId="562" dataDxfId="561" headerRowCellStyle="uBind Normal" dataCellStyle="uBind Normal">
  <autoFilter ref="B4:BV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autoFilter>
  <tableColumns count="73">
    <tableColumn id="2" name="Property" dataDxfId="560" dataCellStyle="Normal"/>
    <tableColumn id="19" name="Header" dataDxfId="559"/>
    <tableColumn id="4" name="Type" dataDxfId="558" dataCellStyle="Normal">
      <calculatedColumnFormula>IF(Table_Question_Sets[[#This Row],[Header]]="Yes","",
IF(INDIRECT(SUBSTITUTE(ADDRESS(1,COLUMN(),4),"1","")&amp;ROW()-1)="",
INDIRECT(SUBSTITUTE(ADDRESS(1,COLUMN(Table_Question_Sets[[#This Row],[Property]]),4),"1","")&amp;ROW()-1),
INDIRECT(SUBSTITUTE(ADDRESS(1,COLUMN(),4),"1","")&amp;ROW()-1)))</calculatedColumnFormula>
    </tableColumn>
    <tableColumn id="1" name="Key" dataDxfId="557"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name="Field Code" dataDxfId="556">
      <calculatedColumnFormula>IF(Table_Question_Sets[[#This Row],[Header]]="Yes","",IF(Table_Question_Sets[[#This Row],[Property]]&lt;&gt;"",SUBSTITUTE(Table_Question_Sets[[#This Row],[Property]]," ",""),""))</calculatedColumnFormula>
    </tableColumn>
    <tableColumn id="3" name="Value" dataDxfId="555" dataCellStyle="uBind Input"/>
    <tableColumn id="6" name="Data Type" dataDxfId="554" dataCellStyle="Normal"/>
    <tableColumn id="7" name="Field Type" dataDxfId="553" dataCellStyle="Normal"/>
    <tableColumn id="48" name="Option Set" dataDxfId="552"/>
    <tableColumn id="12" name="Required" dataDxfId="551" dataCellStyle="Normal"/>
    <tableColumn id="44" name="Min Qty" dataDxfId="550"/>
    <tableColumn id="45" name="Max Qty" dataDxfId="549"/>
    <tableColumn id="10" name="Row" dataDxfId="548"/>
    <tableColumn id="24" name="X" dataDxfId="547"/>
    <tableColumn id="25" name="S" dataDxfId="546"/>
    <tableColumn id="26" name="M" dataDxfId="545"/>
    <tableColumn id="27" name="L" dataDxfId="544"/>
    <tableColumn id="65" name="Width"/>
    <tableColumn id="5" name="Label" dataDxfId="543" dataCellStyle="Normal"/>
    <tableColumn id="49" name="Question" dataDxfId="542"/>
    <tableColumn id="14" name="Hide Condition" dataDxfId="541" dataCellStyle="Normal"/>
    <tableColumn id="11" name="Validation Rules" dataDxfId="540" dataCellStyle="Normal"/>
    <tableColumn id="30" name="Heading 2" dataDxfId="539"/>
    <tableColumn id="32" name="Heading 3" dataDxfId="538"/>
    <tableColumn id="37" name="Heading 4" dataDxfId="537"/>
    <tableColumn id="33" name="Paragraph" dataDxfId="536"/>
    <tableColumn id="69" name="HTML" dataDxfId="535"/>
    <tableColumn id="58" name="Terms" dataDxfId="534"/>
    <tableColumn id="8" name="Placeholder" dataDxfId="533" dataCellStyle="Normal"/>
    <tableColumn id="17" name="Help Message" dataDxfId="532" dataCellStyle="Normal"/>
    <tableColumn id="46" name="Tooltip" dataDxfId="531"/>
    <tableColumn id="68" name="Icon" dataDxfId="530"/>
    <tableColumn id="9" name="Default Value" dataDxfId="529" dataCellStyle="Normal"/>
    <tableColumn id="64" name="Calculated Value"/>
    <tableColumn id="72" name="Calculated Trigger"/>
    <tableColumn id="73" name="Calculated Condition"/>
    <tableColumn id="35" name="Assumed Value" dataDxfId="528"/>
    <tableColumn id="36" name="Used Value" dataDxfId="527">
      <calculatedColumnFormula>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calculatedColumnFormula>
    </tableColumn>
    <tableColumn id="23" name="Custom Invalid"/>
    <tableColumn id="47" name="Invalid" dataDxfId="526">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name="Invalid Rollup" dataDxfId="525">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name="Disabled Condition" dataDxfId="524" dataCellStyle="Normal"/>
    <tableColumn id="42" name="Summary Label" dataDxfId="523"/>
    <tableColumn id="51" name="Affects Premium" dataDxfId="522"/>
    <tableColumn id="52" name="Affects Triggers" dataDxfId="521"/>
    <tableColumn id="16" name="Workflow Role" dataDxfId="520"/>
    <tableColumn id="70" name="Private" dataDxfId="519"/>
    <tableColumn id="66" name="Container Class" dataDxfId="518"/>
    <tableColumn id="67" name="Container Style" dataDxfId="517"/>
    <tableColumn id="21" name="Text" dataDxfId="516" dataCellStyle="Normal">
      <calculatedColumnFormula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calculatedColumnFormula>
    </tableColumn>
    <tableColumn id="22" name="String" dataDxfId="515"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name="Summary Key Mapping" dataDxfId="514">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name="Config Count Fwd" dataDxfId="513">
      <calculatedColumnFormula>IF(Table_Question_Sets[[#This Row],[Header]]="Yes","",_xlfn.NUMBERVALUE(INDIRECT(SUBSTITUTE(ADDRESS(1,COLUMN(),4),"1","")&amp;ROW()-1))+IF(Table_Question_Sets[[#This Row],[Property]]&lt;&gt;"",1,0))</calculatedColumnFormula>
    </tableColumn>
    <tableColumn id="28" name="Config Count Back" dataDxfId="512">
      <calculatedColumnFormula>IF(Table_Question_Sets[[#This Row],[Header]]="Yes","",_xlfn.NUMBERVALUE(INDIRECT(SUBSTITUTE(ADDRESS(1,COLUMN(),4),"1","")&amp;ROW()+1))+IF(Table_Question_Sets[[#This Row],[Property]]&lt;&gt;"",1,0))</calculatedColumnFormula>
    </tableColumn>
    <tableColumn id="20" name="Config Options" dataDxfId="511">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name="Config Validators" dataDxfId="510">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name="Config TO Repeating" dataDxfId="509">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name="Config TO" dataDxfId="508">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name="Config Field" dataDxfId="507">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calculatedColumnFormula>
    </tableColumn>
    <tableColumn id="15" name="Config Content" dataDxfId="506" dataCellStyle="Normal">
      <calculatedColumnFormula xml:space="preserve">
IF(Table_Question_Sets[[#This Row],[Row]]="Yes","]},{""className"": ""row"",""fieldGroup"": [","")&amp;
Table_Question_Sets[[#This Row],[Config Field]]</calculatedColumnFormula>
    </tableColumn>
    <tableColumn id="56" name="Config Rollup" dataDxfId="505">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name="Config Use Row" dataDxfId="504">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name="Config Keys Nested" dataDxfId="503">
      <calculatedColumnFormula>IF(AND(Table_Question_Sets[[#This Row],[Header]]="",Table_Question_Sets[[#This Row],[Property]]&lt;&gt;"",Table_Question_Sets[[#This Row],[Field Type]]&lt;&gt;""),
""""&amp;Table_Question_Sets[[#This Row],[Key]]&amp;"""","")</calculatedColumnFormula>
    </tableColumn>
    <tableColumn id="59" name="Config Keys Nested Rollup" dataDxfId="502">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name="Config Workflow Roles" dataDxfId="501">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71" name="Config Private Fields" dataDxfId="500">
      <calculatedColumnFormula>IF(AND(Table_Question_Sets[[#This Row],[Header]]&lt;&gt;"Yes",Table_Question_Sets[[#This Row],[Property]]&lt;&gt;"",Table_Question_Sets[[#This Row],[Private]]="Yes"),
""""&amp;Table_Question_Sets[[#This Row],[Key]]&amp;"""","")</calculatedColumnFormula>
    </tableColumn>
    <tableColumn id="40" name="Calculation Count Back" dataDxfId="499">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name="Calculation Repeating" dataDxfId="498">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name="Calculation" dataDxfId="497">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calculatedColumnFormula>
    </tableColumn>
    <tableColumn id="61" name="Calculation Rollup" dataDxfId="496">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name="Output Config" dataDxfId="495">
      <calculatedColumnFormula>IF(ISNUMBER(Table_Question_Sets[[#This Row],[Config Use Row]]),INDEX(Table_Question_Sets[Config Rollup],Table_Question_Sets[[#This Row],[Config Use Row]]),"")</calculatedColumnFormula>
    </tableColumn>
    <tableColumn id="60" name="Output Config Keys Nested" dataDxfId="494">
      <calculatedColumnFormula>IF(ISNUMBER(Table_Question_Sets[[#This Row],[Config Use Row]]),INDEX(Table_Question_Sets[Config Keys Nested Rollup],Table_Question_Sets[[#This Row],[Config Use Row]]),"")</calculatedColumnFormula>
    </tableColumn>
    <tableColumn id="62" name="Output Calculation" dataDxfId="493">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id="21" name="Table_Repeating_Question_Sets" displayName="Table_Repeating_Question_Sets" ref="B4:CQ14" totalsRowShown="0" headerRowDxfId="492" dataDxfId="491" headerRowCellStyle="Normal" dataCellStyle="Normal">
  <autoFilter ref="B4:CQ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autoFilter>
  <tableColumns count="94">
    <tableColumn id="2" name="Property" dataDxfId="490" dataCellStyle="Normal"/>
    <tableColumn id="19" name="Header" dataDxfId="489" dataCellStyle="Normal"/>
    <tableColumn id="4" name="Type" dataDxfId="488"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name="Key" dataDxfId="487"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name="Field Key Prefix" dataDxfId="486">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name="Field Key" dataDxfId="485">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name="Field Code" dataDxfId="484">
      <calculatedColumnFormula>IF(Table_Repeating_Question_Sets[[#This Row],[Header]]="Yes","",IF(Table_Repeating_Question_Sets[[#This Row],[Property]]&lt;&gt;"",SUBSTITUTE(Table_Repeating_Question_Sets[[#This Row],[Property]]," ",""),""))</calculatedColumnFormula>
    </tableColumn>
    <tableColumn id="3" name="Value 1" dataDxfId="483" dataCellStyle="uBind Input"/>
    <tableColumn id="20" name="Value 2" dataDxfId="482" dataCellStyle="uBind Input"/>
    <tableColumn id="23" name="Value 3" dataDxfId="481" dataCellStyle="uBind Input"/>
    <tableColumn id="24" name="Value 4" dataDxfId="480" dataCellStyle="uBind Input"/>
    <tableColumn id="25" name="Value 5" dataDxfId="479" dataCellStyle="uBind Input"/>
    <tableColumn id="26" name="Value 6" dataDxfId="478" dataCellStyle="uBind Input"/>
    <tableColumn id="27" name="Value 7" dataDxfId="477" dataCellStyle="uBind Input"/>
    <tableColumn id="28" name="Value 8" dataDxfId="476" dataCellStyle="uBind Input"/>
    <tableColumn id="29" name="Value 9" dataDxfId="475" dataCellStyle="uBind Input"/>
    <tableColumn id="30" name="Value 10" dataDxfId="474" dataCellStyle="uBind Input"/>
    <tableColumn id="32" name="Total" dataDxfId="473"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name="Count" dataDxfId="472" dataCellStyle="uBind Input">
      <calculatedColumnFormula>IF(Table_Repeating_Question_Sets[[#This Row],[Header]]&lt;&gt;"Yes",COUNTA(Table_Repeating_Question_Sets[[#This Row],[Value 1]:[Value 10]]),"")</calculatedColumnFormula>
    </tableColumn>
    <tableColumn id="6" name="Data Type" dataDxfId="471" dataCellStyle="Normal"/>
    <tableColumn id="7" name="Field Type" dataDxfId="470" dataCellStyle="Normal"/>
    <tableColumn id="51" name="Option Set" dataDxfId="469"/>
    <tableColumn id="12" name="Required" dataDxfId="468" dataCellStyle="Normal"/>
    <tableColumn id="10" name="Row" dataDxfId="467"/>
    <tableColumn id="16" name="X" dataDxfId="466"/>
    <tableColumn id="18" name="S" dataDxfId="465"/>
    <tableColumn id="82" name="M" dataDxfId="464"/>
    <tableColumn id="83" name="L" dataDxfId="463"/>
    <tableColumn id="91" name="Width" dataDxfId="462"/>
    <tableColumn id="5" name="Label" dataDxfId="461" dataCellStyle="Normal"/>
    <tableColumn id="56" name="Question" dataDxfId="460"/>
    <tableColumn id="14" name="Hide Condition" dataDxfId="459" dataCellStyle="Normal"/>
    <tableColumn id="11" name="Validation Rules" dataDxfId="458" dataCellStyle="Normal"/>
    <tableColumn id="86" name="Heading 2" dataDxfId="457"/>
    <tableColumn id="87" name="Heading 3" dataDxfId="456"/>
    <tableColumn id="75" name="Heading 4" dataDxfId="455"/>
    <tableColumn id="88" name="Paragraph" dataDxfId="454"/>
    <tableColumn id="80" name="Terms" dataDxfId="453"/>
    <tableColumn id="8" name="Placeholder" dataDxfId="452" dataCellStyle="Normal"/>
    <tableColumn id="17" name="Help Message" dataDxfId="451" dataCellStyle="Normal"/>
    <tableColumn id="57" name="Tooltip" dataDxfId="450"/>
    <tableColumn id="94" name="Icon" dataDxfId="449"/>
    <tableColumn id="9" name="Default Value" dataDxfId="448" dataCellStyle="Normal"/>
    <tableColumn id="90" name="Calculated Value" dataDxfId="447"/>
    <tableColumn id="13" name="Disabled Condition" dataDxfId="446" dataCellStyle="Normal"/>
    <tableColumn id="66" name="Affects Premium" dataDxfId="445"/>
    <tableColumn id="65" name="Affects Triggers" dataDxfId="444"/>
    <tableColumn id="92" name="Container Class" dataDxfId="443"/>
    <tableColumn id="93" name="Container Style" dataDxfId="442"/>
    <tableColumn id="37" name="Count 1" dataDxfId="441"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name="Invalid 1" dataDxfId="440">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name="Calculation 1" dataDxfId="439"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name="Count 2" dataDxfId="438"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name="Invalid 2" dataDxfId="437">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name="Calculation 2" dataDxfId="436"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name="Count 3" dataDxfId="435"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name="Invalid 3" dataDxfId="434">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name="Calculation 3" dataDxfId="433"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name="Count 4" dataDxfId="432"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name="Invalid 4" dataDxfId="431">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name="Calculation 4" dataDxfId="430"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name="Count 5" dataDxfId="429"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name="Invalid 5" dataDxfId="428">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name="Calculation 5" dataDxfId="427"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name="Count 6" dataDxfId="426"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name="Invalid 6" dataDxfId="425">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name="Calculation 6" dataDxfId="424"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name="Count 7" dataDxfId="423"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name="Invalid 7" dataDxfId="422">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name="Calculation 7" dataDxfId="421"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name="Count 8" dataDxfId="420"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name="Invalid 8" dataDxfId="419">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name="Calculation 8" dataDxfId="418"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name="Count 9" dataDxfId="417"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name="Invalid 9" dataDxfId="416">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name="Calculation 9" dataDxfId="415"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name="Count 10" dataDxfId="414"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name="Invalid 10" dataDxfId="413">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name="Calculation 10" dataDxfId="412"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name="Invalid" dataDxfId="411">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name="Calculation" dataDxfId="410"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85" name="Config Count Fwd" dataDxfId="409">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name="Config Count Back" dataDxfId="408">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name="Config Options" dataDxfId="407"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name="Config Validators" dataDxfId="406">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name="Config TO" dataDxfId="405">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name="Config Field" dataDxfId="404">
      <calculatedColumnFormula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calculatedColumnFormula>
    </tableColumn>
    <tableColumn id="15" name="Config Content" dataDxfId="403" dataCellStyle="Normal">
      <calculatedColumnFormula xml:space="preserve">
IF(Table_Repeating_Question_Sets[[#This Row],[Row]]="Yes","]},{""className"": ""row"",""fieldGroup"": [","")&amp;
Table_Repeating_Question_Sets[[#This Row],[Config Field]]</calculatedColumnFormula>
    </tableColumn>
    <tableColumn id="71" name="Config Rollup" dataDxfId="402">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name="Config Use Row" dataDxfId="401">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name="Config Keys Nested" dataDxfId="400"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name="Config Keys Nested Rollup" dataDxfId="399"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name="Output Config" dataDxfId="398" dataCellStyle="Normal">
      <calculatedColumnFormula>IF(ISNUMBER(Table_Repeating_Question_Sets[[#This Row],[Config Use Row]]),INDEX(Table_Repeating_Question_Sets[Config Rollup],Table_Repeating_Question_Sets[[#This Row],[Config Use Row]]),"")</calculatedColumnFormula>
    </tableColumn>
    <tableColumn id="77" name="Output Config Keys Nested" dataDxfId="397"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id="31" name="Table_Question_Options" displayName="Table_Question_Options" ref="B5:J114" totalsRowShown="0" headerRowDxfId="396" dataDxfId="395" headerRowCellStyle="Normal" dataCellStyle="Normal">
  <autoFilter ref="B5:J1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Value" dataDxfId="394" dataCellStyle="Normal"/>
    <tableColumn id="5" name="Header" dataDxfId="393"/>
    <tableColumn id="2" name="Display" dataDxfId="392" dataCellStyle="Normal"/>
    <tableColumn id="3" name="Icon" dataDxfId="391" dataCellStyle="Normal"/>
    <tableColumn id="4" name="Hide Condition" dataDxfId="390" dataCellStyle="Normal"/>
    <tableColumn id="9" name="Disabled Condition" dataDxfId="389"/>
    <tableColumn id="8" name="Config Buttons" dataDxfId="388">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calculatedColumnFormula>
    </tableColumn>
    <tableColumn id="7" name="Config Radio" dataDxfId="387"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calculatedColumnFormula>
    </tableColumn>
    <tableColumn id="6" name="Config Select" dataDxfId="386"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id="3" name="Table_Triggers" displayName="Table_Triggers" ref="B4:P15" totalsRowShown="0" headerRowDxfId="384" dataDxfId="383" headerRowCellStyle="Normal" dataCellStyle="Normal">
  <autoFilter ref="B4:P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name="Property" dataDxfId="382" dataCellStyle="Normal"/>
    <tableColumn id="9" name="Header" dataDxfId="381" dataCellStyle="Normal"/>
    <tableColumn id="4" name="Type" dataDxfId="380"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name="Key" dataDxfId="379"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name="Field Code" dataDxfId="378">
      <calculatedColumnFormula>IF(Table_Triggers[[#This Row],[Header]]="Yes","",IF(Table_Triggers[[#This Row],[Property]]&lt;&gt;"",SUBSTITUTE(Table_Triggers[[#This Row],[Type]]," ","")&amp;SUBSTITUTE(Table_Triggers[[#This Row],[Property]]," ",""),""))</calculatedColumnFormula>
    </tableColumn>
    <tableColumn id="7" name="Text" dataDxfId="377" dataCellStyle="Normal">
      <calculatedColumnFormula>IF(Table_Triggers[[#This Row],[Header]]&lt;&gt;"Yes",IF(Table_Triggers[[#This Row],[Value]]=FALSE,"false",IF(Table_Triggers[[#This Row],[Value]]=TRUE,"true","")),"")</calculatedColumnFormula>
    </tableColumn>
    <tableColumn id="6" name="Config" dataDxfId="376">
      <calculatedColumnFormula xml:space="preserve">
IF(AND(Table_Triggers[[#This Row],[Header]]&lt;&gt;"Yes",Table_Triggers[[#This Row],[Property]]&lt;&gt;"",Table_Triggers[[#This Row],[Text]]&lt;&gt;""),
"""" &amp;  Table_Triggers[[#This Row],[Key]] &amp; """: """ &amp; Table_Triggers[[#This Row],[Message]] &amp; """",
"")</calculatedColumnFormula>
    </tableColumn>
    <tableColumn id="13" name="Config Rollup" dataDxfId="375">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name="Config Use Row" dataDxfId="374">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name="Output Config" dataDxfId="373">
      <calculatedColumnFormula>IF(ISNUMBER(Table_Triggers[[#This Row],[Config Use Row]]),INDEX(Table_Triggers[Config Rollup],Table_Triggers[[#This Row],[Config Use Row]]),"")</calculatedColumnFormula>
    </tableColumn>
    <tableColumn id="16" name="Calculation" dataDxfId="372">
      <calculatedColumnFormula xml:space="preserve">
IF(AND(Table_Triggers[[#This Row],[Header]]&lt;&gt;"Yes",Table_Triggers[[#This Row],[Property]]&lt;&gt;"",Table_Triggers[[#This Row],[Text]]&lt;&gt;""),
""""&amp;Table_Triggers[[#This Row],[Key]]&amp;""":"&amp;Table_Triggers[[#This Row],[Text]],
"")</calculatedColumnFormula>
    </tableColumn>
    <tableColumn id="17" name="Calculation Rollup" dataDxfId="371">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name="Output Calculation" dataDxfId="370">
      <calculatedColumnFormula>IF(ISNUMBER(Table_Triggers[[#This Row],[Config Use Row]]),INDEX(Table_Triggers[Calculation Rollup],Table_Triggers[[#This Row],[Config Use Row]]),"")</calculatedColumnFormula>
    </tableColumn>
    <tableColumn id="2" name="Value" dataDxfId="369" dataCellStyle="Normal"/>
    <tableColumn id="10" name="Message" dataDxfId="368" dataCellStyle="Normal"/>
  </tableColumns>
  <tableStyleInfo name="uBind Table" showFirstColumn="0" showLastColumn="0" showRowStripes="1" showColumnStripes="0"/>
</table>
</file>

<file path=xl/tables/table5.xml><?xml version="1.0" encoding="utf-8"?>
<table xmlns="http://schemas.openxmlformats.org/spreadsheetml/2006/main" id="13" name="Table_Risk_1" displayName="Table_Risk_1" ref="B4:N63" headerRowDxfId="366" dataDxfId="365" totalsRowDxfId="364" headerRowCellStyle="Normal" dataCellStyle="Normal" totalsRowCellStyle="Normal">
  <autoFilter ref="B4:N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name="Property" dataDxfId="363" totalsRowDxfId="362" dataCellStyle="Normal"/>
    <tableColumn id="5" name="Header" dataDxfId="361" totalsRowDxfId="360" dataCellStyle="Normal"/>
    <tableColumn id="2" name="Type" totalsRowLabel="Total" dataDxfId="359" totalsRowDxfId="358"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name="Key" dataDxfId="357" totalsRowDxfId="356"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name="Field Code" dataDxfId="355" totalsRowDxfId="354">
      <calculatedColumnFormula>IF(Table_Risk_1[[#This Row],[Header]]="Yes","",IF(Table_Risk_1[[#This Row],[Property]]&lt;&gt;"",Risk_1_Prefix&amp;SUBSTITUTE(Table_Risk_1[[#This Row],[Type]]," ","")&amp;SUBSTITUTE(Table_Risk_1[[#This Row],[Property]]," ",""),""))</calculatedColumnFormula>
    </tableColumn>
    <tableColumn id="6" name="Text" dataDxfId="353" totalsRowDxfId="352">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name="String" dataDxfId="351" totalsRowDxfId="350"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name="Output Calculation" dataDxfId="349" totalsRowDxfId="348">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name="Value" dataDxfId="347" dataCellStyle="Normal"/>
    <tableColumn id="10" name="Test 1" dataDxfId="346" totalsRowDxfId="345" dataCellStyle="Normal"/>
    <tableColumn id="11" name="Test 2" dataDxfId="344" totalsRowDxfId="343" dataCellStyle="Normal"/>
    <tableColumn id="12" name="Test 3" dataDxfId="342" totalsRowDxfId="341" dataCellStyle="Normal"/>
    <tableColumn id="13" name="Test 4" dataDxfId="340" totalsRowDxfId="339" dataCellStyle="Normal"/>
  </tableColumns>
  <tableStyleInfo name="uBind Table" showFirstColumn="0" showLastColumn="0" showRowStripes="1" showColumnStripes="0"/>
</table>
</file>

<file path=xl/tables/table6.xml><?xml version="1.0" encoding="utf-8"?>
<table xmlns="http://schemas.openxmlformats.org/spreadsheetml/2006/main" id="24" name="Table_Risk_2" displayName="Table_Risk_2" ref="B4:N63" headerRowDxfId="337" dataDxfId="336" totalsRowDxfId="335" headerRowCellStyle="Normal" dataCellStyle="Normal" totalsRowCellStyle="Normal">
  <autoFilter ref="B4:N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name="Property" dataDxfId="334" totalsRowDxfId="333" dataCellStyle="Normal"/>
    <tableColumn id="5" name="Header" dataDxfId="332" totalsRowDxfId="331" dataCellStyle="Normal"/>
    <tableColumn id="2" name="Type" totalsRowLabel="Total" dataDxfId="330" totalsRowDxfId="329"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name="Key" dataDxfId="328" totalsRowDxfId="327"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name="Field Code" dataDxfId="326" totalsRowDxfId="325">
      <calculatedColumnFormula>IF(Table_Risk_2[[#This Row],[Header]]="Yes","",IF(Table_Risk_2[[#This Row],[Property]]&lt;&gt;"",Risk_1_Prefix&amp;SUBSTITUTE(Table_Risk_2[[#This Row],[Type]]," ","")&amp;SUBSTITUTE(Table_Risk_2[[#This Row],[Property]]," ",""),""))</calculatedColumnFormula>
    </tableColumn>
    <tableColumn id="6" name="Text" dataDxfId="324" totalsRowDxfId="323">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9" name="String" dataDxfId="322" totalsRowDxfId="321"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name="Output Calculation" dataDxfId="320" totalsRowDxfId="319">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name="Value" dataDxfId="318" dataCellStyle="Normal"/>
    <tableColumn id="10" name="Test 1" dataDxfId="317" totalsRowDxfId="316" dataCellStyle="Normal"/>
    <tableColumn id="11" name="Test 2" dataDxfId="315" totalsRowDxfId="314" dataCellStyle="Normal"/>
    <tableColumn id="12" name="Test 3" dataDxfId="313" totalsRowDxfId="312" dataCellStyle="Normal"/>
    <tableColumn id="13" name="Test 4" dataDxfId="311" totalsRowDxfId="310" dataCellStyle="Normal"/>
  </tableColumns>
  <tableStyleInfo name="uBind Table" showFirstColumn="0" showLastColumn="0" showRowStripes="1" showColumnStripes="0"/>
</table>
</file>

<file path=xl/tables/table7.xml><?xml version="1.0" encoding="utf-8"?>
<table xmlns="http://schemas.openxmlformats.org/spreadsheetml/2006/main" id="4" name="Table_Statutory_Rates" displayName="Table_Statutory_Rates" ref="B6:M22" totalsRowShown="0" headerRowDxfId="309" dataDxfId="308" headerRowCellStyle="Normal" dataCellStyle="Normal">
  <autoFilter ref="B6:M2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Effective Date" dataDxfId="307" dataCellStyle="Normal"/>
    <tableColumn id="14" name="Header" dataDxfId="306"/>
    <tableColumn id="13" name="Type" dataDxfId="305">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name="Next Value" dataDxfId="304">
      <calculatedColumnFormula>IF(INDIRECT(SUBSTITUTE(ADDRESS(1,COLUMN(Table_Statutory_Rates[[#This Row],[Effective Date]]),4),"1","")&amp;ROW()+1)&lt;&gt;"",INDIRECT(SUBSTITUTE(ADDRESS(1,COLUMN(Table_Statutory_Rates[[#This Row],[Effective Date]]),4),"1","")&amp;ROW()+1),"END")</calculatedColumnFormula>
    </tableColumn>
    <tableColumn id="2" name="ACT" dataDxfId="303" dataCellStyle="Percent"/>
    <tableColumn id="3" name="NSW" dataDxfId="302" dataCellStyle="Percent"/>
    <tableColumn id="5" name="NT" dataDxfId="301" dataCellStyle="Percent"/>
    <tableColumn id="9" name="QLD" dataDxfId="300" dataCellStyle="Percent"/>
    <tableColumn id="4" name="SA" dataDxfId="299" dataCellStyle="Percent"/>
    <tableColumn id="10" name="TAS" dataDxfId="298" dataCellStyle="Percent">
      <calculatedColumnFormula>Table_Statutory_Rates[[#This Row],[SA]]</calculatedColumnFormula>
    </tableColumn>
    <tableColumn id="11" name="VIC" dataDxfId="297" dataCellStyle="Percent">
      <calculatedColumnFormula>Table_Statutory_Rates[[#This Row],[TAS]]</calculatedColumnFormula>
    </tableColumn>
    <tableColumn id="12" name="WA" dataDxfId="296"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id="12" name="Table_Risk_Types" displayName="Table_Risk_Types" ref="B29:B34" totalsRowShown="0" headerRowDxfId="295" dataDxfId="294" headerRowCellStyle="Normal" dataCellStyle="Normal">
  <autoFilter ref="B29:B34">
    <filterColumn colId="0" hiddenButton="1"/>
  </autoFilter>
  <tableColumns count="1">
    <tableColumn id="1" name="Value" dataDxfId="293" dataCellStyle="Normal"/>
  </tableColumns>
  <tableStyleInfo name="uBind Table" showFirstColumn="0" showLastColumn="0" showRowStripes="1" showColumnStripes="0"/>
</table>
</file>

<file path=xl/tables/table9.xml><?xml version="1.0" encoding="utf-8"?>
<table xmlns="http://schemas.openxmlformats.org/spreadsheetml/2006/main" id="17" name="Table_ESL" displayName="Table_ESL" ref="B38:B40" totalsRowShown="0" headerRowDxfId="292" dataDxfId="291" headerRowCellStyle="Normal" dataCellStyle="Normal">
  <autoFilter ref="B38:B40">
    <filterColumn colId="0" hiddenButton="1"/>
  </autoFilter>
  <tableColumns count="1">
    <tableColumn id="1" name="Value" dataDxfId="290" dataCellStyle="Normal"/>
  </tableColumns>
  <tableStyleInfo name="uBind Table" showFirstColumn="0" showLastColumn="0" showRowStripes="1" showColumnStripes="0"/>
</table>
</file>

<file path=xl/tables/table10.xml><?xml version="1.0" encoding="utf-8"?>
<table xmlns="http://schemas.openxmlformats.org/spreadsheetml/2006/main" id="15" name="Table_Payment_Options" displayName="Table_Payment_Options" ref="B6:F17" totalsRowShown="0" headerRowDxfId="289" dataDxfId="288" headerRowCellStyle="Normal" dataCellStyle="Normal">
  <autoFilter ref="B6:F17">
    <filterColumn colId="0" hiddenButton="1"/>
    <filterColumn colId="1" hiddenButton="1"/>
    <filterColumn colId="2" hiddenButton="1"/>
    <filterColumn colId="3" hiddenButton="1"/>
    <filterColumn colId="4" hiddenButton="1"/>
  </autoFilter>
  <tableColumns count="5">
    <tableColumn id="1" name="Item" dataDxfId="287" dataCellStyle="Normal"/>
    <tableColumn id="2" name="Yearly" dataDxfId="286" dataCellStyle="Normal"/>
    <tableColumn id="3" name="Monthly" dataDxfId="285" dataCellStyle="Normal"/>
    <tableColumn id="4" name="Fortnightly" dataDxfId="284" dataCellStyle="Normal"/>
    <tableColumn id="5" name="Weekly" dataDxfId="283" dataCellStyle="Normal"/>
  </tableColumns>
  <tableStyleInfo name="uBind Table" showFirstColumn="0" showLastColumn="0" showRowStripes="1" showColumnStripes="0"/>
</table>
</file>

<file path=xl/tables/table11.xml><?xml version="1.0" encoding="utf-8"?>
<table xmlns="http://schemas.openxmlformats.org/spreadsheetml/2006/main" id="34" name="Table_Payment_Methods" displayName="Table_Payment_Methods" ref="B21:F31" totalsRowShown="0" headerRowDxfId="282" dataDxfId="281" headerRowCellStyle="Normal" dataCellStyle="Normal">
  <autoFilter ref="B21:F31">
    <filterColumn colId="0" hiddenButton="1"/>
    <filterColumn colId="1" hiddenButton="1"/>
    <filterColumn colId="2" hiddenButton="1"/>
    <filterColumn colId="3" hiddenButton="1"/>
    <filterColumn colId="4" hiddenButton="1"/>
  </autoFilter>
  <tableColumns count="5">
    <tableColumn id="1" name="Item" dataDxfId="280" dataCellStyle="Normal"/>
    <tableColumn id="5" name="Visa" dataDxfId="279"/>
    <tableColumn id="2" name="Mastercard" dataDxfId="278" dataCellStyle="Normal"/>
    <tableColumn id="3" name="Amex" dataDxfId="277" dataCellStyle="Normal"/>
    <tableColumn id="4" name="Diners Club" dataDxfId="276" dataCellStyle="Normal"/>
  </tableColumns>
  <tableStyleInfo name="uBind Table" showFirstColumn="0" showLastColumn="0" showRowStripes="1" showColumnStripes="0"/>
</table>
</file>

<file path=xl/tables/table12.xml><?xml version="1.0" encoding="utf-8"?>
<table xmlns="http://schemas.openxmlformats.org/spreadsheetml/2006/main" id="1" name="Table_Premium_Breakdown" displayName="Table_Premium_Breakdown" ref="B6:U17" totalsRowCount="1" headerRowCellStyle="Normal" dataCellStyle="Normal">
  <autoFilter ref="B6:U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name="Item" totalsRowLabel="Total" totalsRowDxfId="275" dataCellStyle="Normal"/>
    <tableColumn id="3" name="Base Premium" totalsRowFunction="custom" dataDxfId="274" totalsRowDxfId="273" dataCellStyle="Currency">
      <totalsRowFormula>SUM(Table_Premium_Breakdown[Base Premium])</totalsRowFormula>
    </tableColumn>
    <tableColumn id="2" name="ESL" totalsRowFunction="custom" dataDxfId="272" totalsRowDxfId="271" dataCellStyle="Currency">
      <calculatedColumnFormula>#REF!</calculatedColumnFormula>
      <totalsRowFormula>SUM(Table_Premium_Breakdown[ESL])</totalsRowFormula>
    </tableColumn>
    <tableColumn id="5" name="GST" totalsRowFunction="custom" dataDxfId="270" totalsRowDxfId="269" dataCellStyle="Currency">
      <totalsRowFormula>SUM(Table_Premium_Breakdown[GST])</totalsRowFormula>
    </tableColumn>
    <tableColumn id="4" name="SD ACT" totalsRowFunction="custom" dataDxfId="268" totalsRowDxfId="267" dataCellStyle="Currency">
      <totalsRowFormula>SUM(Table_Premium_Breakdown[SD ACT])</totalsRowFormula>
    </tableColumn>
    <tableColumn id="8" name="SD NSW" totalsRowFunction="custom" dataDxfId="266" totalsRowDxfId="265" dataCellStyle="Currency">
      <totalsRowFormula>SUM(Table_Premium_Breakdown[SD NSW])</totalsRowFormula>
    </tableColumn>
    <tableColumn id="14" name="SD NT" totalsRowFunction="custom" dataDxfId="264" totalsRowDxfId="263" dataCellStyle="Currency">
      <totalsRowFormula>SUM(Table_Premium_Breakdown[SD NT])</totalsRowFormula>
    </tableColumn>
    <tableColumn id="16" name="SD QLD" totalsRowFunction="custom" dataDxfId="262" totalsRowDxfId="261" dataCellStyle="Currency">
      <totalsRowFormula>SUM(Table_Premium_Breakdown[SD QLD])</totalsRowFormula>
    </tableColumn>
    <tableColumn id="17" name="SD SA" totalsRowFunction="custom" dataDxfId="260" totalsRowDxfId="259" dataCellStyle="Currency">
      <totalsRowFormula>SUM(Table_Premium_Breakdown[SD SA])</totalsRowFormula>
    </tableColumn>
    <tableColumn id="18" name="SD TAS" totalsRowFunction="custom" dataDxfId="258" totalsRowDxfId="257" dataCellStyle="Currency">
      <totalsRowFormula>SUM(Table_Premium_Breakdown[SD TAS])</totalsRowFormula>
    </tableColumn>
    <tableColumn id="19" name="SD VIC" totalsRowFunction="custom" dataDxfId="256" totalsRowDxfId="255" dataCellStyle="Currency">
      <totalsRowFormula>SUM(Table_Premium_Breakdown[SD VIC])</totalsRowFormula>
    </tableColumn>
    <tableColumn id="20" name="SD WA" totalsRowFunction="custom" dataDxfId="254" totalsRowDxfId="253" dataCellStyle="Currency">
      <totalsRowFormula>SUM(Table_Premium_Breakdown[SD WA])</totalsRowFormula>
    </tableColumn>
    <tableColumn id="6" name="SD Total" totalsRowFunction="custom" dataDxfId="252" totalsRowDxfId="251" dataCellStyle="Currency">
      <totalsRowFormula>SUM(Table_Premium_Breakdown[SD Total])</totalsRowFormula>
    </tableColumn>
    <tableColumn id="9" name="Service Fees" totalsRowFunction="custom" dataDxfId="250" totalsRowDxfId="249">
      <totalsRowFormula>SUM(Table_Premium_Breakdown[Service Fees])</totalsRowFormula>
    </tableColumn>
    <tableColumn id="15" name="Sub Total 1" totalsRowFunction="custom" dataDxfId="248" totalsRowDxfId="247" dataCellStyle="Currency">
      <calculatedColumnFormula>SUM(Table_Premium_Breakdown[[#This Row],[Base Premium]:[Service Fees]])</calculatedColumnFormula>
      <totalsRowFormula>SUM(Table_Premium_Breakdown[Sub Total 1])</totalsRowFormula>
    </tableColumn>
    <tableColumn id="10" name="Interest" totalsRowFunction="custom" dataDxfId="246" totalsRowDxfId="245" dataCellStyle="Currency">
      <totalsRowFormula>SUM(Table_Premium_Breakdown[Interest])</totalsRowFormula>
    </tableColumn>
    <tableColumn id="13" name="Sub Total 2" totalsRowFunction="custom" dataDxfId="244" totalsRowDxfId="243">
      <totalsRowFormula>SUM(Table_Premium_Breakdown[Sub Total 2])</totalsRowFormula>
    </tableColumn>
    <tableColumn id="12" name="Merchant Fees" totalsRowFunction="custom" totalsRowDxfId="242">
      <totalsRowFormula>SUM(Table_Premium_Breakdown[Merchant Fees])</totalsRowFormula>
    </tableColumn>
    <tableColumn id="11" name="Transaction Costs" totalsRowFunction="custom" dataDxfId="241" totalsRowDxfId="240">
      <totalsRowFormula>SUM(Table_Premium_Breakdown[Transaction Costs])</totalsRowFormula>
    </tableColumn>
    <tableColumn id="7" name="Total" totalsRowFunction="custom" dataDxfId="239" totalsRowDxfId="238"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id="18" name="Table_Broker_Fee" displayName="Table_Broker_Fee" ref="B27:C30" totalsRowCount="1" headerRowCellStyle="Normal" dataCellStyle="Normal">
  <autoFilter ref="B27:C29">
    <filterColumn colId="0" hiddenButton="1"/>
    <filterColumn colId="1" hiddenButton="1"/>
  </autoFilter>
  <tableColumns count="2">
    <tableColumn id="1" name="Item" totalsRowLabel="Total" totalsRowDxfId="237" dataCellStyle="Normal"/>
    <tableColumn id="2" name="Amount" totalsRowFunction="custom" dataDxfId="236" totalsRowDxfId="235" dataCellStyle="Currency">
      <calculatedColumnFormula>Settings_Financial_Broker_Fee_Once_Off+(Table_Premium_Breakdown[[#Totals],[Base Premium]]*Settings_Financial_Broker_Fee_Premium_Percent)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id="11" name="Table_Instalments" displayName="Table_Instalments" ref="B21:C23" totalsRowShown="0" headerRowCellStyle="Normal" dataCellStyle="Normal">
  <autoFilter ref="B21:C23">
    <filterColumn colId="0" hiddenButton="1"/>
    <filterColumn colId="1" hiddenButton="1"/>
  </autoFilter>
  <tableColumns count="2">
    <tableColumn id="1" name="Property" dataCellStyle="Normal"/>
    <tableColumn id="2" name="Value" dataDxfId="234"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id="8" name="Table_Settings" displayName="Table_Settings" ref="B4:K47" totalsRowShown="0" headerRowCellStyle="Normal" dataCellStyle="Normal">
  <autoFilter ref="B4:K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Property" dataCellStyle="Normal"/>
    <tableColumn id="3" name="Header"/>
    <tableColumn id="4" name="Type" dataDxfId="233"/>
    <tableColumn id="5" name="Key" dataDxfId="232"/>
    <tableColumn id="6" name="Field Code" dataDxfId="231"/>
    <tableColumn id="7" name="Text" dataDxfId="230"/>
    <tableColumn id="10" name="String" dataDxfId="229"/>
    <tableColumn id="8" name="Config" dataDxfId="228"/>
    <tableColumn id="9" name="Config Min" dataDxfId="227"/>
    <tableColumn id="2" name="Value" dataDxfId="226" dataCellStyle="Normal"/>
  </tableColumns>
  <tableStyleInfo name="uBind Table" showFirstColumn="0" showLastColumn="0" showRowStripes="1" showColumnStripes="0"/>
</table>
</file>

<file path=xl/tables/table16.xml><?xml version="1.0" encoding="utf-8"?>
<table xmlns="http://schemas.openxmlformats.org/spreadsheetml/2006/main" id="2" name="Table_Styles" displayName="Table_Styles" ref="B4:CG152" totalsRowShown="0" dataDxfId="225" headerRowCellStyle="Normal" dataCellStyle="Normal">
  <autoFilter ref="B4:CG1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name="Element" dataDxfId="224" dataCellStyle="Normal"/>
    <tableColumn id="57" name="Selector" dataDxfId="223"/>
    <tableColumn id="2" name="Font Family" dataDxfId="222" dataCellStyle="Normal"/>
    <tableColumn id="21" name="Font Family Default" dataDxfId="221"/>
    <tableColumn id="22" name="Font Family Used" dataDxfId="220">
      <calculatedColumnFormula>IF(Table_Styles[[#This Row],[Font Family]]&lt;&gt;"",Table_Styles[[#This Row],[Font Family]],IF(Table_Styles[[#This Row],[Font Family Default]]&lt;&gt;"",Table_Styles[[#This Row],[Font Family Default]],""))</calculatedColumnFormula>
    </tableColumn>
    <tableColumn id="3" name="Font Size" dataDxfId="219" dataCellStyle="Normal"/>
    <tableColumn id="23" name="Font Size Default" dataDxfId="218"/>
    <tableColumn id="24" name="Font Size Used" dataDxfId="217">
      <calculatedColumnFormula>IF(Table_Styles[[#This Row],[Font Size]]&lt;&gt;"",Table_Styles[[#This Row],[Font Size]],IF(Table_Styles[[#This Row],[Font Size Default]]&lt;&gt;"",Table_Styles[[#This Row],[Font Size Default]],""))</calculatedColumnFormula>
    </tableColumn>
    <tableColumn id="4" name="Font Weight" dataDxfId="216" dataCellStyle="Normal"/>
    <tableColumn id="25" name="Font Weight Default" dataDxfId="215"/>
    <tableColumn id="26" name="Font Weight Used" dataDxfId="214">
      <calculatedColumnFormula>IF(Table_Styles[[#This Row],[Font Weight]]&lt;&gt;"",Table_Styles[[#This Row],[Font Weight]],IF(Table_Styles[[#This Row],[Font Weight Default]]&lt;&gt;"",Table_Styles[[#This Row],[Font Weight Default]],""))</calculatedColumnFormula>
    </tableColumn>
    <tableColumn id="5" name="Colour" dataDxfId="213" dataCellStyle="Normal"/>
    <tableColumn id="27" name="Colour Default" dataDxfId="212"/>
    <tableColumn id="28" name="Colour Used" dataDxfId="211"/>
    <tableColumn id="6" name="Background" dataDxfId="210" dataCellStyle="Normal"/>
    <tableColumn id="29" name="Background Default" dataDxfId="209"/>
    <tableColumn id="30" name="Background Used" dataDxfId="208"/>
    <tableColumn id="7" name="Border" dataDxfId="207" dataCellStyle="Normal"/>
    <tableColumn id="31" name="Border Default" dataDxfId="206"/>
    <tableColumn id="32" name="Border Used" dataDxfId="205"/>
    <tableColumn id="64" name="Border Radius" dataDxfId="204"/>
    <tableColumn id="63" name="Border Radius Default" dataDxfId="203"/>
    <tableColumn id="62" name="Border Radius Used" dataDxfId="202"/>
    <tableColumn id="8" name="MT" dataDxfId="201" dataCellStyle="Normal"/>
    <tableColumn id="33" name="MT Default" dataDxfId="200"/>
    <tableColumn id="34" name="MT Used" dataDxfId="199"/>
    <tableColumn id="9" name="MR" dataDxfId="198" dataCellStyle="Normal"/>
    <tableColumn id="35" name="MR Default" dataDxfId="197"/>
    <tableColumn id="36" name="MR Used" dataDxfId="196"/>
    <tableColumn id="10" name="MB" dataDxfId="195" dataCellStyle="Normal"/>
    <tableColumn id="37" name="MB Default" dataDxfId="194"/>
    <tableColumn id="38" name="MB Used" dataDxfId="193"/>
    <tableColumn id="11" name="ML" dataDxfId="192" dataCellStyle="Normal"/>
    <tableColumn id="39" name="ML Default" dataDxfId="191"/>
    <tableColumn id="40" name="ML Used" dataDxfId="190"/>
    <tableColumn id="12" name="PT" dataDxfId="189" dataCellStyle="Normal"/>
    <tableColumn id="41" name="PT Default" dataDxfId="188"/>
    <tableColumn id="42" name="PT Used" dataDxfId="187"/>
    <tableColumn id="13" name="PR" dataDxfId="186" dataCellStyle="Normal"/>
    <tableColumn id="43" name="PR Default" dataDxfId="185"/>
    <tableColumn id="44" name="PR Used" dataDxfId="184"/>
    <tableColumn id="14" name="PB" dataDxfId="183" dataCellStyle="Normal"/>
    <tableColumn id="45" name="PB Default" dataDxfId="182"/>
    <tableColumn id="46" name="PB Used" dataDxfId="181"/>
    <tableColumn id="15" name="PL" dataDxfId="180" dataCellStyle="Normal"/>
    <tableColumn id="47" name="PL Default" dataDxfId="179"/>
    <tableColumn id="48" name="PL Used" dataDxfId="178"/>
    <tableColumn id="16" name="BT" dataDxfId="177" dataCellStyle="Normal"/>
    <tableColumn id="49" name="BT Default" dataDxfId="176"/>
    <tableColumn id="50" name="BT Used" dataDxfId="175"/>
    <tableColumn id="17" name="BR" dataDxfId="174" dataCellStyle="Normal"/>
    <tableColumn id="51" name="BR Default" dataDxfId="173"/>
    <tableColumn id="52" name="BR Used" dataDxfId="172"/>
    <tableColumn id="18" name="BB" dataDxfId="171" dataCellStyle="Normal"/>
    <tableColumn id="53" name="BB Default" dataDxfId="170"/>
    <tableColumn id="54" name="BB Used" dataDxfId="169"/>
    <tableColumn id="19" name="BL" dataDxfId="168" dataCellStyle="Normal"/>
    <tableColumn id="55" name="BL Default" dataDxfId="167"/>
    <tableColumn id="56" name="BL Used" dataDxfId="166"/>
    <tableColumn id="66" name="Width" dataDxfId="165"/>
    <tableColumn id="67" name="Width Default" dataDxfId="164"/>
    <tableColumn id="69" name="Width Used" dataDxfId="163">
      <calculatedColumnFormula>IF(Table_Styles[[#This Row],[Width]]&lt;&gt;"",Table_Styles[[#This Row],[Width]],IF(Table_Styles[[#This Row],[Width Default]]&lt;&gt;"",Table_Styles[[#This Row],[Width Default]],""))</calculatedColumnFormula>
    </tableColumn>
    <tableColumn id="70" name="Height" dataDxfId="162"/>
    <tableColumn id="71" name="Height Default" dataDxfId="161"/>
    <tableColumn id="72" name="Height Used" dataDxfId="160"/>
    <tableColumn id="73" name="Top" dataDxfId="159"/>
    <tableColumn id="74" name="Top Default" dataDxfId="158"/>
    <tableColumn id="75" name="Top Used" dataDxfId="157"/>
    <tableColumn id="79" name="Right" dataDxfId="156"/>
    <tableColumn id="80" name="Right Default" dataDxfId="155"/>
    <tableColumn id="81" name="Right Used" dataDxfId="154"/>
    <tableColumn id="82" name="Bottom" dataDxfId="153"/>
    <tableColumn id="83" name="Bottom Default" dataDxfId="152"/>
    <tableColumn id="84" name="Bottom Used" dataDxfId="151"/>
    <tableColumn id="76" name="Left" dataDxfId="150"/>
    <tableColumn id="77" name="Left Default" dataDxfId="149"/>
    <tableColumn id="78" name="Left Used" dataDxfId="148"/>
    <tableColumn id="20" name="Custom" dataDxfId="147" dataCellStyle="Normal"/>
    <tableColumn id="59" name="Font" dataDxfId="146">
      <calculatedColumnFormula>IF(AND(Table_Styles[[#This Row],[Selector]]&lt;&gt;"",Table_Styles[[#This Row],[Font Family Used]]&lt;&gt;"",Table_Styles[[#This Row],[Font Weight Used]]&lt;&gt;""),Table_Styles[[#This Row],[Font Family Used]]&amp;" "&amp;Table_Styles[[#This Row],[Font Weight Used]],"")</calculatedColumnFormula>
    </tableColumn>
    <tableColumn id="60" name="Unique Font" dataDxfId="145">
      <calculatedColumnFormula>IF(AND(Table_Styles[[#This Row],[Selector]],COUNTIF(OFFSET(CC:CC,0,0,ROW()-1,1),"="&amp;Table_Styles[[#This Row],[Font]])=0),Table_Styles[[#This Row],[Font]],"")</calculatedColumnFormula>
    </tableColumn>
    <tableColumn id="68" name="Config Font" dataDxfId="144">
      <calculatedColumnFormula>IF(Table_Styles[[#This Row],[Unique Font]]&lt;&gt;"",
"{""fontFamily"":"""&amp;Table_Styles[[#This Row],[Font Family Used]]&amp;""",""fontWeight"":"&amp;Table_Styles[[#This Row],[Font Weight Used]]&amp;"}","")</calculatedColumnFormula>
    </tableColumn>
    <tableColumn id="65" name="Config Properties" dataDxfId="143">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name="Config" dataDxfId="142" dataCellStyle="Normal">
      <calculatedColumnFormula>IF(AND(Table_Styles[[#This Row],[Selector]]&lt;&gt;"", Table_Styles[[#This Row],[Config Properties]]&lt;&gt;""),
Table_Styles[[#This Row],[Selector]]&amp;" { "&amp;Table_Styles[[#This Row],[Config Properties]]&amp;" }","")</calculatedColumnFormula>
    </tableColumn>
    <tableColumn id="61" name="Config Min" dataDxfId="141"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id="5" name="Table_Text" displayName="Table_Text" ref="B4:L121" totalsRowShown="0" headerRowDxfId="140" dataDxfId="139" headerRowCellStyle="Normal" dataCellStyle="Normal">
  <autoFilter ref="B4:L1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Property" dataDxfId="138" dataCellStyle="Normal"/>
    <tableColumn id="9" name="Header" dataDxfId="137" dataCellStyle="Normal"/>
    <tableColumn id="4" name="Type" dataDxfId="136"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name="Key" dataDxfId="135"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name="Field Code" dataDxfId="134">
      <calculatedColumnFormula>IF(Table_Text[[#This Row],[Header]]="Yes","",IF(Table_Text[[#This Row],[Property]]&lt;&gt;"",SUBSTITUTE(Table_Text[[#This Row],[Type]]," ","")&amp;SUBSTITUTE(Table_Text[[#This Row],[Property]]," ",""),""))</calculatedColumnFormula>
    </tableColumn>
    <tableColumn id="10" name="Config" dataDxfId="133">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name="Config Min" dataDxfId="132" dataCellStyle="uBind Normal">
      <calculatedColumnFormula>SUBSTITUTE(SUBSTITUTE(SUBSTITUTE(SUBSTITUTE(SUBSTITUTE(SUBSTITUTE(SUBSTITUTE(SUBSTITUTE(
TRIM(CLEAN(Table_Text[[#This Row],[Config]])),
" {","{"),
"{ ","{"),
" }","}"),
"} ","}"),
" [","["),
"[ ","["),
" ]","]"),
"] ","]")</calculatedColumnFormula>
    </tableColumn>
    <tableColumn id="5" name="Quote" dataDxfId="131"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name="Quote Min" dataDxfId="130">
      <calculatedColumnFormula>SUBSTITUTE(SUBSTITUTE(SUBSTITUTE(SUBSTITUTE(SUBSTITUTE(SUBSTITUTE(SUBSTITUTE(SUBSTITUTE(
TRIM(CLEAN(Table_Text[[#This Row],[Quote]])),
" {","{"),
"{ ","{"),
" }","}"),
"} ","}"),
" [","["),
"[ ","["),
" ]","]"),
"] ","]")</calculatedColumnFormula>
    </tableColumn>
    <tableColumn id="6" name="Icon" dataDxfId="129" dataCellStyle="Normal"/>
    <tableColumn id="2" name="Text" dataDxfId="128" dataCellStyle="Normal"/>
  </tableColumns>
  <tableStyleInfo name="uBind Table" showFirstColumn="0" showLastColumn="0" showRowStripes="1" showColumnStripes="0"/>
</table>
</file>

<file path=xl/tables/table18.xml><?xml version="1.0" encoding="utf-8"?>
<table xmlns="http://schemas.openxmlformats.org/spreadsheetml/2006/main" id="10" name="Table_Drop_Down" displayName="Table_Drop_Down" ref="B28:B54" totalsRowShown="0" headerRowCellStyle="Normal" dataCellStyle="Normal">
  <autoFilter ref="B28:B54">
    <filterColumn colId="0" hiddenButton="1"/>
  </autoFilter>
  <tableColumns count="1">
    <tableColumn id="1" name="Value" dataCellStyle="Normal"/>
  </tableColumns>
  <tableStyleInfo name="uBind Table" showFirstColumn="0" showLastColumn="0" showRowStripes="1" showColumnStripes="0"/>
</table>
</file>

<file path=xl/tables/table19.xml><?xml version="1.0" encoding="utf-8"?>
<table xmlns="http://schemas.openxmlformats.org/spreadsheetml/2006/main" id="22" name="Table_Data_Type_Field_Types" displayName="Table_Data_Type_Field_Types" ref="B6:K24" totalsRowShown="0" headerRowCellStyle="Normal" dataCellStyle="Normal">
  <autoFilter ref="B6:K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a Type" dataCellStyle="Normal"/>
    <tableColumn id="2" name="Repeating" dataCellStyle="Normal"/>
    <tableColumn id="3" name="Repeating Types" dataDxfId="127" dataCellStyle="Normal">
      <calculatedColumnFormula>IF(Table_Data_Type_Field_Types[[#This Row],[Repeating]]&lt;&gt;"No",""&amp;Table_Data_Type_Field_Types[[#This Row],[Data Type]],"")</calculatedColumnFormula>
    </tableColumn>
    <tableColumn id="4" name="Field 1" dataCellStyle="Normal"/>
    <tableColumn id="5" name="Field 2" dataCellStyle="Normal"/>
    <tableColumn id="6" name="Field 3" dataCellStyle="Normal"/>
    <tableColumn id="7" name="Field 4" dataCellStyle="Normal"/>
    <tableColumn id="8" name="Field 5" dataCellStyle="Normal"/>
    <tableColumn id="9" name="Field 6" dataCellStyle="Normal"/>
    <tableColumn id="10" name="Field 7" dataCellStyle="Normal"/>
  </tableColumns>
  <tableStyleInfo name="uBind Table" showFirstColumn="0" showLastColumn="0" showRowStripes="1" showColumnStripes="0"/>
</table>
</file>

<file path=xl/tables/table20.xml><?xml version="1.0" encoding="utf-8"?>
<table xmlns="http://schemas.openxmlformats.org/spreadsheetml/2006/main" id="7" name="Table_Policy" displayName="Table_Policy" ref="B6:L12" totalsRowShown="0" headerRowDxfId="126" dataDxfId="125">
  <autoFilter ref="B6:L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name="Property" dataDxfId="124" dataCellStyle="uBind Normal"/>
    <tableColumn id="9" name="Header" dataDxfId="123"/>
    <tableColumn id="4" name="Type" dataDxfId="122" dataCellStyle="Normal"/>
    <tableColumn id="1" name="Key" dataDxfId="121"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name="Field Code" dataDxfId="120">
      <calculatedColumnFormula>IF(Table_Policy[[#This Row],[Header]]="Yes","",IF(Table_Policy[[#This Row],[Property]]&lt;&gt;"",SUBSTITUTE(Table_Policy[[#This Row],[Type]]," ","")&amp;SUBSTITUTE(Table_Policy[[#This Row],[Property]]," ",""),""))</calculatedColumnFormula>
    </tableColumn>
    <tableColumn id="5" name="Text" dataDxfId="119"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name="String" dataDxfId="118"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name="Quote" dataDxfId="117"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name="Quote Min" dataDxfId="116">
      <calculatedColumnFormula>SUBSTITUTE(SUBSTITUTE(SUBSTITUTE(SUBSTITUTE(SUBSTITUTE(SUBSTITUTE(SUBSTITUTE(SUBSTITUTE(
TRIM(CLEAN(Table_Policy[[#This Row],[Quote]])),
" {","{"),
"{ ","{"),
" }","}"),
"} ","}"),
" [","["),
"[ ","["),
" ]","]"),
"] ","]")</calculatedColumnFormula>
    </tableColumn>
    <tableColumn id="8" name="URL" dataDxfId="115" dataCellStyle="Normal">
      <calculatedColumnFormula>IF(Table_Policy[[#This Row],[Header]]="Yes","",IF(Table_Policy[[#This Row],[Property]]&lt;&gt;"",Table_Policy[[#This Row],[Key]]&amp;"="&amp;SUBSTITUTE(SUBSTITUTE(Table_Policy[[#This Row],[Text]],"&amp;","%26")," ","%20"),""))</calculatedColumnFormula>
    </tableColumn>
    <tableColumn id="3" name="Value" dataDxfId="114" dataCellStyle="Normal"/>
  </tableColumns>
  <tableStyleInfo name="uBind Table" showFirstColumn="0" showLastColumn="0" showRowStripes="1" showColumnStripes="0"/>
</table>
</file>

<file path=xl/tables/table21.xml><?xml version="1.0" encoding="utf-8"?>
<table xmlns="http://schemas.openxmlformats.org/spreadsheetml/2006/main" id="9" name="Table_Quote" displayName="Table_Quote" ref="C23:BB29" totalsRowShown="0" headerRowDxfId="113" dataDxfId="112" dataCellStyle="Normal">
  <autoFilter ref="C23:BB2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name="Before" dataDxfId="111" dataCellStyle="Normal">
      <calculatedColumnFormula xml:space="preserve">
"{"&amp;
"""state"": """ &amp;
IF(_xlfn.TEXTJOIN("",TRUE,'Question Sets'!AO5:AO9)&lt;&gt;"","incomplete",
IF(_xlfn.TEXTJOIN("",TRUE,'Question Sets'!AO5:AO15)&lt;&gt;"","estimate",
IF(_xlfn.TEXTJOIN("",TRUE,Table_Question_Sets[Invalid])&lt;&gt;"","quote","binding"))) &amp; ""","&amp;
"""id"": ""SOME_ID"","&amp;
"""questions"": {"&amp;
"""rating"": {"&amp;
_xlfn.TEXTJOIN(",",TRUE,'Question Sets'!BR5:BR15)&amp;
"},"&amp;
"""contact"": {"&amp;
_xlfn.TEXTJOIN(",",TRUE,'Question Sets'!BR15:BR23)&amp;
"},"&amp;
"""personal"": {"&amp;
_xlfn.TEXTJOIN(",",TRUE,'Question Sets'!BR23:BR36)&amp;
"},"&amp;
"""disclosure"": {"&amp;
_xlfn.TEXTJOIN(",",TRUE,'Question Sets'!BR36:BR44)&amp;
"}"&amp;
"},"&amp;
"""risk1"": {"&amp;_xlfn.TEXTJOIN("",TRUE,Table_Risk_1[Output Calculation])&amp;"},"&amp;
"""risk2"": {"&amp;_xlfn.TEXTJOIN("",TRUE,#REF!)&amp;"},"&amp;
"""triggers"": {"&amp;
"""softReferral"": {"&amp;
_xlfn.TEXTJOIN(",",TRUE,Triggers!N5:N9)&amp;
"},"&amp;
"""hardReferral"": {"&amp;
_xlfn.TEXTJOIN(",",TRUE,Triggers!N9:N11)&amp;
"},"&amp;
"""decline"": {"&amp;
_xlfn.TEXTJOIN(",",TRUE,Triggers!N11:N13)&amp;
"},"&amp;
"""error"": {"&amp;
_xlfn.TEXTJOIN(",",TRUE,Triggers!N13:N16)&amp;
"}"&amp;
"},"&amp;
_xlfn.TEXTJOIN("",TRUE,Table_Policy[Quote Min])&amp;","&amp;
"""payment"": {"&amp;
"""total"": {"&amp;
"""premium"": """&amp;TEXT(Table_Premium_Breakdown[[#Totals],[Base Premium]],"$#,##0.00")&amp;""","&amp;
"""ESL"": """&amp;TEXT(Table_Premium_Breakdown[[#Totals],[ESL]],"$#,##0.00")&amp;""","&amp;
"""GST"": """&amp;TEXT(Table_Premium_Breakdown[[#Totals],[GST]],"$#,##0.00")&amp;""","&amp;
"""stampDuty"": """&amp;TEXT(Table_Premium_Breakdown[[#Totals],[SD Total]],"$#,##0.00")&amp;""","&amp;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name="Value 1" dataDxfId="110" dataCellStyle="Normal"/>
    <tableColumn id="3" name="Value 2" dataDxfId="109" dataCellStyle="Normal"/>
    <tableColumn id="4" name="Value 3" dataDxfId="108" dataCellStyle="Normal"/>
    <tableColumn id="5" name="Value 4" dataDxfId="107" dataCellStyle="Normal"/>
    <tableColumn id="6" name="Value 5" dataDxfId="106" dataCellStyle="Normal"/>
    <tableColumn id="7" name="Value 6" dataDxfId="105" dataCellStyle="Normal"/>
    <tableColumn id="8" name="Value 7" dataDxfId="104" dataCellStyle="Normal"/>
    <tableColumn id="9" name="Value 8" dataDxfId="103" dataCellStyle="Normal"/>
    <tableColumn id="10" name="Value 9" dataDxfId="102" dataCellStyle="Normal"/>
    <tableColumn id="11" name="Value 10" dataDxfId="101" dataCellStyle="Normal"/>
    <tableColumn id="12" name="Value 11" dataDxfId="100" dataCellStyle="Normal"/>
    <tableColumn id="13" name="Value 12" dataDxfId="99" dataCellStyle="Normal"/>
    <tableColumn id="14" name="Value 13" dataDxfId="98" dataCellStyle="Normal"/>
    <tableColumn id="15" name="Value 14" dataDxfId="97" dataCellStyle="Normal"/>
    <tableColumn id="16" name="Value 15" dataDxfId="96" dataCellStyle="Normal"/>
    <tableColumn id="17" name="Value 16" dataDxfId="95" dataCellStyle="Normal"/>
    <tableColumn id="18" name="Value 17" dataDxfId="94" dataCellStyle="Normal"/>
    <tableColumn id="19" name="Value 18" dataDxfId="93" dataCellStyle="Normal"/>
    <tableColumn id="20" name="Value 19" dataDxfId="92" dataCellStyle="Normal"/>
    <tableColumn id="21" name="Value 20" dataDxfId="91" dataCellStyle="Normal"/>
    <tableColumn id="22" name="Value 21" dataDxfId="90" dataCellStyle="Normal"/>
    <tableColumn id="23" name="Value 22" dataDxfId="89" dataCellStyle="Normal"/>
    <tableColumn id="24" name="Value 23" dataDxfId="88" dataCellStyle="Normal"/>
    <tableColumn id="25" name="Value 24" dataDxfId="87" dataCellStyle="Normal"/>
    <tableColumn id="26" name="Value 25" dataDxfId="86" dataCellStyle="Normal"/>
    <tableColumn id="27" name="Value 26" dataDxfId="85" dataCellStyle="Normal"/>
    <tableColumn id="28" name="Value 27" dataDxfId="84" dataCellStyle="Normal"/>
    <tableColumn id="29" name="Value 28" dataDxfId="83" dataCellStyle="Normal"/>
    <tableColumn id="30" name="Value 29" dataDxfId="82" dataCellStyle="Normal"/>
    <tableColumn id="31" name="Value 30" dataDxfId="81" dataCellStyle="Normal"/>
    <tableColumn id="32" name="Value 31" dataDxfId="80" dataCellStyle="Normal"/>
    <tableColumn id="33" name="Value 32" dataDxfId="79" dataCellStyle="Normal"/>
    <tableColumn id="34" name="Value 33" dataDxfId="78" dataCellStyle="Normal"/>
    <tableColumn id="35" name="Value 34" dataDxfId="77" dataCellStyle="Normal"/>
    <tableColumn id="36" name="Value 35" dataDxfId="76" dataCellStyle="Normal"/>
    <tableColumn id="37" name="Value 36" dataDxfId="75" dataCellStyle="Normal"/>
    <tableColumn id="38" name="Value 37" dataDxfId="74" dataCellStyle="Normal"/>
    <tableColumn id="39" name="Value 38" dataDxfId="73" dataCellStyle="Normal"/>
    <tableColumn id="40" name="Value 39" dataDxfId="72" dataCellStyle="Normal"/>
    <tableColumn id="41" name="Value 40" dataDxfId="71" dataCellStyle="Normal"/>
    <tableColumn id="42" name="Value 41" dataDxfId="70" dataCellStyle="Normal"/>
    <tableColumn id="43" name="Value 42" dataDxfId="69" dataCellStyle="Normal"/>
    <tableColumn id="44" name="Value 43" dataDxfId="68" dataCellStyle="Normal"/>
    <tableColumn id="45" name="Value 44" dataDxfId="67" dataCellStyle="Normal"/>
    <tableColumn id="46" name="Value 45" dataDxfId="66" dataCellStyle="Normal"/>
    <tableColumn id="47" name="Value 46" dataDxfId="65" dataCellStyle="Normal"/>
    <tableColumn id="48" name="Value 47" dataDxfId="64" dataCellStyle="Normal"/>
    <tableColumn id="49" name="Value 48" dataDxfId="63" dataCellStyle="Normal"/>
    <tableColumn id="50" name="Value 49" dataDxfId="62" dataCellStyle="Normal"/>
    <tableColumn id="51" name="Value 50" dataDxfId="61" dataCellStyle="Normal"/>
    <tableColumn id="52" name="After" dataDxfId="60" dataCellStyle="Normal"/>
  </tableColumns>
  <tableStyleInfo name="uBind Table" showFirstColumn="0" showLastColumn="0" showRowStripes="1" showColumnStripes="0"/>
</table>
</file>

<file path=xl/tables/table22.xml><?xml version="1.0" encoding="utf-8"?>
<table xmlns="http://schemas.openxmlformats.org/spreadsheetml/2006/main" id="19" name="Table_Configuration" displayName="Table_Configuration" ref="C6:BB19" totalsRowShown="0" headerRowDxfId="59" dataCellStyle="Normal">
  <autoFilter ref="C6:BB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name="Before" dataCellStyle="Normal"/>
    <tableColumn id="2" name="Value 1" dataDxfId="58" dataCellStyle="Normal"/>
    <tableColumn id="3" name="Value 2" dataDxfId="57" dataCellStyle="Normal"/>
    <tableColumn id="4" name="Value 3" dataDxfId="56" dataCellStyle="Normal"/>
    <tableColumn id="5" name="Value 4" dataDxfId="55" dataCellStyle="Normal"/>
    <tableColumn id="6" name="Value 5" dataDxfId="54" dataCellStyle="Normal"/>
    <tableColumn id="7" name="Value 6" dataDxfId="53" dataCellStyle="Normal"/>
    <tableColumn id="8" name="Value 7" dataDxfId="52" dataCellStyle="Normal"/>
    <tableColumn id="10" name="Value 8" dataDxfId="51"/>
    <tableColumn id="11" name="Value 9" dataDxfId="50"/>
    <tableColumn id="12" name="Value 10" dataDxfId="49"/>
    <tableColumn id="13" name="Value 11" dataDxfId="48"/>
    <tableColumn id="14" name="Value 12" dataDxfId="47"/>
    <tableColumn id="15" name="Value 13" dataDxfId="46"/>
    <tableColumn id="16" name="Value 14" dataDxfId="45"/>
    <tableColumn id="17" name="Value 15" dataDxfId="44"/>
    <tableColumn id="18" name="Value 16" dataDxfId="43"/>
    <tableColumn id="19" name="Value 17" dataDxfId="42"/>
    <tableColumn id="20" name="Value 18" dataDxfId="41"/>
    <tableColumn id="21" name="Value 19" dataDxfId="40"/>
    <tableColumn id="22" name="Value 20" dataDxfId="39"/>
    <tableColumn id="23" name="Value 21" dataDxfId="38"/>
    <tableColumn id="24" name="Value 22" dataDxfId="37"/>
    <tableColumn id="25" name="Value 23" dataDxfId="36"/>
    <tableColumn id="26" name="Value 24" dataDxfId="35"/>
    <tableColumn id="27" name="Value 25" dataDxfId="34"/>
    <tableColumn id="28" name="Value 26" dataDxfId="33"/>
    <tableColumn id="29" name="Value 27" dataDxfId="32"/>
    <tableColumn id="30" name="Value 28" dataDxfId="31"/>
    <tableColumn id="31" name="Value 29" dataDxfId="30"/>
    <tableColumn id="32" name="Value 30" dataDxfId="29"/>
    <tableColumn id="33" name="Value 31" dataDxfId="28"/>
    <tableColumn id="34" name="Value 32" dataDxfId="27"/>
    <tableColumn id="35" name="Value 33" dataDxfId="26"/>
    <tableColumn id="36" name="Value 34" dataDxfId="25"/>
    <tableColumn id="37" name="Value 35" dataDxfId="24"/>
    <tableColumn id="38" name="Value 36" dataDxfId="23"/>
    <tableColumn id="39" name="Value 37" dataDxfId="22"/>
    <tableColumn id="40" name="Value 38" dataDxfId="21"/>
    <tableColumn id="41" name="Value 39" dataDxfId="20"/>
    <tableColumn id="42" name="Value 40" dataDxfId="19"/>
    <tableColumn id="43" name="Value 41" dataDxfId="18"/>
    <tableColumn id="45" name="Value 42" dataDxfId="17"/>
    <tableColumn id="46" name="Value 43" dataDxfId="16"/>
    <tableColumn id="47" name="Value 44" dataDxfId="15"/>
    <tableColumn id="48" name="Value 45" dataDxfId="14"/>
    <tableColumn id="49" name="Value 46" dataDxfId="13"/>
    <tableColumn id="50" name="Value 47" dataDxfId="12"/>
    <tableColumn id="51" name="Value 48" dataDxfId="11"/>
    <tableColumn id="52" name="Value 49" dataDxfId="10"/>
    <tableColumn id="53" name="Value 50" dataDxfId="9"/>
    <tableColumn id="9" name="After" dataCellStyle="Normal"/>
  </tableColumns>
  <tableStyleInfo name="uBind Table" showFirstColumn="0" showLastColumn="0" showRowStripes="1" showColumnStripes="0"/>
</table>
</file>

<file path=xl/tables/table23.xml><?xml version="1.0" encoding="utf-8"?>
<table xmlns="http://schemas.openxmlformats.org/spreadsheetml/2006/main" id="29" name="Table_Mobile_PL" displayName="Table_Mobile_PL" ref="B6:E10" totalsRowShown="0" dataDxfId="8" headerRowCellStyle="Normal" dataCellStyle="Normal">
  <autoFilter ref="B6:E10">
    <filterColumn colId="0" hiddenButton="1"/>
    <filterColumn colId="1" hiddenButton="1"/>
    <filterColumn colId="2" hiddenButton="1"/>
    <filterColumn colId="3" hiddenButton="1"/>
  </autoFilter>
  <tableColumns count="4">
    <tableColumn id="1" name="Sum Insured" dataDxfId="7" dataCellStyle="Currency"/>
    <tableColumn id="2" name="Base Premium" dataDxfId="6" dataCellStyle="Currency"/>
    <tableColumn id="3" name="Additional Employees" dataDxfId="5" dataCellStyle="Currency"/>
    <tableColumn id="4" name="Additional Sub-Contractors" dataDxfId="4" dataCellStyle="Currency"/>
  </tableColumns>
  <tableStyleInfo name="uBind Table" showFirstColumn="0" showLastColumn="0" showRowStripes="1" showColumnStripes="0"/>
</table>
</file>

<file path=xl/tables/table24.xml><?xml version="1.0" encoding="utf-8"?>
<table xmlns="http://schemas.openxmlformats.org/spreadsheetml/2006/main" id="14" name="Table_Mobile_Other_Rating_Factors" displayName="Table_Mobile_Other_Rating_Factors" ref="B21:C27" totalsRowShown="0" headerRowCellStyle="Normal" dataCellStyle="Normal">
  <autoFilter ref="B21:C27">
    <filterColumn colId="0" hiddenButton="1"/>
    <filterColumn colId="1" hiddenButton="1"/>
  </autoFilter>
  <tableColumns count="2">
    <tableColumn id="1" name="Property" dataCellStyle="Normal"/>
    <tableColumn id="2" name="Value" dataCellStyle="Normal"/>
  </tableColumns>
  <tableStyleInfo name="uBind Table" showFirstColumn="0" showLastColumn="0" showRowStripes="1" showColumnStripes="0"/>
</table>
</file>

<file path=xl/tables/table25.xml><?xml version="1.0" encoding="utf-8"?>
<table xmlns="http://schemas.openxmlformats.org/spreadsheetml/2006/main" id="16" name="Table_Mobile_Accident" displayName="Table_Mobile_Accident" ref="B14:D17" totalsRowShown="0" dataDxfId="3" headerRowCellStyle="Normal" dataCellStyle="Currency">
  <autoFilter ref="B14:D17">
    <filterColumn colId="0" hiddenButton="1"/>
    <filterColumn colId="1" hiddenButton="1"/>
    <filterColumn colId="2" hiddenButton="1"/>
  </autoFilter>
  <tableColumns count="3">
    <tableColumn id="1" name="Weekly Amount" dataDxfId="2" dataCellStyle="Currency"/>
    <tableColumn id="2" name="Accident Only" dataDxfId="1" dataCellStyle="Currency"/>
    <tableColumn id="3" name="Plus Illness" dataDxfId="0" dataCellStyle="Currency"/>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9.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1:BV61"/>
  <sheetViews>
    <sheetView workbookViewId="0">
      <pane xSplit="6" topLeftCell="G1" activePane="topRight" state="frozen"/>
      <selection activeCell="B2" sqref="B2"/>
      <selection pane="topRight" activeCell="I7" sqref="I7"/>
    </sheetView>
  </sheetViews>
  <sheetFormatPr defaultColWidth="9.140625" defaultRowHeight="21" customHeight="1"/>
  <cols>
    <col min="1" max="1" width="9.140625" style="3" customWidth="1"/>
    <col min="2" max="2" width="37.7109375" style="3" customWidth="1"/>
    <col min="3" max="3" width="22" style="3" hidden="1" customWidth="1"/>
    <col min="4" max="4" width="22.5703125" style="3" hidden="1" customWidth="1"/>
    <col min="5" max="5" width="23.85546875" style="3" hidden="1" customWidth="1"/>
    <col min="6" max="6" width="38.42578125" style="3" hidden="1" customWidth="1"/>
    <col min="7" max="7" width="28.5703125" style="23" customWidth="1"/>
    <col min="8" max="9" width="10.7109375" style="3" customWidth="1"/>
    <col min="10" max="10" width="17.85546875" style="3" customWidth="1"/>
    <col min="11" max="13" width="9.28515625" style="3" customWidth="1"/>
    <col min="14" max="14" width="7.140625" style="3" customWidth="1"/>
    <col min="15" max="18" width="3.5703125" style="3" customWidth="1"/>
    <col min="19" max="19" width="7.5703125" style="3" customWidth="1"/>
    <col min="20" max="20" width="21.42578125" style="3" customWidth="1"/>
    <col min="21" max="21" width="57.140625" style="3" customWidth="1"/>
    <col min="22" max="23" width="28.5703125" style="3" customWidth="1"/>
    <col min="24" max="33" width="21.42578125" style="3" customWidth="1"/>
    <col min="34" max="34" width="26.28515625" style="3" customWidth="1"/>
    <col min="35" max="38" width="21.42578125" style="3" customWidth="1"/>
    <col min="39" max="39" width="16.140625" style="3" customWidth="1"/>
    <col min="40" max="40" width="16.140625" style="3" hidden="1" customWidth="1"/>
    <col min="41" max="41" width="15" style="3" hidden="1" customWidth="1"/>
    <col min="42" max="42" width="19.28515625" style="3" hidden="1" customWidth="1"/>
    <col min="43" max="44" width="21.42578125" style="3" customWidth="1"/>
    <col min="45" max="46" width="17.85546875" style="3" customWidth="1"/>
    <col min="47" max="50" width="17" style="3" customWidth="1"/>
    <col min="51" max="53" width="28.5703125" style="3" customWidth="1"/>
    <col min="54" max="55" width="28.5703125" style="23" customWidth="1"/>
    <col min="56" max="64" width="28.5703125" style="3" customWidth="1"/>
    <col min="65" max="65" width="49.5703125" style="3" customWidth="1"/>
    <col min="66" max="86" width="28.5703125" style="3" customWidth="1"/>
    <col min="87" max="87" width="31.85546875" style="3" customWidth="1"/>
    <col min="88" max="88" width="9.140625" style="3"/>
    <col min="89" max="89" width="30.42578125" style="3" customWidth="1"/>
    <col min="90" max="90" width="96.42578125" style="3" customWidth="1"/>
    <col min="91" max="94" width="102.140625" style="3" customWidth="1"/>
    <col min="95" max="97" width="17.28515625" style="3" customWidth="1"/>
    <col min="98" max="98" width="23.85546875" style="3" customWidth="1"/>
    <col min="99" max="99" width="53.140625" style="3" customWidth="1"/>
    <col min="100" max="100" width="115.85546875" style="3" customWidth="1"/>
    <col min="101" max="101" width="21.42578125" style="3" customWidth="1"/>
    <col min="102" max="102" width="23.42578125" style="3" customWidth="1"/>
    <col min="103" max="103" width="25" style="3" customWidth="1"/>
    <col min="104" max="104" width="28" style="3" customWidth="1"/>
    <col min="105" max="105" width="21.85546875" style="3" customWidth="1"/>
    <col min="106" max="107" width="21.140625" style="3" customWidth="1"/>
    <col min="108" max="110" width="81" style="3" customWidth="1"/>
    <col min="111" max="111" width="22.28515625" style="3" customWidth="1"/>
    <col min="112" max="112" width="19.5703125" style="3" customWidth="1"/>
    <col min="113" max="113" width="16" style="3" customWidth="1"/>
    <col min="114" max="16384" width="9.140625" style="3"/>
  </cols>
  <sheetData>
    <row r="1" spans="2:74" s="21" customFormat="1" ht="21" customHeight="1">
      <c r="G1" s="61"/>
      <c r="K1" s="61"/>
      <c r="M1" s="83"/>
      <c r="N1" s="34"/>
      <c r="O1" s="34"/>
      <c r="P1" s="34"/>
      <c r="Q1" s="34"/>
      <c r="R1" s="34"/>
      <c r="S1" s="34"/>
      <c r="AH1" s="83"/>
      <c r="AI1" s="83"/>
      <c r="AJ1" s="83"/>
      <c r="AK1" s="83"/>
      <c r="AL1" s="139"/>
      <c r="AM1" s="89"/>
      <c r="AN1" s="89"/>
      <c r="AO1" s="89"/>
      <c r="AP1" s="89"/>
      <c r="AR1" s="34"/>
      <c r="AY1" s="34"/>
      <c r="AZ1" s="34"/>
      <c r="BA1" s="34"/>
      <c r="BB1" s="34"/>
      <c r="BC1" s="34"/>
      <c r="BD1" s="34"/>
      <c r="BE1" s="34"/>
      <c r="BF1" s="34"/>
      <c r="BG1" s="34"/>
      <c r="BH1" s="34"/>
    </row>
    <row r="2" spans="2:74" s="21" customFormat="1" ht="47.25" thickBot="1">
      <c r="B2" s="19" t="s">
        <v>0</v>
      </c>
      <c r="C2" s="19"/>
      <c r="D2" s="20"/>
      <c r="E2" s="20"/>
      <c r="F2" s="20"/>
      <c r="G2" s="93"/>
      <c r="H2" s="20"/>
      <c r="I2" s="20"/>
      <c r="J2" s="20"/>
      <c r="K2" s="56"/>
      <c r="L2" s="20"/>
      <c r="M2" s="99"/>
      <c r="N2" s="64"/>
      <c r="O2" s="64"/>
      <c r="P2" s="64"/>
      <c r="Q2" s="64"/>
      <c r="R2" s="64"/>
      <c r="S2" s="64"/>
      <c r="T2" s="20"/>
      <c r="U2" s="20"/>
      <c r="V2" s="20"/>
      <c r="W2" s="20"/>
      <c r="X2" s="20"/>
      <c r="Y2" s="20"/>
      <c r="Z2" s="20"/>
      <c r="AA2" s="20"/>
      <c r="AB2" s="20"/>
      <c r="AC2" s="20"/>
      <c r="AD2" s="20"/>
      <c r="AE2" s="20"/>
      <c r="AF2" s="20"/>
      <c r="AG2" s="20"/>
      <c r="AH2" s="99"/>
      <c r="AI2" s="99"/>
      <c r="AJ2" s="99"/>
      <c r="AK2" s="99"/>
      <c r="AL2" s="140"/>
      <c r="AM2" s="90"/>
      <c r="AN2" s="90"/>
      <c r="AO2" s="90"/>
      <c r="AP2" s="90"/>
      <c r="AQ2" s="20"/>
      <c r="AR2" s="64"/>
      <c r="AS2" s="20"/>
      <c r="AT2" s="20"/>
      <c r="AU2" s="20"/>
      <c r="AV2" s="20"/>
      <c r="AW2" s="20"/>
      <c r="AX2" s="20"/>
      <c r="AY2" s="31"/>
      <c r="AZ2" s="31"/>
      <c r="BA2" s="31"/>
      <c r="BB2" s="31"/>
      <c r="BC2" s="31"/>
      <c r="BD2" s="31"/>
      <c r="BE2" s="31"/>
      <c r="BF2" s="31"/>
      <c r="BG2" s="31"/>
      <c r="BH2" s="31"/>
      <c r="BI2" s="31"/>
      <c r="BJ2" s="31"/>
      <c r="BK2" s="31"/>
      <c r="BL2" s="31"/>
      <c r="BM2" s="31"/>
      <c r="BN2" s="31"/>
      <c r="BO2" s="31"/>
      <c r="BP2" s="19"/>
      <c r="BQ2" s="19"/>
      <c r="BR2" s="19"/>
      <c r="BS2" s="19"/>
      <c r="BT2" s="31"/>
      <c r="BU2" s="31"/>
      <c r="BV2" s="19"/>
    </row>
    <row r="3" spans="2:74" s="21" customFormat="1" ht="21" customHeight="1">
      <c r="G3" s="61"/>
      <c r="K3" s="61"/>
      <c r="M3" s="83"/>
      <c r="N3" s="34"/>
      <c r="O3" s="34"/>
      <c r="P3" s="34"/>
      <c r="Q3" s="34"/>
      <c r="R3" s="34"/>
      <c r="S3" s="34"/>
      <c r="AH3" s="83"/>
      <c r="AI3" s="83"/>
      <c r="AJ3" s="83"/>
      <c r="AK3" s="83"/>
      <c r="AL3" s="139"/>
      <c r="AM3" s="89"/>
      <c r="AN3" s="89"/>
      <c r="AO3" s="89"/>
      <c r="AP3" s="89"/>
      <c r="AR3" s="34"/>
      <c r="AY3" s="34"/>
      <c r="AZ3" s="34"/>
      <c r="BA3" s="34"/>
      <c r="BB3" s="34"/>
      <c r="BC3" s="34"/>
      <c r="BD3" s="34"/>
      <c r="BE3" s="34"/>
      <c r="BF3" s="34"/>
      <c r="BG3" s="34"/>
      <c r="BH3" s="34"/>
    </row>
    <row r="4" spans="2:74" s="21" customFormat="1" ht="15">
      <c r="B4" s="152" t="s">
        <v>1</v>
      </c>
      <c r="C4" s="152" t="s">
        <v>2</v>
      </c>
      <c r="D4" s="16" t="s">
        <v>3</v>
      </c>
      <c r="E4" s="16" t="s">
        <v>4</v>
      </c>
      <c r="F4" s="16" t="s">
        <v>5</v>
      </c>
      <c r="G4" s="57" t="s">
        <v>6</v>
      </c>
      <c r="H4" s="17" t="s">
        <v>7</v>
      </c>
      <c r="I4" s="152" t="s">
        <v>8</v>
      </c>
      <c r="J4" s="152" t="s">
        <v>9</v>
      </c>
      <c r="K4" s="57" t="s">
        <v>10</v>
      </c>
      <c r="L4" s="17" t="s">
        <v>11</v>
      </c>
      <c r="M4" s="86" t="s">
        <v>12</v>
      </c>
      <c r="N4" s="65" t="s">
        <v>13</v>
      </c>
      <c r="O4" s="65" t="s">
        <v>14</v>
      </c>
      <c r="P4" s="65" t="s">
        <v>15</v>
      </c>
      <c r="Q4" s="65" t="s">
        <v>16</v>
      </c>
      <c r="R4" s="65" t="s">
        <v>17</v>
      </c>
      <c r="S4" s="65" t="s">
        <v>369</v>
      </c>
      <c r="T4" s="17" t="s">
        <v>18</v>
      </c>
      <c r="U4" s="17" t="s">
        <v>19</v>
      </c>
      <c r="V4" s="17" t="s">
        <v>20</v>
      </c>
      <c r="W4" s="17" t="s">
        <v>21</v>
      </c>
      <c r="X4" s="17" t="s">
        <v>22</v>
      </c>
      <c r="Y4" s="17" t="s">
        <v>23</v>
      </c>
      <c r="Z4" s="17" t="s">
        <v>418</v>
      </c>
      <c r="AA4" s="17" t="s">
        <v>24</v>
      </c>
      <c r="AB4" s="17" t="s">
        <v>1004</v>
      </c>
      <c r="AC4" s="17" t="s">
        <v>814</v>
      </c>
      <c r="AD4" s="17" t="s">
        <v>25</v>
      </c>
      <c r="AE4" s="17" t="s">
        <v>26</v>
      </c>
      <c r="AF4" s="17" t="s">
        <v>27</v>
      </c>
      <c r="AG4" s="17" t="s">
        <v>162</v>
      </c>
      <c r="AH4" s="86" t="s">
        <v>28</v>
      </c>
      <c r="AI4" s="86" t="s">
        <v>896</v>
      </c>
      <c r="AJ4" s="86" t="s">
        <v>1038</v>
      </c>
      <c r="AK4" s="86" t="s">
        <v>1039</v>
      </c>
      <c r="AL4" s="141" t="s">
        <v>29</v>
      </c>
      <c r="AM4" s="91" t="s">
        <v>30</v>
      </c>
      <c r="AN4" s="91" t="s">
        <v>894</v>
      </c>
      <c r="AO4" s="91" t="s">
        <v>31</v>
      </c>
      <c r="AP4" s="91" t="s">
        <v>32</v>
      </c>
      <c r="AQ4" s="17" t="s">
        <v>33</v>
      </c>
      <c r="AR4" s="65" t="s">
        <v>34</v>
      </c>
      <c r="AS4" s="17" t="s">
        <v>35</v>
      </c>
      <c r="AT4" s="17" t="s">
        <v>36</v>
      </c>
      <c r="AU4" s="17" t="s">
        <v>803</v>
      </c>
      <c r="AV4" s="17" t="s">
        <v>1032</v>
      </c>
      <c r="AW4" s="17" t="s">
        <v>897</v>
      </c>
      <c r="AX4" s="17" t="s">
        <v>898</v>
      </c>
      <c r="AY4" s="32" t="s">
        <v>37</v>
      </c>
      <c r="AZ4" s="32" t="s">
        <v>38</v>
      </c>
      <c r="BA4" s="32" t="s">
        <v>39</v>
      </c>
      <c r="BB4" s="65" t="s">
        <v>40</v>
      </c>
      <c r="BC4" s="65" t="s">
        <v>41</v>
      </c>
      <c r="BD4" s="165" t="s">
        <v>42</v>
      </c>
      <c r="BE4" s="165" t="s">
        <v>43</v>
      </c>
      <c r="BF4" s="165" t="s">
        <v>44</v>
      </c>
      <c r="BG4" s="165" t="s">
        <v>45</v>
      </c>
      <c r="BH4" s="165" t="s">
        <v>46</v>
      </c>
      <c r="BI4" s="152" t="s">
        <v>47</v>
      </c>
      <c r="BJ4" s="152" t="s">
        <v>48</v>
      </c>
      <c r="BK4" s="152" t="s">
        <v>49</v>
      </c>
      <c r="BL4" s="152" t="s">
        <v>50</v>
      </c>
      <c r="BM4" s="152" t="s">
        <v>51</v>
      </c>
      <c r="BN4" s="184" t="s">
        <v>804</v>
      </c>
      <c r="BO4" s="248" t="s">
        <v>1033</v>
      </c>
      <c r="BP4" s="152" t="s">
        <v>52</v>
      </c>
      <c r="BQ4" s="152" t="s">
        <v>53</v>
      </c>
      <c r="BR4" s="17" t="s">
        <v>54</v>
      </c>
      <c r="BS4" s="17" t="s">
        <v>55</v>
      </c>
      <c r="BT4" s="152" t="s">
        <v>56</v>
      </c>
      <c r="BU4" s="152" t="s">
        <v>57</v>
      </c>
      <c r="BV4" s="17" t="s">
        <v>58</v>
      </c>
    </row>
    <row r="5" spans="2:74" s="21" customFormat="1" ht="29.25" thickBot="1">
      <c r="B5" s="15" t="s">
        <v>59</v>
      </c>
      <c r="C5" s="15" t="s">
        <v>60</v>
      </c>
      <c r="D5" s="15" t="str">
        <f ca="1">IF(Table_Question_Sets[[#This Row],[Header]]="Yes","",
IF(INDIRECT(SUBSTITUTE(ADDRESS(1,COLUMN(),4),"1","")&amp;ROW()-1)="",
INDIRECT(SUBSTITUTE(ADDRESS(1,COLUMN(Table_Question_Sets[[#This Row],[Property]]),4),"1","")&amp;ROW()-1),
INDIRECT(SUBSTITUTE(ADDRESS(1,COLUMN(),4),"1","")&amp;ROW()-1)))</f>
        <v/>
      </c>
      <c r="E5"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15" t="str">
        <f>IF(Table_Question_Sets[[#This Row],[Header]]="Yes","",IF(Table_Question_Sets[[#This Row],[Property]]&lt;&gt;"",SUBSTITUTE(Table_Question_Sets[[#This Row],[Property]]," ",""),""))</f>
        <v/>
      </c>
      <c r="G5" s="33"/>
      <c r="H5" s="15"/>
      <c r="I5" s="15"/>
      <c r="J5" s="15"/>
      <c r="K5" s="33"/>
      <c r="L5" s="15"/>
      <c r="M5" s="15"/>
      <c r="N5" s="33"/>
      <c r="O5" s="33"/>
      <c r="P5" s="33"/>
      <c r="Q5" s="33"/>
      <c r="R5" s="33"/>
      <c r="S5" s="33"/>
      <c r="T5" s="15"/>
      <c r="U5" s="15"/>
      <c r="V5" s="15"/>
      <c r="W5" s="15"/>
      <c r="X5" s="15"/>
      <c r="Y5" s="15"/>
      <c r="Z5" s="15"/>
      <c r="AA5" s="15"/>
      <c r="AB5" s="15"/>
      <c r="AC5" s="15"/>
      <c r="AD5" s="15"/>
      <c r="AE5" s="15"/>
      <c r="AF5" s="15"/>
      <c r="AG5" s="15"/>
      <c r="AH5" s="15"/>
      <c r="AI5" s="15"/>
      <c r="AJ5" s="15"/>
      <c r="AK5" s="15"/>
      <c r="AL5" s="15"/>
      <c r="AM5"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 s="101"/>
      <c r="AO5"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5" s="15"/>
      <c r="AR5" s="33"/>
      <c r="AS5" s="15"/>
      <c r="AT5" s="15"/>
      <c r="AU5" s="15"/>
      <c r="AV5" s="15"/>
      <c r="AW5" s="15"/>
      <c r="AX5" s="15"/>
      <c r="AY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 s="33" t="str">
        <f>IF(OR(Table_Question_Sets[[#This Row],[Header]]="Yes",Table_Question_Sets[[#This Row],[Text]]=""),"",IF(OR(Table_Question_Sets[[#This Row],[Text]]="true",Table_Question_Sets[[#This Row],[Text]]="false",ISNUMBER(Table_Question_Sets[[#This Row],[Text]])),Table_Question_Sets[[#This Row],[Text]],""""&amp;Table_Question_Sets[[#This Row],[Text]]&amp;""""))</f>
        <v/>
      </c>
      <c r="BA5" s="33" t="str">
        <f>IF(AND(Table_Question_Sets[[#This Row],[Header]]&lt;&gt;"Yes",Table_Question_Sets[[#This Row],[Property]]&lt;&gt;"",Table_Question_Sets[[#This Row],[Summary Label]]&lt;&gt;""),""""&amp;Table_Question_Sets[[#This Row],[Key]]&amp;""": """&amp;Table_Question_Sets[[#This Row],[Summary Label]]&amp;"""","")</f>
        <v/>
      </c>
      <c r="BB5" s="33" t="str">
        <f ca="1">IF(Table_Question_Sets[[#This Row],[Header]]="Yes","",_xlfn.NUMBERVALUE(INDIRECT(SUBSTITUTE(ADDRESS(1,COLUMN(),4),"1","")&amp;ROW()-1))+IF(Table_Question_Sets[[#This Row],[Property]]&lt;&gt;"",1,0))</f>
        <v/>
      </c>
      <c r="BC5" s="33" t="str">
        <f ca="1">IF(Table_Question_Sets[[#This Row],[Header]]="Yes","",_xlfn.NUMBERVALUE(INDIRECT(SUBSTITUTE(ADDRESS(1,COLUMN(),4),"1","")&amp;ROW()+1))+IF(Table_Question_Sets[[#This Row],[Property]]&lt;&gt;"",1,0))</f>
        <v/>
      </c>
      <c r="BD5" s="33" t="str">
        <f t="array" aca="1" ref="BD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 s="15" t="str">
        <f xml:space="preserve">
IF(Table_Question_Sets[[#This Row],[Row]]="Yes","]},{""className"": ""row"",""fieldGroup"": [","")&amp;
Table_Question_Sets[[#This Row],[Config Field]]</f>
        <v/>
      </c>
      <c r="BJ5" s="15"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 s="1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L5" s="15" t="str">
        <f>IF(AND(Table_Question_Sets[[#This Row],[Header]]="",Table_Question_Sets[[#This Row],[Property]]&lt;&gt;"",Table_Question_Sets[[#This Row],[Field Type]]&lt;&gt;""),
""""&amp;Table_Question_Sets[[#This Row],[Key]]&amp;"""","")</f>
        <v/>
      </c>
      <c r="BM5"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"ratingPrimary":["something","ratingState"],</v>
      </c>
      <c r="BN5" s="15" t="str">
        <f>IF(AND(Table_Question_Sets[[#This Row],[Header]]&lt;&gt;"Yes",Table_Question_Sets[[#This Row],[Property]]&lt;&gt;"",Table_Question_Sets[[#This Row],[Workflow Role]]&lt;&gt;""),
""""&amp;Table_Question_Sets[[#This Row],[Workflow Role]]&amp;""":"""&amp;Table_Question_Sets[[#This Row],[Key]]&amp;"""","")</f>
        <v/>
      </c>
      <c r="BO5" s="15" t="str">
        <f>IF(AND(Table_Question_Sets[[#This Row],[Header]]&lt;&gt;"Yes",Table_Question_Sets[[#This Row],[Property]]&lt;&gt;"",Table_Question_Sets[[#This Row],[Private]]="Yes"),
""""&amp;Table_Question_Sets[[#This Row],[Key]]&amp;"""","")</f>
        <v/>
      </c>
      <c r="BP5" s="15" t="str">
        <f ca="1">IF(Table_Question_Sets[[#This Row],[Header]]="Yes","",_xlfn.NUMBERVALUE(INDIRECT(SUBSTITUTE(ADDRESS(1,COLUMN(),4),"1","")&amp;ROW()+1))+IF(OR(Table_Question_Sets[[#This Row],[Value]]&lt;&gt;"",AND(Table_Question_Sets[[#This Row],[Data Type]]="Repeating",Table_Question_Sets[[#This Row],[Calculation Repeating]]&lt;&gt;"")),1,0))</f>
        <v/>
      </c>
      <c r="BQ5" s="15" t="str">
        <f ca="1" xml:space="preserve">
IF(Table_Question_Sets[[#This Row],[Data Type]]="Repeating",
OFFSET(Table_Repeating_Question_Sets[[#Headers],[Property]],MATCH(Table_Question_Sets[[#This Row],[Property]],Table_Repeating_Question_Sets[Property],0),MATCH("Calculation",Table_Repeating_Question_Sets[#Headers],0)-1,1,1),
"")</f>
        <v/>
      </c>
      <c r="BR5"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"ratingPrimary":{"something": 100,"ratingState": "VIC"},</v>
      </c>
      <c r="BT5" s="15" t="e">
        <f ca="1">IF(ISNUMBER(Table_Question_Sets[[#This Row],[Config Use Row]]),INDEX(Table_Question_Sets[Config Rollup],Table_Question_Sets[[#This Row],[Config Use Row]]),"")</f>
        <v>#NAME?</v>
      </c>
      <c r="BU5" s="15" t="str">
        <f ca="1">IF(ISNUMBER(Table_Question_Sets[[#This Row],[Config Use Row]]),INDEX(Table_Question_Sets[Config Keys Nested Rollup],Table_Question_Sets[[#This Row],[Config Use Row]]),"")</f>
        <v>"ratingPrimary":["something","ratingState"],</v>
      </c>
      <c r="BV5" s="15" t="str">
        <f ca="1">IF(ISNUMBER(Table_Question_Sets[[#This Row],[Config Use Row]]),INDEX(Table_Question_Sets[Calculation Rollup],Table_Question_Sets[[#This Row],[Config Use Row]]),"")</f>
        <v>"ratingPrimary":{"something": 100,"ratingState": "VIC"},</v>
      </c>
    </row>
    <row r="6" spans="2:74" s="22" customFormat="1" ht="16.5" hidden="1" customHeight="1">
      <c r="B6" s="27"/>
      <c r="C6" s="166"/>
      <c r="D6" s="26" t="str">
        <f ca="1">IF(Table_Question_Sets[[#This Row],[Header]]="Yes","",
IF(INDIRECT(SUBSTITUTE(ADDRESS(1,COLUMN(),4),"1","")&amp;ROW()-1)="",
INDIRECT(SUBSTITUTE(ADDRESS(1,COLUMN(Table_Question_Sets[[#This Row],[Property]]),4),"1","")&amp;ROW()-1),
INDIRECT(SUBSTITUTE(ADDRESS(1,COLUMN(),4),"1","")&amp;ROW()-1)))</f>
        <v>Rating Primary</v>
      </c>
      <c r="E6"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26" t="str">
        <f>IF(Table_Question_Sets[[#This Row],[Header]]="Yes","",IF(Table_Question_Sets[[#This Row],[Property]]&lt;&gt;"",SUBSTITUTE(Table_Question_Sets[[#This Row],[Property]]," ",""),""))</f>
        <v/>
      </c>
      <c r="G6" s="95"/>
      <c r="H6" s="27"/>
      <c r="I6" s="27"/>
      <c r="J6" s="27"/>
      <c r="K6" s="59"/>
      <c r="L6" s="82"/>
      <c r="M6" s="82"/>
      <c r="N6" s="52"/>
      <c r="O6" s="52"/>
      <c r="P6" s="52"/>
      <c r="Q6" s="52"/>
      <c r="R6" s="52"/>
      <c r="S6" s="52"/>
      <c r="T6" s="27"/>
      <c r="U6" s="27"/>
      <c r="V6" s="27"/>
      <c r="W6" s="27"/>
      <c r="X6" s="27"/>
      <c r="Y6" s="27"/>
      <c r="Z6" s="27"/>
      <c r="AA6" s="27"/>
      <c r="AB6" s="27"/>
      <c r="AC6" s="27"/>
      <c r="AD6" s="27"/>
      <c r="AE6" s="27"/>
      <c r="AF6" s="27"/>
      <c r="AG6" s="27"/>
      <c r="AH6" s="82"/>
      <c r="AI6" s="82"/>
      <c r="AJ6" s="82"/>
      <c r="AK6" s="82"/>
      <c r="AL6" s="26"/>
      <c r="AM6"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6" s="167"/>
      <c r="AO6"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 s="27"/>
      <c r="AR6" s="52"/>
      <c r="AS6" s="27"/>
      <c r="AT6" s="27"/>
      <c r="AU6" s="27"/>
      <c r="AV6" s="27"/>
      <c r="AW6" s="27"/>
      <c r="AX6" s="27"/>
      <c r="AY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 s="50" t="str">
        <f>IF(OR(Table_Question_Sets[[#This Row],[Header]]="Yes",Table_Question_Sets[[#This Row],[Text]]=""),"",IF(OR(Table_Question_Sets[[#This Row],[Text]]="true",Table_Question_Sets[[#This Row],[Text]]="false",ISNUMBER(Table_Question_Sets[[#This Row],[Text]])),Table_Question_Sets[[#This Row],[Text]],""""&amp;Table_Question_Sets[[#This Row],[Text]]&amp;""""))</f>
        <v/>
      </c>
      <c r="BA6" s="50" t="str">
        <f>IF(AND(Table_Question_Sets[[#This Row],[Header]]&lt;&gt;"Yes",Table_Question_Sets[[#This Row],[Property]]&lt;&gt;"",Table_Question_Sets[[#This Row],[Summary Label]]&lt;&gt;""),""""&amp;Table_Question_Sets[[#This Row],[Key]]&amp;""": """&amp;Table_Question_Sets[[#This Row],[Summary Label]]&amp;"""","")</f>
        <v/>
      </c>
      <c r="BB6" s="50">
        <f ca="1">IF(Table_Question_Sets[[#This Row],[Header]]="Yes","",_xlfn.NUMBERVALUE(INDIRECT(SUBSTITUTE(ADDRESS(1,COLUMN(),4),"1","")&amp;ROW()-1))+IF(Table_Question_Sets[[#This Row],[Property]]&lt;&gt;"",1,0))</f>
        <v>0</v>
      </c>
      <c r="BC6" s="50">
        <f ca="1">IF(Table_Question_Sets[[#This Row],[Header]]="Yes","",_xlfn.NUMBERVALUE(INDIRECT(SUBSTITUTE(ADDRESS(1,COLUMN(),4),"1","")&amp;ROW()+1))+IF(Table_Question_Sets[[#This Row],[Property]]&lt;&gt;"",1,0))</f>
        <v>2</v>
      </c>
      <c r="BD6" s="25" t="str">
        <f t="array" aca="1" ref="BD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 s="5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 s="5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 s="10" t="str">
        <f xml:space="preserve">
IF(Table_Question_Sets[[#This Row],[Row]]="Yes","]},{""className"": ""row"",""fieldGroup"": [","")&amp;
Table_Question_Sets[[#This Row],[Config Field]]</f>
        <v/>
      </c>
      <c r="BJ6"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6"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v>
      </c>
      <c r="BL6" s="10" t="str">
        <f>IF(AND(Table_Question_Sets[[#This Row],[Header]]="",Table_Question_Sets[[#This Row],[Property]]&lt;&gt;"",Table_Question_Sets[[#This Row],[Field Type]]&lt;&gt;""),
""""&amp;Table_Question_Sets[[#This Row],[Key]]&amp;"""","")</f>
        <v/>
      </c>
      <c r="BM6"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"something","ratingState"</v>
      </c>
      <c r="BN6" s="10" t="str">
        <f>IF(AND(Table_Question_Sets[[#This Row],[Header]]&lt;&gt;"Yes",Table_Question_Sets[[#This Row],[Property]]&lt;&gt;"",Table_Question_Sets[[#This Row],[Workflow Role]]&lt;&gt;""),
""""&amp;Table_Question_Sets[[#This Row],[Workflow Role]]&amp;""":"""&amp;Table_Question_Sets[[#This Row],[Key]]&amp;"""","")</f>
        <v/>
      </c>
      <c r="BO6" s="10" t="str">
        <f>IF(AND(Table_Question_Sets[[#This Row],[Header]]&lt;&gt;"Yes",Table_Question_Sets[[#This Row],[Property]]&lt;&gt;"",Table_Question_Sets[[#This Row],[Private]]="Yes"),
""""&amp;Table_Question_Sets[[#This Row],[Key]]&amp;"""","")</f>
        <v/>
      </c>
      <c r="BP6" s="10">
        <f ca="1">IF(Table_Question_Sets[[#This Row],[Header]]="Yes","",_xlfn.NUMBERVALUE(INDIRECT(SUBSTITUTE(ADDRESS(1,COLUMN(),4),"1","")&amp;ROW()+1))+IF(OR(Table_Question_Sets[[#This Row],[Value]]&lt;&gt;"",AND(Table_Question_Sets[[#This Row],[Data Type]]="Repeating",Table_Question_Sets[[#This Row],[Calculation Repeating]]&lt;&gt;"")),1,0))</f>
        <v>2</v>
      </c>
      <c r="BQ6" s="10" t="str">
        <f ca="1" xml:space="preserve">
IF(Table_Question_Sets[[#This Row],[Data Type]]="Repeating",
OFFSET(Table_Repeating_Question_Sets[[#Headers],[Property]],MATCH(Table_Question_Sets[[#This Row],[Property]],Table_Repeating_Question_Sets[Property],0),MATCH("Calculation",Table_Repeating_Question_Sets[#Headers],0)-1,1,1),
"")</f>
        <v/>
      </c>
      <c r="BR6"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"something": 100,"ratingState": "VIC"</v>
      </c>
      <c r="BT6" s="10" t="e">
        <f ca="1">IF(ISNUMBER(Table_Question_Sets[[#This Row],[Config Use Row]]),INDEX(Table_Question_Sets[Config Rollup],Table_Question_Sets[[#This Row],[Config Use Row]]),"")</f>
        <v>#NAME?</v>
      </c>
      <c r="BU6" s="10" t="str">
        <f ca="1">IF(ISNUMBER(Table_Question_Sets[[#This Row],[Config Use Row]]),INDEX(Table_Question_Sets[Config Keys Nested Rollup],Table_Question_Sets[[#This Row],[Config Use Row]]),"")</f>
        <v>"ratingSecondary":["travelCover","policyStartDate","policyAdjustmentDate","policyEndDate"],</v>
      </c>
      <c r="BV6" s="26" t="str">
        <f ca="1">IF(ISNUMBER(Table_Question_Sets[[#This Row],[Config Use Row]]),INDEX(Table_Question_Sets[Calculation Rollup],Table_Question_Sets[[#This Row],[Config Use Row]]),"")</f>
        <v>"ratingSecondary":{"travelCover": "Yes","policyStartDate": "12/11/2019","policyAdjustmentDate": "12/11/2019"},</v>
      </c>
    </row>
    <row r="7" spans="2:74" s="22" customFormat="1" ht="21" customHeight="1">
      <c r="B7" s="27" t="s">
        <v>917</v>
      </c>
      <c r="C7" s="166"/>
      <c r="D7" s="26" t="str">
        <f ca="1">IF(Table_Question_Sets[[#This Row],[Header]]="Yes","",
IF(INDIRECT(SUBSTITUTE(ADDRESS(1,COLUMN(),4),"1","")&amp;ROW()-1)="",
INDIRECT(SUBSTITUTE(ADDRESS(1,COLUMN(Table_Question_Sets[[#This Row],[Property]]),4),"1","")&amp;ROW()-1),
INDIRECT(SUBSTITUTE(ADDRESS(1,COLUMN(),4),"1","")&amp;ROW()-1)))</f>
        <v>Rating Primary</v>
      </c>
      <c r="E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something</v>
      </c>
      <c r="F7" s="26" t="str">
        <f>IF(Table_Question_Sets[[#This Row],[Header]]="Yes","",IF(Table_Question_Sets[[#This Row],[Property]]&lt;&gt;"",SUBSTITUTE(Table_Question_Sets[[#This Row],[Property]]," ",""),""))</f>
        <v>Something</v>
      </c>
      <c r="G7" s="95" t="s">
        <v>1001</v>
      </c>
      <c r="H7" s="27" t="s">
        <v>66</v>
      </c>
      <c r="I7" s="27" t="s">
        <v>37</v>
      </c>
      <c r="J7" s="27"/>
      <c r="K7" s="59" t="s">
        <v>60</v>
      </c>
      <c r="L7" s="82"/>
      <c r="M7" s="82"/>
      <c r="N7" s="59"/>
      <c r="O7" s="59"/>
      <c r="P7" s="59"/>
      <c r="Q7" s="59"/>
      <c r="R7" s="59"/>
      <c r="S7" s="52"/>
      <c r="T7" s="27" t="s">
        <v>1003</v>
      </c>
      <c r="U7" s="27"/>
      <c r="V7" s="27"/>
      <c r="W7" s="27"/>
      <c r="X7" s="27"/>
      <c r="Y7" s="27"/>
      <c r="Z7" s="27"/>
      <c r="AA7" s="27"/>
      <c r="AB7" s="27"/>
      <c r="AC7" s="27"/>
      <c r="AD7" s="27"/>
      <c r="AE7" s="27"/>
      <c r="AF7" s="27"/>
      <c r="AG7" s="27"/>
      <c r="AH7" s="82"/>
      <c r="AI7" s="82"/>
      <c r="AJ7" s="82"/>
      <c r="AK7" s="82"/>
      <c r="AL7" s="26"/>
      <c r="AM7" s="167">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100</v>
      </c>
      <c r="AN7" s="167"/>
      <c r="AO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 s="27"/>
      <c r="AR7" s="52"/>
      <c r="AS7" s="27"/>
      <c r="AT7" s="27"/>
      <c r="AU7" s="27"/>
      <c r="AV7" s="27"/>
      <c r="AW7" s="27"/>
      <c r="AX7" s="27"/>
      <c r="AY7" s="50">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100</v>
      </c>
      <c r="AZ7" s="50">
        <f>IF(OR(Table_Question_Sets[[#This Row],[Header]]="Yes",Table_Question_Sets[[#This Row],[Text]]=""),"",IF(OR(Table_Question_Sets[[#This Row],[Text]]="true",Table_Question_Sets[[#This Row],[Text]]="false",ISNUMBER(Table_Question_Sets[[#This Row],[Text]])),Table_Question_Sets[[#This Row],[Text]],""""&amp;Table_Question_Sets[[#This Row],[Text]]&amp;""""))</f>
        <v>100</v>
      </c>
      <c r="BA7" s="50" t="str">
        <f>IF(AND(Table_Question_Sets[[#This Row],[Header]]&lt;&gt;"Yes",Table_Question_Sets[[#This Row],[Property]]&lt;&gt;"",Table_Question_Sets[[#This Row],[Summary Label]]&lt;&gt;""),""""&amp;Table_Question_Sets[[#This Row],[Key]]&amp;""": """&amp;Table_Question_Sets[[#This Row],[Summary Label]]&amp;"""","")</f>
        <v/>
      </c>
      <c r="BB7" s="50">
        <f ca="1">IF(Table_Question_Sets[[#This Row],[Header]]="Yes","",_xlfn.NUMBERVALUE(INDIRECT(SUBSTITUTE(ADDRESS(1,COLUMN(),4),"1","")&amp;ROW()-1))+IF(Table_Question_Sets[[#This Row],[Property]]&lt;&gt;"",1,0))</f>
        <v>1</v>
      </c>
      <c r="BC7" s="50">
        <f ca="1">IF(Table_Question_Sets[[#This Row],[Header]]="Yes","",_xlfn.NUMBERVALUE(INDIRECT(SUBSTITUTE(ADDRESS(1,COLUMN(),4),"1","")&amp;ROW()+1))+IF(Table_Question_Sets[[#This Row],[Property]]&lt;&gt;"",1,0))</f>
        <v>2</v>
      </c>
      <c r="BD7" s="29" t="str">
        <f t="array" aca="1" ref="BD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ValidationService.isNumber()])}</v>
      </c>
      <c r="BF7"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 s="5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7" s="5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7" s="26" t="e">
        <f ca="1" xml:space="preserve">
IF(Table_Question_Sets[[#This Row],[Row]]="Yes","]},{""className"": ""row"",""fieldGroup"": [","")&amp;
Table_Question_Sets[[#This Row],[Config Field]]</f>
        <v>#NAME?</v>
      </c>
      <c r="BJ7"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7" s="13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11</v>
      </c>
      <c r="BL7" s="138" t="str">
        <f>IF(AND(Table_Question_Sets[[#This Row],[Header]]="",Table_Question_Sets[[#This Row],[Property]]&lt;&gt;"",Table_Question_Sets[[#This Row],[Field Type]]&lt;&gt;""),
""""&amp;Table_Question_Sets[[#This Row],[Key]]&amp;"""","")</f>
        <v>"something"</v>
      </c>
      <c r="BM7"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"something","ratingState"</v>
      </c>
      <c r="BN7" s="138" t="str">
        <f>IF(AND(Table_Question_Sets[[#This Row],[Header]]&lt;&gt;"Yes",Table_Question_Sets[[#This Row],[Property]]&lt;&gt;"",Table_Question_Sets[[#This Row],[Workflow Role]]&lt;&gt;""),
""""&amp;Table_Question_Sets[[#This Row],[Workflow Role]]&amp;""":"""&amp;Table_Question_Sets[[#This Row],[Key]]&amp;"""","")</f>
        <v/>
      </c>
      <c r="BO7" s="138" t="str">
        <f>IF(AND(Table_Question_Sets[[#This Row],[Header]]&lt;&gt;"Yes",Table_Question_Sets[[#This Row],[Property]]&lt;&gt;"",Table_Question_Sets[[#This Row],[Private]]="Yes"),
""""&amp;Table_Question_Sets[[#This Row],[Key]]&amp;"""","")</f>
        <v/>
      </c>
      <c r="BP7" s="138">
        <f ca="1">IF(Table_Question_Sets[[#This Row],[Header]]="Yes","",_xlfn.NUMBERVALUE(INDIRECT(SUBSTITUTE(ADDRESS(1,COLUMN(),4),"1","")&amp;ROW()+1))+IF(OR(Table_Question_Sets[[#This Row],[Value]]&lt;&gt;"",AND(Table_Question_Sets[[#This Row],[Data Type]]="Repeating",Table_Question_Sets[[#This Row],[Calculation Repeating]]&lt;&gt;"")),1,0))</f>
        <v>2</v>
      </c>
      <c r="BQ7" s="138" t="str">
        <f ca="1" xml:space="preserve">
IF(Table_Question_Sets[[#This Row],[Data Type]]="Repeating",
OFFSET(Table_Repeating_Question_Sets[[#Headers],[Property]],MATCH(Table_Question_Sets[[#This Row],[Property]],Table_Repeating_Question_Sets[Property],0),MATCH("Calculation",Table_Repeating_Question_Sets[#Headers],0)-1,1,1),
"")</f>
        <v/>
      </c>
      <c r="BR7"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"something": 100</v>
      </c>
      <c r="BS7"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"something": 100,"ratingState": "VIC"</v>
      </c>
      <c r="BT7" s="138" t="e">
        <f ca="1">IF(ISNUMBER(Table_Question_Sets[[#This Row],[Config Use Row]]),INDEX(Table_Question_Sets[Config Rollup],Table_Question_Sets[[#This Row],[Config Use Row]]),"")</f>
        <v>#NAME?</v>
      </c>
      <c r="BU7" s="138" t="str">
        <f ca="1">IF(ISNUMBER(Table_Question_Sets[[#This Row],[Config Use Row]]),INDEX(Table_Question_Sets[Config Keys Nested Rollup],Table_Question_Sets[[#This Row],[Config Use Row]]),"")</f>
        <v>"contact":["contactName","contactEmail","contactPhone","contactMobile","source","deliveryMethod"],</v>
      </c>
      <c r="BV7" s="26" t="str">
        <f ca="1">IF(ISNUMBER(Table_Question_Sets[[#This Row],[Config Use Row]]),INDEX(Table_Question_Sets[Calculation Rollup],Table_Question_Sets[[#This Row],[Config Use Row]]),"")</f>
        <v>"contact":{},</v>
      </c>
    </row>
    <row r="8" spans="2:74" s="22" customFormat="1" ht="21" customHeight="1">
      <c r="B8" s="27" t="s">
        <v>63</v>
      </c>
      <c r="C8" s="166"/>
      <c r="D8" s="26" t="str">
        <f ca="1">IF(Table_Question_Sets[[#This Row],[Header]]="Yes","",
IF(INDIRECT(SUBSTITUTE(ADDRESS(1,COLUMN(),4),"1","")&amp;ROW()-1)="",
INDIRECT(SUBSTITUTE(ADDRESS(1,COLUMN(Table_Question_Sets[[#This Row],[Property]]),4),"1","")&amp;ROW()-1),
INDIRECT(SUBSTITUTE(ADDRESS(1,COLUMN(),4),"1","")&amp;ROW()-1)))</f>
        <v>Rating Primary</v>
      </c>
      <c r="E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ratingState</v>
      </c>
      <c r="F8" s="26" t="str">
        <f>IF(Table_Question_Sets[[#This Row],[Header]]="Yes","",IF(Table_Question_Sets[[#This Row],[Property]]&lt;&gt;"",SUBSTITUTE(Table_Question_Sets[[#This Row],[Property]]," ",""),""))</f>
        <v>RatingState</v>
      </c>
      <c r="G8" s="95" t="s">
        <v>64</v>
      </c>
      <c r="H8" s="10" t="s">
        <v>37</v>
      </c>
      <c r="I8" s="10" t="s">
        <v>88</v>
      </c>
      <c r="J8" s="11" t="s">
        <v>65</v>
      </c>
      <c r="K8" s="62" t="s">
        <v>60</v>
      </c>
      <c r="L8" s="77"/>
      <c r="M8" s="77"/>
      <c r="N8" s="60"/>
      <c r="O8" s="207"/>
      <c r="P8" s="207"/>
      <c r="Q8" s="175"/>
      <c r="R8" s="175"/>
      <c r="S8" s="175"/>
      <c r="T8" s="27" t="s">
        <v>844</v>
      </c>
      <c r="U8" s="28"/>
      <c r="V8" s="27"/>
      <c r="W8" s="27"/>
      <c r="X8" s="10"/>
      <c r="Y8" s="28"/>
      <c r="Z8" s="28"/>
      <c r="AA8" s="10"/>
      <c r="AB8" s="10"/>
      <c r="AC8" s="10"/>
      <c r="AD8" s="27"/>
      <c r="AE8" s="27"/>
      <c r="AF8" s="166"/>
      <c r="AG8" s="166"/>
      <c r="AH8" s="82"/>
      <c r="AI8" s="82"/>
      <c r="AJ8" s="82"/>
      <c r="AK8" s="82"/>
      <c r="AL8" s="138"/>
      <c r="AM8"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VIC</v>
      </c>
      <c r="AN8" s="167"/>
      <c r="AO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8" s="27"/>
      <c r="AR8" s="216" t="s">
        <v>65</v>
      </c>
      <c r="AS8" s="27"/>
      <c r="AT8" s="27" t="s">
        <v>60</v>
      </c>
      <c r="AU8" s="27"/>
      <c r="AV8" s="27"/>
      <c r="AW8" s="27"/>
      <c r="AX8" s="27"/>
      <c r="AY8"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VIC</v>
      </c>
      <c r="AZ8" s="50" t="str">
        <f>IF(OR(Table_Question_Sets[[#This Row],[Header]]="Yes",Table_Question_Sets[[#This Row],[Text]]=""),"",IF(OR(Table_Question_Sets[[#This Row],[Text]]="true",Table_Question_Sets[[#This Row],[Text]]="false",ISNUMBER(Table_Question_Sets[[#This Row],[Text]])),Table_Question_Sets[[#This Row],[Text]],""""&amp;Table_Question_Sets[[#This Row],[Text]]&amp;""""))</f>
        <v>"VIC"</v>
      </c>
      <c r="BA8" s="29" t="str">
        <f>IF(AND(Table_Question_Sets[[#This Row],[Header]]&lt;&gt;"Yes",Table_Question_Sets[[#This Row],[Property]]&lt;&gt;"",Table_Question_Sets[[#This Row],[Summary Label]]&lt;&gt;""),""""&amp;Table_Question_Sets[[#This Row],[Key]]&amp;""": """&amp;Table_Question_Sets[[#This Row],[Summary Label]]&amp;"""","")</f>
        <v>"ratingState": "State"</v>
      </c>
      <c r="BB8" s="29">
        <f ca="1">IF(Table_Question_Sets[[#This Row],[Header]]="Yes","",_xlfn.NUMBERVALUE(INDIRECT(SUBSTITUTE(ADDRESS(1,COLUMN(),4),"1","")&amp;ROW()-1))+IF(Table_Question_Sets[[#This Row],[Property]]&lt;&gt;"",1,0))</f>
        <v>2</v>
      </c>
      <c r="BC8" s="29">
        <f ca="1">IF(Table_Question_Sets[[#This Row],[Header]]="Yes","",_xlfn.NUMBERVALUE(INDIRECT(SUBSTITUTE(ADDRESS(1,COLUMN(),4),"1","")&amp;ROW()+1))+IF(Table_Question_Sets[[#This Row],[Property]]&lt;&gt;"",1,0))</f>
        <v>1</v>
      </c>
      <c r="BD8" s="29" t="e">
        <f t="array" aca="1" ref="BD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8"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8"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8"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8" s="26" t="e">
        <f ca="1" xml:space="preserve">
IF(Table_Question_Sets[[#This Row],[Row]]="Yes","]},{""className"": ""row"",""fieldGroup"": [","")&amp;
Table_Question_Sets[[#This Row],[Config Field]]</f>
        <v>#NAME?</v>
      </c>
      <c r="BJ8"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8" s="26">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19</v>
      </c>
      <c r="BL8" s="138" t="str">
        <f>IF(AND(Table_Question_Sets[[#This Row],[Header]]="",Table_Question_Sets[[#This Row],[Property]]&lt;&gt;"",Table_Question_Sets[[#This Row],[Field Type]]&lt;&gt;""),
""""&amp;Table_Question_Sets[[#This Row],[Key]]&amp;"""","")</f>
        <v>"ratingState"</v>
      </c>
      <c r="BM8"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"ratingState"</v>
      </c>
      <c r="BN8" s="138" t="str">
        <f>IF(AND(Table_Question_Sets[[#This Row],[Header]]&lt;&gt;"Yes",Table_Question_Sets[[#This Row],[Property]]&lt;&gt;"",Table_Question_Sets[[#This Row],[Workflow Role]]&lt;&gt;""),
""""&amp;Table_Question_Sets[[#This Row],[Workflow Role]]&amp;""":"""&amp;Table_Question_Sets[[#This Row],[Key]]&amp;"""","")</f>
        <v/>
      </c>
      <c r="BO8" s="138" t="str">
        <f>IF(AND(Table_Question_Sets[[#This Row],[Header]]&lt;&gt;"Yes",Table_Question_Sets[[#This Row],[Property]]&lt;&gt;"",Table_Question_Sets[[#This Row],[Private]]="Yes"),
""""&amp;Table_Question_Sets[[#This Row],[Key]]&amp;"""","")</f>
        <v/>
      </c>
      <c r="BP8" s="138">
        <f ca="1">IF(Table_Question_Sets[[#This Row],[Header]]="Yes","",_xlfn.NUMBERVALUE(INDIRECT(SUBSTITUTE(ADDRESS(1,COLUMN(),4),"1","")&amp;ROW()+1))+IF(OR(Table_Question_Sets[[#This Row],[Value]]&lt;&gt;"",AND(Table_Question_Sets[[#This Row],[Data Type]]="Repeating",Table_Question_Sets[[#This Row],[Calculation Repeating]]&lt;&gt;"")),1,0))</f>
        <v>1</v>
      </c>
      <c r="BQ8" s="138" t="str">
        <f ca="1" xml:space="preserve">
IF(Table_Question_Sets[[#This Row],[Data Type]]="Repeating",
OFFSET(Table_Repeating_Question_Sets[[#Headers],[Property]],MATCH(Table_Question_Sets[[#This Row],[Property]],Table_Repeating_Question_Sets[Property],0),MATCH("Calculation",Table_Repeating_Question_Sets[#Headers],0)-1,1,1),
"")</f>
        <v/>
      </c>
      <c r="BR8"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"ratingState": "VIC"</v>
      </c>
      <c r="BS8"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"ratingState": "VIC"</v>
      </c>
      <c r="BT8" s="138" t="e">
        <f ca="1">IF(ISNUMBER(Table_Question_Sets[[#This Row],[Config Use Row]]),INDEX(Table_Question_Sets[Config Rollup],Table_Question_Sets[[#This Row],[Config Use Row]]),"")</f>
        <v>#NAME?</v>
      </c>
      <c r="BU8" s="138" t="str">
        <f ca="1">IF(ISNUMBER(Table_Question_Sets[[#This Row],[Config Use Row]]),INDEX(Table_Question_Sets[Config Keys Nested Rollup],Table_Question_Sets[[#This Row],[Config Use Row]]),"")</f>
        <v>"personal":["insuredFullName","residentialHeading","residentialAddress","residentialTown","residentialState","residentialPostcode","postalHeading","postalAddress","postalTown","postalState","postalPostcode"],</v>
      </c>
      <c r="BV8" s="138" t="str">
        <f ca="1">IF(ISNUMBER(Table_Question_Sets[[#This Row],[Config Use Row]]),INDEX(Table_Question_Sets[Calculation Rollup],Table_Question_Sets[[#This Row],[Config Use Row]]),"")</f>
        <v>"personal":{},</v>
      </c>
    </row>
    <row r="9" spans="2:74" s="21" customFormat="1" ht="29.25" thickBot="1">
      <c r="B9" s="15" t="s">
        <v>68</v>
      </c>
      <c r="C9" s="15" t="s">
        <v>60</v>
      </c>
      <c r="D9" s="15" t="str">
        <f ca="1">IF(Table_Question_Sets[[#This Row],[Header]]="Yes","",
IF(INDIRECT(SUBSTITUTE(ADDRESS(1,COLUMN(),4),"1","")&amp;ROW()-1)="",
INDIRECT(SUBSTITUTE(ADDRESS(1,COLUMN(Table_Question_Sets[[#This Row],[Property]]),4),"1","")&amp;ROW()-1),
INDIRECT(SUBSTITUTE(ADDRESS(1,COLUMN(),4),"1","")&amp;ROW()-1)))</f>
        <v/>
      </c>
      <c r="E9"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ratingSecondary</v>
      </c>
      <c r="F9" s="15" t="str">
        <f>IF(Table_Question_Sets[[#This Row],[Header]]="Yes","",IF(Table_Question_Sets[[#This Row],[Property]]&lt;&gt;"",SUBSTITUTE(Table_Question_Sets[[#This Row],[Property]]," ",""),""))</f>
        <v/>
      </c>
      <c r="G9" s="33"/>
      <c r="H9" s="15"/>
      <c r="I9" s="15"/>
      <c r="J9" s="15"/>
      <c r="K9" s="33"/>
      <c r="L9" s="15"/>
      <c r="M9" s="15"/>
      <c r="N9" s="33"/>
      <c r="O9" s="33"/>
      <c r="P9" s="33"/>
      <c r="Q9" s="33"/>
      <c r="R9" s="33"/>
      <c r="S9" s="33"/>
      <c r="T9" s="15"/>
      <c r="U9" s="15"/>
      <c r="V9" s="15"/>
      <c r="W9" s="15"/>
      <c r="X9" s="15"/>
      <c r="Y9" s="15"/>
      <c r="Z9" s="15"/>
      <c r="AA9" s="15"/>
      <c r="AB9" s="15"/>
      <c r="AC9" s="15"/>
      <c r="AD9" s="15"/>
      <c r="AE9" s="15"/>
      <c r="AF9" s="15"/>
      <c r="AG9" s="15"/>
      <c r="AH9" s="15"/>
      <c r="AI9" s="15"/>
      <c r="AJ9" s="15"/>
      <c r="AK9" s="15"/>
      <c r="AL9" s="15"/>
      <c r="AM9"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9" s="101"/>
      <c r="AO9"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9"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9" s="15"/>
      <c r="AR9" s="33"/>
      <c r="AS9" s="15"/>
      <c r="AT9" s="15"/>
      <c r="AU9" s="15"/>
      <c r="AV9" s="15"/>
      <c r="AW9" s="15"/>
      <c r="AX9" s="15"/>
      <c r="AY9"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9" s="33" t="str">
        <f>IF(OR(Table_Question_Sets[[#This Row],[Header]]="Yes",Table_Question_Sets[[#This Row],[Text]]=""),"",IF(OR(Table_Question_Sets[[#This Row],[Text]]="true",Table_Question_Sets[[#This Row],[Text]]="false",ISNUMBER(Table_Question_Sets[[#This Row],[Text]])),Table_Question_Sets[[#This Row],[Text]],""""&amp;Table_Question_Sets[[#This Row],[Text]]&amp;""""))</f>
        <v/>
      </c>
      <c r="BA9" s="33" t="str">
        <f>IF(AND(Table_Question_Sets[[#This Row],[Header]]&lt;&gt;"Yes",Table_Question_Sets[[#This Row],[Property]]&lt;&gt;"",Table_Question_Sets[[#This Row],[Summary Label]]&lt;&gt;""),""""&amp;Table_Question_Sets[[#This Row],[Key]]&amp;""": """&amp;Table_Question_Sets[[#This Row],[Summary Label]]&amp;"""","")</f>
        <v/>
      </c>
      <c r="BB9" s="33" t="str">
        <f ca="1">IF(Table_Question_Sets[[#This Row],[Header]]="Yes","",_xlfn.NUMBERVALUE(INDIRECT(SUBSTITUTE(ADDRESS(1,COLUMN(),4),"1","")&amp;ROW()-1))+IF(Table_Question_Sets[[#This Row],[Property]]&lt;&gt;"",1,0))</f>
        <v/>
      </c>
      <c r="BC9" s="33" t="str">
        <f ca="1">IF(Table_Question_Sets[[#This Row],[Header]]="Yes","",_xlfn.NUMBERVALUE(INDIRECT(SUBSTITUTE(ADDRESS(1,COLUMN(),4),"1","")&amp;ROW()+1))+IF(Table_Question_Sets[[#This Row],[Property]]&lt;&gt;"",1,0))</f>
        <v/>
      </c>
      <c r="BD9" s="33" t="str">
        <f t="array" aca="1" ref="BD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9"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9"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9"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9"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9" s="15" t="str">
        <f xml:space="preserve">
IF(Table_Question_Sets[[#This Row],[Row]]="Yes","]},{""className"": ""row"",""fieldGroup"": [","")&amp;
Table_Question_Sets[[#This Row],[Config Field]]</f>
        <v/>
      </c>
      <c r="BJ9" s="15"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9" s="1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32</v>
      </c>
      <c r="BL9" s="15" t="str">
        <f>IF(AND(Table_Question_Sets[[#This Row],[Header]]="",Table_Question_Sets[[#This Row],[Property]]&lt;&gt;"",Table_Question_Sets[[#This Row],[Field Type]]&lt;&gt;""),
""""&amp;Table_Question_Sets[[#This Row],[Key]]&amp;"""","")</f>
        <v/>
      </c>
      <c r="BM9"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"ratingSecondary":["travelCover","policyStartDate","policyAdjustmentDate","policyEndDate"],</v>
      </c>
      <c r="BN9" s="15" t="str">
        <f>IF(AND(Table_Question_Sets[[#This Row],[Header]]&lt;&gt;"Yes",Table_Question_Sets[[#This Row],[Property]]&lt;&gt;"",Table_Question_Sets[[#This Row],[Workflow Role]]&lt;&gt;""),
""""&amp;Table_Question_Sets[[#This Row],[Workflow Role]]&amp;""":"""&amp;Table_Question_Sets[[#This Row],[Key]]&amp;"""","")</f>
        <v/>
      </c>
      <c r="BO9" s="15" t="str">
        <f>IF(AND(Table_Question_Sets[[#This Row],[Header]]&lt;&gt;"Yes",Table_Question_Sets[[#This Row],[Property]]&lt;&gt;"",Table_Question_Sets[[#This Row],[Private]]="Yes"),
""""&amp;Table_Question_Sets[[#This Row],[Key]]&amp;"""","")</f>
        <v/>
      </c>
      <c r="BP9" s="15" t="str">
        <f ca="1">IF(Table_Question_Sets[[#This Row],[Header]]="Yes","",_xlfn.NUMBERVALUE(INDIRECT(SUBSTITUTE(ADDRESS(1,COLUMN(),4),"1","")&amp;ROW()+1))+IF(OR(Table_Question_Sets[[#This Row],[Value]]&lt;&gt;"",AND(Table_Question_Sets[[#This Row],[Data Type]]="Repeating",Table_Question_Sets[[#This Row],[Calculation Repeating]]&lt;&gt;"")),1,0))</f>
        <v/>
      </c>
      <c r="BQ9" s="15" t="str">
        <f ca="1" xml:space="preserve">
IF(Table_Question_Sets[[#This Row],[Data Type]]="Repeating",
OFFSET(Table_Repeating_Question_Sets[[#Headers],[Property]],MATCH(Table_Question_Sets[[#This Row],[Property]],Table_Repeating_Question_Sets[Property],0),MATCH("Calculation",Table_Repeating_Question_Sets[#Headers],0)-1,1,1),
"")</f>
        <v/>
      </c>
      <c r="BR9"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9"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"ratingSecondary":{"travelCover": "Yes","policyStartDate": "12/11/2019","policyAdjustmentDate": "12/11/2019"},</v>
      </c>
      <c r="BT9" s="15" t="e">
        <f ca="1">IF(ISNUMBER(Table_Question_Sets[[#This Row],[Config Use Row]]),INDEX(Table_Question_Sets[Config Rollup],Table_Question_Sets[[#This Row],[Config Use Row]]),"")</f>
        <v>#NAME?</v>
      </c>
      <c r="BU9" s="15" t="str">
        <f ca="1">IF(ISNUMBER(Table_Question_Sets[[#This Row],[Config Use Row]]),INDEX(Table_Question_Sets[Config Keys Nested Rollup],Table_Question_Sets[[#This Row],[Config Use Row]]),"")</f>
        <v>"disclosure":["disclosureHeading","history","historyDetails","insolvency","insolvencyDetails","declaration"],</v>
      </c>
      <c r="BV9" s="15" t="str">
        <f ca="1">IF(ISNUMBER(Table_Question_Sets[[#This Row],[Config Use Row]]),INDEX(Table_Question_Sets[Calculation Rollup],Table_Question_Sets[[#This Row],[Config Use Row]]),"")</f>
        <v>"disclosure":{"history": "No","insolvency": "No","declaration": "Yes"},</v>
      </c>
    </row>
    <row r="10" spans="2:74" s="22" customFormat="1" ht="21" hidden="1" customHeight="1">
      <c r="B10" s="10"/>
      <c r="C10" s="10"/>
      <c r="D10" s="10" t="str">
        <f ca="1">IF(Table_Question_Sets[[#This Row],[Header]]="Yes","",
IF(INDIRECT(SUBSTITUTE(ADDRESS(1,COLUMN(),4),"1","")&amp;ROW()-1)="",
INDIRECT(SUBSTITUTE(ADDRESS(1,COLUMN(Table_Question_Sets[[#This Row],[Property]]),4),"1","")&amp;ROW()-1),
INDIRECT(SUBSTITUTE(ADDRESS(1,COLUMN(),4),"1","")&amp;ROW()-1)))</f>
        <v>Rating Secondary</v>
      </c>
      <c r="E10" s="1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0" s="10" t="str">
        <f>IF(Table_Question_Sets[[#This Row],[Header]]="Yes","",IF(Table_Question_Sets[[#This Row],[Property]]&lt;&gt;"",SUBSTITUTE(Table_Question_Sets[[#This Row],[Property]]," ",""),""))</f>
        <v/>
      </c>
      <c r="G10" s="210"/>
      <c r="H10" s="10"/>
      <c r="I10" s="10"/>
      <c r="J10" s="10"/>
      <c r="K10" s="77"/>
      <c r="L10" s="77"/>
      <c r="M10" s="77"/>
      <c r="N10" s="10"/>
      <c r="O10" s="10"/>
      <c r="P10" s="10"/>
      <c r="Q10" s="10"/>
      <c r="R10" s="10"/>
      <c r="S10" s="10"/>
      <c r="T10" s="10"/>
      <c r="U10" s="10"/>
      <c r="V10" s="10"/>
      <c r="W10" s="10"/>
      <c r="X10" s="10"/>
      <c r="Y10" s="10"/>
      <c r="Z10" s="10"/>
      <c r="AA10" s="10"/>
      <c r="AB10" s="10"/>
      <c r="AC10" s="10"/>
      <c r="AD10" s="10"/>
      <c r="AE10" s="10"/>
      <c r="AF10" s="10"/>
      <c r="AG10" s="10"/>
      <c r="AH10" s="77"/>
      <c r="AI10" s="77"/>
      <c r="AJ10" s="77"/>
      <c r="AK10" s="77"/>
      <c r="AL10" s="138"/>
      <c r="AM10"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0" s="167"/>
      <c r="AO10" s="1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0" s="1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0" s="10"/>
      <c r="AR10" s="10"/>
      <c r="AS10" s="10"/>
      <c r="AT10" s="10"/>
      <c r="AU10" s="10"/>
      <c r="AV10" s="10"/>
      <c r="AW10" s="10"/>
      <c r="AX10" s="10"/>
      <c r="AY10"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0" s="10" t="str">
        <f>IF(OR(Table_Question_Sets[[#This Row],[Header]]="Yes",Table_Question_Sets[[#This Row],[Text]]=""),"",IF(OR(Table_Question_Sets[[#This Row],[Text]]="true",Table_Question_Sets[[#This Row],[Text]]="false",ISNUMBER(Table_Question_Sets[[#This Row],[Text]])),Table_Question_Sets[[#This Row],[Text]],""""&amp;Table_Question_Sets[[#This Row],[Text]]&amp;""""))</f>
        <v/>
      </c>
      <c r="BA10" s="10" t="str">
        <f>IF(AND(Table_Question_Sets[[#This Row],[Header]]&lt;&gt;"Yes",Table_Question_Sets[[#This Row],[Property]]&lt;&gt;"",Table_Question_Sets[[#This Row],[Summary Label]]&lt;&gt;""),""""&amp;Table_Question_Sets[[#This Row],[Key]]&amp;""": """&amp;Table_Question_Sets[[#This Row],[Summary Label]]&amp;"""","")</f>
        <v/>
      </c>
      <c r="BB10" s="25">
        <f ca="1">IF(Table_Question_Sets[[#This Row],[Header]]="Yes","",_xlfn.NUMBERVALUE(INDIRECT(SUBSTITUTE(ADDRESS(1,COLUMN(),4),"1","")&amp;ROW()-1))+IF(Table_Question_Sets[[#This Row],[Property]]&lt;&gt;"",1,0))</f>
        <v>0</v>
      </c>
      <c r="BC10" s="25">
        <f ca="1">IF(Table_Question_Sets[[#This Row],[Header]]="Yes","",_xlfn.NUMBERVALUE(INDIRECT(SUBSTITUTE(ADDRESS(1,COLUMN(),4),"1","")&amp;ROW()+1))+IF(Table_Question_Sets[[#This Row],[Property]]&lt;&gt;"",1,0))</f>
        <v>4</v>
      </c>
      <c r="BD10" s="10" t="str">
        <f t="array" aca="1" ref="BD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0" s="1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0" s="1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0" s="1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0" s="1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0" s="10" t="str">
        <f xml:space="preserve">
IF(Table_Question_Sets[[#This Row],[Row]]="Yes","]},{""className"": ""row"",""fieldGroup"": [","")&amp;
Table_Question_Sets[[#This Row],[Config Field]]</f>
        <v/>
      </c>
      <c r="BJ10"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0"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40</v>
      </c>
      <c r="BL10" s="10" t="str">
        <f>IF(AND(Table_Question_Sets[[#This Row],[Header]]="",Table_Question_Sets[[#This Row],[Property]]&lt;&gt;"",Table_Question_Sets[[#This Row],[Field Type]]&lt;&gt;""),
""""&amp;Table_Question_Sets[[#This Row],[Key]]&amp;"""","")</f>
        <v/>
      </c>
      <c r="BM10"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"travelCover","policyStartDate","policyAdjustmentDate","policyEndDate"</v>
      </c>
      <c r="BN10" s="10" t="str">
        <f>IF(AND(Table_Question_Sets[[#This Row],[Header]]&lt;&gt;"Yes",Table_Question_Sets[[#This Row],[Property]]&lt;&gt;"",Table_Question_Sets[[#This Row],[Workflow Role]]&lt;&gt;""),
""""&amp;Table_Question_Sets[[#This Row],[Workflow Role]]&amp;""":"""&amp;Table_Question_Sets[[#This Row],[Key]]&amp;"""","")</f>
        <v/>
      </c>
      <c r="BO10" s="10" t="str">
        <f>IF(AND(Table_Question_Sets[[#This Row],[Header]]&lt;&gt;"Yes",Table_Question_Sets[[#This Row],[Property]]&lt;&gt;"",Table_Question_Sets[[#This Row],[Private]]="Yes"),
""""&amp;Table_Question_Sets[[#This Row],[Key]]&amp;"""","")</f>
        <v/>
      </c>
      <c r="BP10" s="10">
        <f ca="1">IF(Table_Question_Sets[[#This Row],[Header]]="Yes","",_xlfn.NUMBERVALUE(INDIRECT(SUBSTITUTE(ADDRESS(1,COLUMN(),4),"1","")&amp;ROW()+1))+IF(OR(Table_Question_Sets[[#This Row],[Value]]&lt;&gt;"",AND(Table_Question_Sets[[#This Row],[Data Type]]="Repeating",Table_Question_Sets[[#This Row],[Calculation Repeating]]&lt;&gt;"")),1,0))</f>
        <v>3</v>
      </c>
      <c r="BQ10" s="10" t="str">
        <f ca="1" xml:space="preserve">
IF(Table_Question_Sets[[#This Row],[Data Type]]="Repeating",
OFFSET(Table_Repeating_Question_Sets[[#Headers],[Property]],MATCH(Table_Question_Sets[[#This Row],[Property]],Table_Repeating_Question_Sets[Property],0),MATCH("Calculation",Table_Repeating_Question_Sets[#Headers],0)-1,1,1),
"")</f>
        <v/>
      </c>
      <c r="BR10"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0"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"travelCover": "Yes","policyStartDate": "12/11/2019","policyAdjustmentDate": "12/11/2019"</v>
      </c>
      <c r="BT10" s="10" t="e">
        <f ca="1">IF(ISNUMBER(Table_Question_Sets[[#This Row],[Config Use Row]]),INDEX(Table_Question_Sets[Config Rollup],Table_Question_Sets[[#This Row],[Config Use Row]]),"")</f>
        <v>#NAME?</v>
      </c>
      <c r="BU10" s="10" t="str">
        <f ca="1">IF(ISNUMBER(Table_Question_Sets[[#This Row],[Config Use Row]]),INDEX(Table_Question_Sets[Config Keys Nested Rollup],Table_Question_Sets[[#This Row],[Config Use Row]]),"")</f>
        <v>"paymentOptions":["paymentOption"],</v>
      </c>
      <c r="BV10" s="10" t="str">
        <f ca="1">IF(ISNUMBER(Table_Question_Sets[[#This Row],[Config Use Row]]),INDEX(Table_Question_Sets[Calculation Rollup],Table_Question_Sets[[#This Row],[Config Use Row]]),"")</f>
        <v>"paymentOptions":{"paymentOption": "Monthly"},</v>
      </c>
    </row>
    <row r="11" spans="2:74" s="22" customFormat="1" ht="21" customHeight="1">
      <c r="B11" s="27" t="s">
        <v>832</v>
      </c>
      <c r="C11" s="166"/>
      <c r="D11" s="26" t="str">
        <f ca="1">IF(Table_Question_Sets[[#This Row],[Header]]="Yes","",
IF(INDIRECT(SUBSTITUTE(ADDRESS(1,COLUMN(),4),"1","")&amp;ROW()-1)="",
INDIRECT(SUBSTITUTE(ADDRESS(1,COLUMN(Table_Question_Sets[[#This Row],[Property]]),4),"1","")&amp;ROW()-1),
INDIRECT(SUBSTITUTE(ADDRESS(1,COLUMN(),4),"1","")&amp;ROW()-1)))</f>
        <v>Rating Secondary</v>
      </c>
      <c r="E1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travelCover</v>
      </c>
      <c r="F11" s="26" t="str">
        <f>IF(Table_Question_Sets[[#This Row],[Header]]="Yes","",IF(Table_Question_Sets[[#This Row],[Property]]&lt;&gt;"",SUBSTITUTE(Table_Question_Sets[[#This Row],[Property]]," ",""),""))</f>
        <v>TravelCover</v>
      </c>
      <c r="G11" s="209" t="s">
        <v>60</v>
      </c>
      <c r="H11" s="10" t="s">
        <v>37</v>
      </c>
      <c r="I11" s="10" t="s">
        <v>83</v>
      </c>
      <c r="J11" s="27" t="s">
        <v>69</v>
      </c>
      <c r="K11" s="62" t="s">
        <v>60</v>
      </c>
      <c r="L11" s="148"/>
      <c r="M11" s="148"/>
      <c r="N11" s="25"/>
      <c r="O11" s="168">
        <v>12</v>
      </c>
      <c r="P11" s="168"/>
      <c r="Q11" s="168"/>
      <c r="R11" s="168"/>
      <c r="S11" s="168"/>
      <c r="T11" s="11" t="s">
        <v>840</v>
      </c>
      <c r="U11" s="11"/>
      <c r="V11" s="27"/>
      <c r="W11" s="10"/>
      <c r="X11" s="10"/>
      <c r="Y11" s="11"/>
      <c r="Z11" s="11"/>
      <c r="AA11" s="11"/>
      <c r="AB11" s="11"/>
      <c r="AC11" s="11"/>
      <c r="AD11" s="10"/>
      <c r="AE11" s="11"/>
      <c r="AF11" s="10"/>
      <c r="AG11" s="10"/>
      <c r="AH11" s="85"/>
      <c r="AI11" s="85"/>
      <c r="AJ11" s="85"/>
      <c r="AK11" s="85"/>
      <c r="AL11" s="143" t="s">
        <v>70</v>
      </c>
      <c r="AM11"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N11" s="167"/>
      <c r="AO1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1"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1" s="10"/>
      <c r="AR11" s="216" t="s">
        <v>832</v>
      </c>
      <c r="AS11" s="10" t="s">
        <v>60</v>
      </c>
      <c r="AT11" s="27" t="s">
        <v>60</v>
      </c>
      <c r="AU11" s="10"/>
      <c r="AV11" s="10"/>
      <c r="AW11" s="10"/>
      <c r="AX11" s="10"/>
      <c r="AY11"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Z11" s="25" t="str">
        <f>IF(OR(Table_Question_Sets[[#This Row],[Header]]="Yes",Table_Question_Sets[[#This Row],[Text]]=""),"",IF(OR(Table_Question_Sets[[#This Row],[Text]]="true",Table_Question_Sets[[#This Row],[Text]]="false",ISNUMBER(Table_Question_Sets[[#This Row],[Text]])),Table_Question_Sets[[#This Row],[Text]],""""&amp;Table_Question_Sets[[#This Row],[Text]]&amp;""""))</f>
        <v>"Yes"</v>
      </c>
      <c r="BA11" s="25" t="str">
        <f>IF(AND(Table_Question_Sets[[#This Row],[Header]]&lt;&gt;"Yes",Table_Question_Sets[[#This Row],[Property]]&lt;&gt;"",Table_Question_Sets[[#This Row],[Summary Label]]&lt;&gt;""),""""&amp;Table_Question_Sets[[#This Row],[Key]]&amp;""": """&amp;Table_Question_Sets[[#This Row],[Summary Label]]&amp;"""","")</f>
        <v>"travelCover": "Travel Cover"</v>
      </c>
      <c r="BB11" s="25">
        <f ca="1">IF(Table_Question_Sets[[#This Row],[Header]]="Yes","",_xlfn.NUMBERVALUE(INDIRECT(SUBSTITUTE(ADDRESS(1,COLUMN(),4),"1","")&amp;ROW()-1))+IF(Table_Question_Sets[[#This Row],[Property]]&lt;&gt;"",1,0))</f>
        <v>1</v>
      </c>
      <c r="BC11" s="25">
        <f ca="1">IF(Table_Question_Sets[[#This Row],[Header]]="Yes","",_xlfn.NUMBERVALUE(INDIRECT(SUBSTITUTE(ADDRESS(1,COLUMN(),4),"1","")&amp;ROW()+1))+IF(Table_Question_Sets[[#This Row],[Property]]&lt;&gt;"",1,0))</f>
        <v>4</v>
      </c>
      <c r="BD11" s="25" t="e">
        <f t="array" aca="1" ref="BD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11"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11"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1"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11"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11" s="10" t="e">
        <f ca="1" xml:space="preserve">
IF(Table_Question_Sets[[#This Row],[Row]]="Yes","]},{""className"": ""row"",""fieldGroup"": [","")&amp;
Table_Question_Sets[[#This Row],[Config Field]]</f>
        <v>#NAME?</v>
      </c>
      <c r="BJ11"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1"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42</v>
      </c>
      <c r="BL11" s="10" t="str">
        <f>IF(AND(Table_Question_Sets[[#This Row],[Header]]="",Table_Question_Sets[[#This Row],[Property]]&lt;&gt;"",Table_Question_Sets[[#This Row],[Field Type]]&lt;&gt;""),
""""&amp;Table_Question_Sets[[#This Row],[Key]]&amp;"""","")</f>
        <v>"travelCover"</v>
      </c>
      <c r="BM11"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"travelCover","policyStartDate","policyAdjustmentDate","policyEndDate"</v>
      </c>
      <c r="BN11" s="10" t="str">
        <f>IF(AND(Table_Question_Sets[[#This Row],[Header]]&lt;&gt;"Yes",Table_Question_Sets[[#This Row],[Property]]&lt;&gt;"",Table_Question_Sets[[#This Row],[Workflow Role]]&lt;&gt;""),
""""&amp;Table_Question_Sets[[#This Row],[Workflow Role]]&amp;""":"""&amp;Table_Question_Sets[[#This Row],[Key]]&amp;"""","")</f>
        <v/>
      </c>
      <c r="BO11" s="10" t="str">
        <f>IF(AND(Table_Question_Sets[[#This Row],[Header]]&lt;&gt;"Yes",Table_Question_Sets[[#This Row],[Property]]&lt;&gt;"",Table_Question_Sets[[#This Row],[Private]]="Yes"),
""""&amp;Table_Question_Sets[[#This Row],[Key]]&amp;"""","")</f>
        <v/>
      </c>
      <c r="BP11" s="10">
        <f ca="1">IF(Table_Question_Sets[[#This Row],[Header]]="Yes","",_xlfn.NUMBERVALUE(INDIRECT(SUBSTITUTE(ADDRESS(1,COLUMN(),4),"1","")&amp;ROW()+1))+IF(OR(Table_Question_Sets[[#This Row],[Value]]&lt;&gt;"",AND(Table_Question_Sets[[#This Row],[Data Type]]="Repeating",Table_Question_Sets[[#This Row],[Calculation Repeating]]&lt;&gt;"")),1,0))</f>
        <v>3</v>
      </c>
      <c r="BQ11" s="10" t="str">
        <f ca="1" xml:space="preserve">
IF(Table_Question_Sets[[#This Row],[Data Type]]="Repeating",
OFFSET(Table_Repeating_Question_Sets[[#Headers],[Property]],MATCH(Table_Question_Sets[[#This Row],[Property]],Table_Repeating_Question_Sets[Property],0),MATCH("Calculation",Table_Repeating_Question_Sets[#Headers],0)-1,1,1),
"")</f>
        <v/>
      </c>
      <c r="BR11"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"travelCover": "Yes"</v>
      </c>
      <c r="BS11"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"travelCover": "Yes","policyStartDate": "12/11/2019","policyAdjustmentDate": "12/11/2019"</v>
      </c>
      <c r="BT11" s="10" t="e">
        <f ca="1">IF(ISNUMBER(Table_Question_Sets[[#This Row],[Config Use Row]]),INDEX(Table_Question_Sets[Config Rollup],Table_Question_Sets[[#This Row],[Config Use Row]]),"")</f>
        <v>#NAME?</v>
      </c>
      <c r="BU11" s="10" t="str">
        <f ca="1">IF(ISNUMBER(Table_Question_Sets[[#This Row],[Config Use Row]]),INDEX(Table_Question_Sets[Config Keys Nested Rollup],Table_Question_Sets[[#This Row],[Config Use Row]]),"")</f>
        <v>"paymentMethods":["paymentMethodSelect","paymentMethod","creditCardHeading","creditCardNumber","creditCardName","creditCardExpiryDate","creditCardCCV"],</v>
      </c>
      <c r="BV11" s="10" t="str">
        <f ca="1">IF(ISNUMBER(Table_Question_Sets[[#This Row],[Config Use Row]]),INDEX(Table_Question_Sets[Calculation Rollup],Table_Question_Sets[[#This Row],[Config Use Row]]),"")</f>
        <v>"paymentMethods":{"paymentMethodSelect": "Visa","paymentMethod": "Visa"},</v>
      </c>
    </row>
    <row r="12" spans="2:74" s="22" customFormat="1" ht="21" customHeight="1">
      <c r="B12" s="11" t="s">
        <v>72</v>
      </c>
      <c r="C12" s="166"/>
      <c r="D12" s="26" t="str">
        <f ca="1">IF(Table_Question_Sets[[#This Row],[Header]]="Yes","",
IF(INDIRECT(SUBSTITUTE(ADDRESS(1,COLUMN(),4),"1","")&amp;ROW()-1)="",
INDIRECT(SUBSTITUTE(ADDRESS(1,COLUMN(Table_Question_Sets[[#This Row],[Property]]),4),"1","")&amp;ROW()-1),
INDIRECT(SUBSTITUTE(ADDRESS(1,COLUMN(),4),"1","")&amp;ROW()-1)))</f>
        <v>Rating Secondary</v>
      </c>
      <c r="E1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policyStartDate</v>
      </c>
      <c r="F12" s="26" t="str">
        <f>IF(Table_Question_Sets[[#This Row],[Header]]="Yes","",IF(Table_Question_Sets[[#This Row],[Property]]&lt;&gt;"",SUBSTITUTE(Table_Question_Sets[[#This Row],[Property]]," ",""),""))</f>
        <v>PolicyStartDate</v>
      </c>
      <c r="G12" s="211" t="str">
        <f ca="1">TEXT(TODAY(),"DD/MM/YYYY")</f>
        <v>12/11/2019</v>
      </c>
      <c r="H12" s="10" t="s">
        <v>73</v>
      </c>
      <c r="I12" s="10" t="s">
        <v>73</v>
      </c>
      <c r="J12" s="10"/>
      <c r="K12" s="62" t="s">
        <v>60</v>
      </c>
      <c r="L12" s="77"/>
      <c r="M12" s="77"/>
      <c r="N12" s="81"/>
      <c r="O12" s="81"/>
      <c r="P12" s="81"/>
      <c r="Q12" s="81"/>
      <c r="R12" s="81"/>
      <c r="S12" s="81"/>
      <c r="T12" s="10" t="s">
        <v>841</v>
      </c>
      <c r="U12" s="10"/>
      <c r="V12" s="236" t="s">
        <v>1045</v>
      </c>
      <c r="W12" s="11" t="s">
        <v>867</v>
      </c>
      <c r="X12" s="11"/>
      <c r="Y12" s="10"/>
      <c r="Z12" s="10"/>
      <c r="AA12" s="11"/>
      <c r="AB12" s="11"/>
      <c r="AC12" s="11"/>
      <c r="AD12" s="10"/>
      <c r="AE12" s="10"/>
      <c r="AF12" s="10"/>
      <c r="AG12" s="10"/>
      <c r="AH12" s="78" t="s">
        <v>74</v>
      </c>
      <c r="AI12" s="78"/>
      <c r="AJ12" s="78"/>
      <c r="AK12" s="78"/>
      <c r="AL12" s="45">
        <f ca="1">TODAY()</f>
        <v>43781</v>
      </c>
      <c r="AM12" s="167">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43781</v>
      </c>
      <c r="AN12" s="204"/>
      <c r="AO1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2"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2" s="10"/>
      <c r="AR12" s="81" t="s">
        <v>72</v>
      </c>
      <c r="AS12" s="11" t="s">
        <v>60</v>
      </c>
      <c r="AT12" s="27" t="s">
        <v>60</v>
      </c>
      <c r="AU12" s="11" t="s">
        <v>1036</v>
      </c>
      <c r="AV12" s="11"/>
      <c r="AW12" s="11"/>
      <c r="AX12" s="11"/>
      <c r="AY12" s="25"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12/11/2019</v>
      </c>
      <c r="AZ12" s="25" t="str">
        <f ca="1">IF(OR(Table_Question_Sets[[#This Row],[Header]]="Yes",Table_Question_Sets[[#This Row],[Text]]=""),"",IF(OR(Table_Question_Sets[[#This Row],[Text]]="true",Table_Question_Sets[[#This Row],[Text]]="false",ISNUMBER(Table_Question_Sets[[#This Row],[Text]])),Table_Question_Sets[[#This Row],[Text]],""""&amp;Table_Question_Sets[[#This Row],[Text]]&amp;""""))</f>
        <v>"12/11/2019"</v>
      </c>
      <c r="BA12" s="25" t="str">
        <f>IF(AND(Table_Question_Sets[[#This Row],[Header]]&lt;&gt;"Yes",Table_Question_Sets[[#This Row],[Property]]&lt;&gt;"",Table_Question_Sets[[#This Row],[Summary Label]]&lt;&gt;""),""""&amp;Table_Question_Sets[[#This Row],[Key]]&amp;""": """&amp;Table_Question_Sets[[#This Row],[Summary Label]]&amp;"""","")</f>
        <v>"policyStartDate": "Policy Start Date"</v>
      </c>
      <c r="BB12" s="25">
        <f ca="1">IF(Table_Question_Sets[[#This Row],[Header]]="Yes","",_xlfn.NUMBERVALUE(INDIRECT(SUBSTITUTE(ADDRESS(1,COLUMN(),4),"1","")&amp;ROW()-1))+IF(Table_Question_Sets[[#This Row],[Property]]&lt;&gt;"",1,0))</f>
        <v>2</v>
      </c>
      <c r="BC12" s="25">
        <f ca="1">IF(Table_Question_Sets[[#This Row],[Header]]="Yes","",_xlfn.NUMBERVALUE(INDIRECT(SUBSTITUTE(ADDRESS(1,COLUMN(),4),"1","")&amp;ROW()+1))+IF(Table_Question_Sets[[#This Row],[Property]]&lt;&gt;"",1,0))</f>
        <v>3</v>
      </c>
      <c r="BD12" s="25" t="str">
        <f t="array" aca="1" ref="BD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2"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'quoteType() == \'adjustment\' '), ValidationService.isDate(), ValidationService.customExpression('inTheNextDays(date(fieldValue), 30)', 'The start date must be in the next 30 days')])}</v>
      </c>
      <c r="BF12"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2"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12"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12" s="10" t="e">
        <f ca="1" xml:space="preserve">
IF(Table_Question_Sets[[#This Row],[Row]]="Yes","]},{""className"": ""row"",""fieldGroup"": [","")&amp;
Table_Question_Sets[[#This Row],[Config Field]]</f>
        <v>#NAME?</v>
      </c>
      <c r="BJ12"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2"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51</v>
      </c>
      <c r="BL12" s="10" t="str">
        <f>IF(AND(Table_Question_Sets[[#This Row],[Header]]="",Table_Question_Sets[[#This Row],[Property]]&lt;&gt;"",Table_Question_Sets[[#This Row],[Field Type]]&lt;&gt;""),
""""&amp;Table_Question_Sets[[#This Row],[Key]]&amp;"""","")</f>
        <v>"policyStartDate"</v>
      </c>
      <c r="BM12"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"policyStartDate","policyAdjustmentDate","policyEndDate"</v>
      </c>
      <c r="BN12" s="10" t="str">
        <f>IF(AND(Table_Question_Sets[[#This Row],[Header]]&lt;&gt;"Yes",Table_Question_Sets[[#This Row],[Property]]&lt;&gt;"",Table_Question_Sets[[#This Row],[Workflow Role]]&lt;&gt;""),
""""&amp;Table_Question_Sets[[#This Row],[Workflow Role]]&amp;""":"""&amp;Table_Question_Sets[[#This Row],[Key]]&amp;"""","")</f>
        <v>"policyInceptionDate":"policyStartDate"</v>
      </c>
      <c r="BO12" s="10" t="str">
        <f>IF(AND(Table_Question_Sets[[#This Row],[Header]]&lt;&gt;"Yes",Table_Question_Sets[[#This Row],[Property]]&lt;&gt;"",Table_Question_Sets[[#This Row],[Private]]="Yes"),
""""&amp;Table_Question_Sets[[#This Row],[Key]]&amp;"""","")</f>
        <v/>
      </c>
      <c r="BP12" s="10">
        <f ca="1">IF(Table_Question_Sets[[#This Row],[Header]]="Yes","",_xlfn.NUMBERVALUE(INDIRECT(SUBSTITUTE(ADDRESS(1,COLUMN(),4),"1","")&amp;ROW()+1))+IF(OR(Table_Question_Sets[[#This Row],[Value]]&lt;&gt;"",AND(Table_Question_Sets[[#This Row],[Data Type]]="Repeating",Table_Question_Sets[[#This Row],[Calculation Repeating]]&lt;&gt;"")),1,0))</f>
        <v>2</v>
      </c>
      <c r="BQ12" s="10" t="str">
        <f ca="1" xml:space="preserve">
IF(Table_Question_Sets[[#This Row],[Data Type]]="Repeating",
OFFSET(Table_Repeating_Question_Sets[[#Headers],[Property]],MATCH(Table_Question_Sets[[#This Row],[Property]],Table_Repeating_Question_Sets[Property],0),MATCH("Calculation",Table_Repeating_Question_Sets[#Headers],0)-1,1,1),
"")</f>
        <v/>
      </c>
      <c r="BR12" s="10"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"policyStartDate": "12/11/2019"</v>
      </c>
      <c r="BS12"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"12/11/2019","policyAdjustmentDate": "12/11/2019"</v>
      </c>
      <c r="BT12" s="10" t="e">
        <f ca="1">IF(ISNUMBER(Table_Question_Sets[[#This Row],[Config Use Row]]),INDEX(Table_Question_Sets[Config Rollup],Table_Question_Sets[[#This Row],[Config Use Row]]),"")</f>
        <v>#NAME?</v>
      </c>
      <c r="BU12" s="10" t="str">
        <f ca="1">IF(ISNUMBER(Table_Question_Sets[[#This Row],[Config Use Row]]),INDEX(Table_Question_Sets[Config Keys Nested Rollup],Table_Question_Sets[[#This Row],[Config Use Row]]),"")</f>
        <v>"successPage":["sendInvoiceMessageEmail","sendInvoiceMessagePost","paymentOptionMessagePayNow","paymentOptionMessageSendInvoice","termsAndConditions"],</v>
      </c>
      <c r="BV12" s="10" t="str">
        <f ca="1">IF(ISNUMBER(Table_Question_Sets[[#This Row],[Config Use Row]]),INDEX(Table_Question_Sets[Calculation Rollup],Table_Question_Sets[[#This Row],[Config Use Row]]),"")</f>
        <v>"successPage":{},</v>
      </c>
    </row>
    <row r="13" spans="2:74" s="22" customFormat="1" ht="21" customHeight="1">
      <c r="B13" s="27" t="s">
        <v>1043</v>
      </c>
      <c r="C13" s="166"/>
      <c r="D13" s="26" t="str">
        <f ca="1">IF(Table_Question_Sets[[#This Row],[Header]]="Yes","",
IF(INDIRECT(SUBSTITUTE(ADDRESS(1,COLUMN(),4),"1","")&amp;ROW()-1)="",
INDIRECT(SUBSTITUTE(ADDRESS(1,COLUMN(Table_Question_Sets[[#This Row],[Property]]),4),"1","")&amp;ROW()-1),
INDIRECT(SUBSTITUTE(ADDRESS(1,COLUMN(),4),"1","")&amp;ROW()-1)))</f>
        <v>Rating Secondary</v>
      </c>
      <c r="E13"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policyAdjustmentDate</v>
      </c>
      <c r="F13" s="26" t="str">
        <f>IF(Table_Question_Sets[[#This Row],[Header]]="Yes","",IF(Table_Question_Sets[[#This Row],[Property]]&lt;&gt;"",SUBSTITUTE(Table_Question_Sets[[#This Row],[Property]]," ",""),""))</f>
        <v>PolicyAdjustmentDate</v>
      </c>
      <c r="G13" s="211" t="str">
        <f ca="1">TEXT(TODAY(),"DD/MM/YYYY")</f>
        <v>12/11/2019</v>
      </c>
      <c r="H13" s="27" t="s">
        <v>73</v>
      </c>
      <c r="I13" s="27" t="s">
        <v>73</v>
      </c>
      <c r="J13" s="10"/>
      <c r="K13" s="59" t="s">
        <v>60</v>
      </c>
      <c r="L13" s="77"/>
      <c r="M13" s="77"/>
      <c r="N13" s="62"/>
      <c r="O13" s="62"/>
      <c r="P13" s="62"/>
      <c r="Q13" s="62"/>
      <c r="R13" s="62"/>
      <c r="S13" s="81"/>
      <c r="T13" s="27" t="s">
        <v>1044</v>
      </c>
      <c r="U13" s="10"/>
      <c r="V13" s="236" t="s">
        <v>1046</v>
      </c>
      <c r="W13" s="27"/>
      <c r="X13" s="11"/>
      <c r="Y13" s="10"/>
      <c r="Z13" s="10"/>
      <c r="AA13" s="11"/>
      <c r="AB13" s="249"/>
      <c r="AC13" s="11"/>
      <c r="AD13" s="27"/>
      <c r="AE13" s="27"/>
      <c r="AF13" s="10"/>
      <c r="AG13" s="10"/>
      <c r="AH13" s="78" t="s">
        <v>74</v>
      </c>
      <c r="AI13" s="78"/>
      <c r="AJ13" s="78"/>
      <c r="AK13" s="78"/>
      <c r="AL13" s="45">
        <f ca="1">TODAY()</f>
        <v>43781</v>
      </c>
      <c r="AM13" s="167">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43781</v>
      </c>
      <c r="AN13" s="204"/>
      <c r="AO13"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3"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3" s="27"/>
      <c r="AR13" s="81"/>
      <c r="AS13" s="11"/>
      <c r="AT13" s="27"/>
      <c r="AU13" s="11" t="s">
        <v>1047</v>
      </c>
      <c r="AV13" s="11"/>
      <c r="AW13" s="11"/>
      <c r="AX13" s="11"/>
      <c r="AY13" s="50"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12/11/2019</v>
      </c>
      <c r="AZ13" s="50" t="str">
        <f ca="1">IF(OR(Table_Question_Sets[[#This Row],[Header]]="Yes",Table_Question_Sets[[#This Row],[Text]]=""),"",IF(OR(Table_Question_Sets[[#This Row],[Text]]="true",Table_Question_Sets[[#This Row],[Text]]="false",ISNUMBER(Table_Question_Sets[[#This Row],[Text]])),Table_Question_Sets[[#This Row],[Text]],""""&amp;Table_Question_Sets[[#This Row],[Text]]&amp;""""))</f>
        <v>"12/11/2019"</v>
      </c>
      <c r="BA13" s="29" t="str">
        <f>IF(AND(Table_Question_Sets[[#This Row],[Header]]&lt;&gt;"Yes",Table_Question_Sets[[#This Row],[Property]]&lt;&gt;"",Table_Question_Sets[[#This Row],[Summary Label]]&lt;&gt;""),""""&amp;Table_Question_Sets[[#This Row],[Key]]&amp;""": """&amp;Table_Question_Sets[[#This Row],[Summary Label]]&amp;"""","")</f>
        <v/>
      </c>
      <c r="BB13" s="29">
        <f ca="1">IF(Table_Question_Sets[[#This Row],[Header]]="Yes","",_xlfn.NUMBERVALUE(INDIRECT(SUBSTITUTE(ADDRESS(1,COLUMN(),4),"1","")&amp;ROW()-1))+IF(Table_Question_Sets[[#This Row],[Property]]&lt;&gt;"",1,0))</f>
        <v>3</v>
      </c>
      <c r="BC13" s="29">
        <f ca="1">IF(Table_Question_Sets[[#This Row],[Header]]="Yes","",_xlfn.NUMBERVALUE(INDIRECT(SUBSTITUTE(ADDRESS(1,COLUMN(),4),"1","")&amp;ROW()+1))+IF(Table_Question_Sets[[#This Row],[Property]]&lt;&gt;"",1,0))</f>
        <v>2</v>
      </c>
      <c r="BD13" s="29" t="str">
        <f t="array" aca="1" ref="BD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3"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'quoteType() != \'adjustment\' '), ValidationService.isDate()])}</v>
      </c>
      <c r="BF13"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3"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13"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13" s="26" t="e">
        <f ca="1" xml:space="preserve">
IF(Table_Question_Sets[[#This Row],[Row]]="Yes","]},{""className"": ""row"",""fieldGroup"": [","")&amp;
Table_Question_Sets[[#This Row],[Config Field]]</f>
        <v>#NAME?</v>
      </c>
      <c r="BJ13"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3"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3" s="138" t="str">
        <f>IF(AND(Table_Question_Sets[[#This Row],[Header]]="",Table_Question_Sets[[#This Row],[Property]]&lt;&gt;"",Table_Question_Sets[[#This Row],[Field Type]]&lt;&gt;""),
""""&amp;Table_Question_Sets[[#This Row],[Key]]&amp;"""","")</f>
        <v>"policyAdjustmentDate"</v>
      </c>
      <c r="BM13"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"policyAdjustmentDate","policyEndDate"</v>
      </c>
      <c r="BN13" s="138" t="str">
        <f>IF(AND(Table_Question_Sets[[#This Row],[Header]]&lt;&gt;"Yes",Table_Question_Sets[[#This Row],[Property]]&lt;&gt;"",Table_Question_Sets[[#This Row],[Workflow Role]]&lt;&gt;""),
""""&amp;Table_Question_Sets[[#This Row],[Workflow Role]]&amp;""":"""&amp;Table_Question_Sets[[#This Row],[Key]]&amp;"""","")</f>
        <v>"policyAdjustmentDate":"policyAdjustmentDate"</v>
      </c>
      <c r="BO13" s="138" t="str">
        <f>IF(AND(Table_Question_Sets[[#This Row],[Header]]&lt;&gt;"Yes",Table_Question_Sets[[#This Row],[Property]]&lt;&gt;"",Table_Question_Sets[[#This Row],[Private]]="Yes"),
""""&amp;Table_Question_Sets[[#This Row],[Key]]&amp;"""","")</f>
        <v/>
      </c>
      <c r="BP13" s="138">
        <f ca="1">IF(Table_Question_Sets[[#This Row],[Header]]="Yes","",_xlfn.NUMBERVALUE(INDIRECT(SUBSTITUTE(ADDRESS(1,COLUMN(),4),"1","")&amp;ROW()+1))+IF(OR(Table_Question_Sets[[#This Row],[Value]]&lt;&gt;"",AND(Table_Question_Sets[[#This Row],[Data Type]]="Repeating",Table_Question_Sets[[#This Row],[Calculation Repeating]]&lt;&gt;"")),1,0))</f>
        <v>1</v>
      </c>
      <c r="BQ13" s="138" t="str">
        <f ca="1" xml:space="preserve">
IF(Table_Question_Sets[[#This Row],[Data Type]]="Repeating",
OFFSET(Table_Repeating_Question_Sets[[#Headers],[Property]],MATCH(Table_Question_Sets[[#This Row],[Property]],Table_Repeating_Question_Sets[Property],0),MATCH("Calculation",Table_Repeating_Question_Sets[#Headers],0)-1,1,1),
"")</f>
        <v/>
      </c>
      <c r="BR13" s="13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"policyAdjustmentDate": "12/11/2019"</v>
      </c>
      <c r="BS13"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"policyAdjustmentDate": "12/11/2019"</v>
      </c>
      <c r="BT13" s="138" t="str">
        <f ca="1">IF(ISNUMBER(Table_Question_Sets[[#This Row],[Config Use Row]]),INDEX(Table_Question_Sets[Config Rollup],Table_Question_Sets[[#This Row],[Config Use Row]]),"")</f>
        <v/>
      </c>
      <c r="BU13" s="138" t="str">
        <f ca="1">IF(ISNUMBER(Table_Question_Sets[[#This Row],[Config Use Row]]),INDEX(Table_Question_Sets[Config Keys Nested Rollup],Table_Question_Sets[[#This Row],[Config Use Row]]),"")</f>
        <v/>
      </c>
      <c r="BV13" s="138" t="str">
        <f ca="1">IF(ISNUMBER(Table_Question_Sets[[#This Row],[Config Use Row]]),INDEX(Table_Question_Sets[Calculation Rollup],Table_Question_Sets[[#This Row],[Config Use Row]]),"")</f>
        <v/>
      </c>
    </row>
    <row r="14" spans="2:74" s="22" customFormat="1" ht="21" customHeight="1">
      <c r="B14" s="27" t="s">
        <v>903</v>
      </c>
      <c r="C14" s="166"/>
      <c r="D14" s="26" t="str">
        <f ca="1">IF(Table_Question_Sets[[#This Row],[Header]]="Yes","",
IF(INDIRECT(SUBSTITUTE(ADDRESS(1,COLUMN(),4),"1","")&amp;ROW()-1)="",
INDIRECT(SUBSTITUTE(ADDRESS(1,COLUMN(Table_Question_Sets[[#This Row],[Property]]),4),"1","")&amp;ROW()-1),
INDIRECT(SUBSTITUTE(ADDRESS(1,COLUMN(),4),"1","")&amp;ROW()-1)))</f>
        <v>Rating Secondary</v>
      </c>
      <c r="E14"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policyEndDate</v>
      </c>
      <c r="F14" s="26" t="str">
        <f>IF(Table_Question_Sets[[#This Row],[Header]]="Yes","",IF(Table_Question_Sets[[#This Row],[Property]]&lt;&gt;"",SUBSTITUTE(Table_Question_Sets[[#This Row],[Property]]," ",""),""))</f>
        <v>PolicyEndDate</v>
      </c>
      <c r="G14" s="95"/>
      <c r="H14" s="27" t="s">
        <v>37</v>
      </c>
      <c r="I14" s="223" t="s">
        <v>904</v>
      </c>
      <c r="J14" s="10"/>
      <c r="K14" s="59"/>
      <c r="L14" s="77"/>
      <c r="M14" s="77"/>
      <c r="N14" s="62"/>
      <c r="O14" s="62"/>
      <c r="P14" s="62"/>
      <c r="Q14" s="62"/>
      <c r="R14" s="62"/>
      <c r="S14" s="81"/>
      <c r="T14" s="27"/>
      <c r="U14" s="10"/>
      <c r="V14" s="27"/>
      <c r="W14" s="27"/>
      <c r="X14" s="11"/>
      <c r="Y14" s="10"/>
      <c r="Z14" s="10"/>
      <c r="AA14" s="11"/>
      <c r="AB14" s="11"/>
      <c r="AC14" s="11"/>
      <c r="AD14" s="27"/>
      <c r="AE14" s="27"/>
      <c r="AF14" s="10"/>
      <c r="AG14" s="10"/>
      <c r="AH14" s="82"/>
      <c r="AI14" s="78" t="s">
        <v>905</v>
      </c>
      <c r="AJ14" s="78"/>
      <c r="AK14" s="78"/>
      <c r="AL14" s="138"/>
      <c r="AM14"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4" s="204"/>
      <c r="AO14"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4"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4" s="27"/>
      <c r="AR14" s="81"/>
      <c r="AS14" s="11"/>
      <c r="AT14" s="27"/>
      <c r="AU14" s="11" t="s">
        <v>1037</v>
      </c>
      <c r="AV14" s="11"/>
      <c r="AW14" s="11"/>
      <c r="AX14" s="11"/>
      <c r="AY14"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4" s="50" t="str">
        <f>IF(OR(Table_Question_Sets[[#This Row],[Header]]="Yes",Table_Question_Sets[[#This Row],[Text]]=""),"",IF(OR(Table_Question_Sets[[#This Row],[Text]]="true",Table_Question_Sets[[#This Row],[Text]]="false",ISNUMBER(Table_Question_Sets[[#This Row],[Text]])),Table_Question_Sets[[#This Row],[Text]],""""&amp;Table_Question_Sets[[#This Row],[Text]]&amp;""""))</f>
        <v/>
      </c>
      <c r="BA14" s="29" t="str">
        <f>IF(AND(Table_Question_Sets[[#This Row],[Header]]&lt;&gt;"Yes",Table_Question_Sets[[#This Row],[Property]]&lt;&gt;"",Table_Question_Sets[[#This Row],[Summary Label]]&lt;&gt;""),""""&amp;Table_Question_Sets[[#This Row],[Key]]&amp;""": """&amp;Table_Question_Sets[[#This Row],[Summary Label]]&amp;"""","")</f>
        <v/>
      </c>
      <c r="BB14" s="29">
        <f ca="1">IF(Table_Question_Sets[[#This Row],[Header]]="Yes","",_xlfn.NUMBERVALUE(INDIRECT(SUBSTITUTE(ADDRESS(1,COLUMN(),4),"1","")&amp;ROW()-1))+IF(Table_Question_Sets[[#This Row],[Property]]&lt;&gt;"",1,0))</f>
        <v>4</v>
      </c>
      <c r="BC14" s="29">
        <f ca="1">IF(Table_Question_Sets[[#This Row],[Header]]="Yes","",_xlfn.NUMBERVALUE(INDIRECT(SUBSTITUTE(ADDRESS(1,COLUMN(),4),"1","")&amp;ROW()+1))+IF(Table_Question_Sets[[#This Row],[Property]]&lt;&gt;"",1,0))</f>
        <v>1</v>
      </c>
      <c r="BD14" s="29" t="str">
        <f t="array" aca="1" ref="BD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4"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4"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4"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14"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14" s="26" t="e">
        <f ca="1" xml:space="preserve">
IF(Table_Question_Sets[[#This Row],[Row]]="Yes","]},{""className"": ""row"",""fieldGroup"": [","")&amp;
Table_Question_Sets[[#This Row],[Config Field]]</f>
        <v>#NAME?</v>
      </c>
      <c r="BJ14"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4"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4" s="138" t="str">
        <f>IF(AND(Table_Question_Sets[[#This Row],[Header]]="",Table_Question_Sets[[#This Row],[Property]]&lt;&gt;"",Table_Question_Sets[[#This Row],[Field Type]]&lt;&gt;""),
""""&amp;Table_Question_Sets[[#This Row],[Key]]&amp;"""","")</f>
        <v>"policyEndDate"</v>
      </c>
      <c r="BM14"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"policyEndDate"</v>
      </c>
      <c r="BN14" s="138" t="str">
        <f>IF(AND(Table_Question_Sets[[#This Row],[Header]]&lt;&gt;"Yes",Table_Question_Sets[[#This Row],[Property]]&lt;&gt;"",Table_Question_Sets[[#This Row],[Workflow Role]]&lt;&gt;""),
""""&amp;Table_Question_Sets[[#This Row],[Workflow Role]]&amp;""":"""&amp;Table_Question_Sets[[#This Row],[Key]]&amp;"""","")</f>
        <v>"policyExpiryDate":"policyEndDate"</v>
      </c>
      <c r="BO14" s="138" t="str">
        <f>IF(AND(Table_Question_Sets[[#This Row],[Header]]&lt;&gt;"Yes",Table_Question_Sets[[#This Row],[Property]]&lt;&gt;"",Table_Question_Sets[[#This Row],[Private]]="Yes"),
""""&amp;Table_Question_Sets[[#This Row],[Key]]&amp;"""","")</f>
        <v/>
      </c>
      <c r="BP14" s="138">
        <f ca="1">IF(Table_Question_Sets[[#This Row],[Header]]="Yes","",_xlfn.NUMBERVALUE(INDIRECT(SUBSTITUTE(ADDRESS(1,COLUMN(),4),"1","")&amp;ROW()+1))+IF(OR(Table_Question_Sets[[#This Row],[Value]]&lt;&gt;"",AND(Table_Question_Sets[[#This Row],[Data Type]]="Repeating",Table_Question_Sets[[#This Row],[Calculation Repeating]]&lt;&gt;"")),1,0))</f>
        <v>0</v>
      </c>
      <c r="BQ14" s="138" t="str">
        <f ca="1" xml:space="preserve">
IF(Table_Question_Sets[[#This Row],[Data Type]]="Repeating",
OFFSET(Table_Repeating_Question_Sets[[#Headers],[Property]],MATCH(Table_Question_Sets[[#This Row],[Property]],Table_Repeating_Question_Sets[Property],0),MATCH("Calculation",Table_Repeating_Question_Sets[#Headers],0)-1,1,1),
"")</f>
        <v/>
      </c>
      <c r="BR14"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4"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4" s="138" t="str">
        <f ca="1">IF(ISNUMBER(Table_Question_Sets[[#This Row],[Config Use Row]]),INDEX(Table_Question_Sets[Config Rollup],Table_Question_Sets[[#This Row],[Config Use Row]]),"")</f>
        <v/>
      </c>
      <c r="BU14" s="138" t="str">
        <f ca="1">IF(ISNUMBER(Table_Question_Sets[[#This Row],[Config Use Row]]),INDEX(Table_Question_Sets[Config Keys Nested Rollup],Table_Question_Sets[[#This Row],[Config Use Row]]),"")</f>
        <v/>
      </c>
      <c r="BV14" s="138" t="str">
        <f ca="1">IF(ISNUMBER(Table_Question_Sets[[#This Row],[Config Use Row]]),INDEX(Table_Question_Sets[Calculation Rollup],Table_Question_Sets[[#This Row],[Config Use Row]]),"")</f>
        <v/>
      </c>
    </row>
    <row r="15" spans="2:74" s="21" customFormat="1" ht="29.25" thickBot="1">
      <c r="B15" s="15" t="s">
        <v>75</v>
      </c>
      <c r="C15" s="15" t="s">
        <v>60</v>
      </c>
      <c r="D15" s="15" t="str">
        <f ca="1">IF(Table_Question_Sets[[#This Row],[Header]]="Yes","",
IF(INDIRECT(SUBSTITUTE(ADDRESS(1,COLUMN(),4),"1","")&amp;ROW()-1)="",
INDIRECT(SUBSTITUTE(ADDRESS(1,COLUMN(Table_Question_Sets[[#This Row],[Property]]),4),"1","")&amp;ROW()-1),
INDIRECT(SUBSTITUTE(ADDRESS(1,COLUMN(),4),"1","")&amp;ROW()-1)))</f>
        <v/>
      </c>
      <c r="E15"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15" s="15" t="str">
        <f>IF(Table_Question_Sets[[#This Row],[Header]]="Yes","",IF(Table_Question_Sets[[#This Row],[Property]]&lt;&gt;"",SUBSTITUTE(Table_Question_Sets[[#This Row],[Property]]," ",""),""))</f>
        <v/>
      </c>
      <c r="G15" s="58"/>
      <c r="H15" s="15"/>
      <c r="I15" s="15"/>
      <c r="J15" s="15"/>
      <c r="K15" s="58"/>
      <c r="L15" s="76"/>
      <c r="M15" s="76"/>
      <c r="N15" s="33"/>
      <c r="O15" s="33"/>
      <c r="P15" s="33"/>
      <c r="Q15" s="33"/>
      <c r="R15" s="33"/>
      <c r="S15" s="33"/>
      <c r="T15" s="15"/>
      <c r="U15" s="15"/>
      <c r="V15" s="15"/>
      <c r="W15" s="15"/>
      <c r="X15" s="15"/>
      <c r="Y15" s="15"/>
      <c r="Z15" s="15"/>
      <c r="AA15" s="15"/>
      <c r="AB15" s="15"/>
      <c r="AC15" s="15"/>
      <c r="AD15" s="15"/>
      <c r="AE15" s="15"/>
      <c r="AF15" s="15"/>
      <c r="AG15" s="15"/>
      <c r="AH15" s="76"/>
      <c r="AI15" s="76"/>
      <c r="AJ15" s="76"/>
      <c r="AK15" s="76"/>
      <c r="AL15" s="142"/>
      <c r="AM15"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5" s="101"/>
      <c r="AO15"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5"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5" s="15"/>
      <c r="AR15" s="33"/>
      <c r="AS15" s="15"/>
      <c r="AT15" s="15"/>
      <c r="AU15" s="15"/>
      <c r="AV15" s="15"/>
      <c r="AW15" s="15"/>
      <c r="AX15" s="15"/>
      <c r="AY1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5" s="33" t="str">
        <f>IF(OR(Table_Question_Sets[[#This Row],[Header]]="Yes",Table_Question_Sets[[#This Row],[Text]]=""),"",IF(OR(Table_Question_Sets[[#This Row],[Text]]="true",Table_Question_Sets[[#This Row],[Text]]="false",ISNUMBER(Table_Question_Sets[[#This Row],[Text]])),Table_Question_Sets[[#This Row],[Text]],""""&amp;Table_Question_Sets[[#This Row],[Text]]&amp;""""))</f>
        <v/>
      </c>
      <c r="BA15" s="33" t="str">
        <f>IF(AND(Table_Question_Sets[[#This Row],[Header]]&lt;&gt;"Yes",Table_Question_Sets[[#This Row],[Property]]&lt;&gt;"",Table_Question_Sets[[#This Row],[Summary Label]]&lt;&gt;""),""""&amp;Table_Question_Sets[[#This Row],[Key]]&amp;""": """&amp;Table_Question_Sets[[#This Row],[Summary Label]]&amp;"""","")</f>
        <v/>
      </c>
      <c r="BB15" s="33" t="str">
        <f ca="1">IF(Table_Question_Sets[[#This Row],[Header]]="Yes","",_xlfn.NUMBERVALUE(INDIRECT(SUBSTITUTE(ADDRESS(1,COLUMN(),4),"1","")&amp;ROW()-1))+IF(Table_Question_Sets[[#This Row],[Property]]&lt;&gt;"",1,0))</f>
        <v/>
      </c>
      <c r="BC15" s="33" t="str">
        <f ca="1">IF(Table_Question_Sets[[#This Row],[Header]]="Yes","",_xlfn.NUMBERVALUE(INDIRECT(SUBSTITUTE(ADDRESS(1,COLUMN(),4),"1","")&amp;ROW()+1))+IF(Table_Question_Sets[[#This Row],[Property]]&lt;&gt;"",1,0))</f>
        <v/>
      </c>
      <c r="BD15" s="33" t="str">
        <f t="array" aca="1" ref="BD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5"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5"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5"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5"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5" s="15" t="str">
        <f xml:space="preserve">
IF(Table_Question_Sets[[#This Row],[Row]]="Yes","]},{""className"": ""row"",""fieldGroup"": [","")&amp;
Table_Question_Sets[[#This Row],[Config Field]]</f>
        <v/>
      </c>
      <c r="BJ15" s="15"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5" s="1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5" s="15" t="str">
        <f>IF(AND(Table_Question_Sets[[#This Row],[Header]]="",Table_Question_Sets[[#This Row],[Property]]&lt;&gt;"",Table_Question_Sets[[#This Row],[Field Type]]&lt;&gt;""),
""""&amp;Table_Question_Sets[[#This Row],[Key]]&amp;"""","")</f>
        <v/>
      </c>
      <c r="BM15"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"contact":["contactName","contactEmail","contactPhone","contactMobile","source","deliveryMethod"],</v>
      </c>
      <c r="BN15" s="15" t="str">
        <f>IF(AND(Table_Question_Sets[[#This Row],[Header]]&lt;&gt;"Yes",Table_Question_Sets[[#This Row],[Property]]&lt;&gt;"",Table_Question_Sets[[#This Row],[Workflow Role]]&lt;&gt;""),
""""&amp;Table_Question_Sets[[#This Row],[Workflow Role]]&amp;""":"""&amp;Table_Question_Sets[[#This Row],[Key]]&amp;"""","")</f>
        <v/>
      </c>
      <c r="BO15" s="15" t="str">
        <f>IF(AND(Table_Question_Sets[[#This Row],[Header]]&lt;&gt;"Yes",Table_Question_Sets[[#This Row],[Property]]&lt;&gt;"",Table_Question_Sets[[#This Row],[Private]]="Yes"),
""""&amp;Table_Question_Sets[[#This Row],[Key]]&amp;"""","")</f>
        <v/>
      </c>
      <c r="BP15" s="15" t="str">
        <f ca="1">IF(Table_Question_Sets[[#This Row],[Header]]="Yes","",_xlfn.NUMBERVALUE(INDIRECT(SUBSTITUTE(ADDRESS(1,COLUMN(),4),"1","")&amp;ROW()+1))+IF(OR(Table_Question_Sets[[#This Row],[Value]]&lt;&gt;"",AND(Table_Question_Sets[[#This Row],[Data Type]]="Repeating",Table_Question_Sets[[#This Row],[Calculation Repeating]]&lt;&gt;"")),1,0))</f>
        <v/>
      </c>
      <c r="BQ15" s="15" t="str">
        <f ca="1" xml:space="preserve">
IF(Table_Question_Sets[[#This Row],[Data Type]]="Repeating",
OFFSET(Table_Repeating_Question_Sets[[#Headers],[Property]],MATCH(Table_Question_Sets[[#This Row],[Property]],Table_Repeating_Question_Sets[Property],0),MATCH("Calculation",Table_Repeating_Question_Sets[#Headers],0)-1,1,1),
"")</f>
        <v/>
      </c>
      <c r="BR15"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5"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v>
      </c>
      <c r="BT15" s="15" t="str">
        <f ca="1">IF(ISNUMBER(Table_Question_Sets[[#This Row],[Config Use Row]]),INDEX(Table_Question_Sets[Config Rollup],Table_Question_Sets[[#This Row],[Config Use Row]]),"")</f>
        <v/>
      </c>
      <c r="BU15" s="15" t="str">
        <f ca="1">IF(ISNUMBER(Table_Question_Sets[[#This Row],[Config Use Row]]),INDEX(Table_Question_Sets[Config Keys Nested Rollup],Table_Question_Sets[[#This Row],[Config Use Row]]),"")</f>
        <v/>
      </c>
      <c r="BV15" s="15" t="str">
        <f ca="1">IF(ISNUMBER(Table_Question_Sets[[#This Row],[Config Use Row]]),INDEX(Table_Question_Sets[Calculation Rollup],Table_Question_Sets[[#This Row],[Config Use Row]]),"")</f>
        <v/>
      </c>
    </row>
    <row r="16" spans="2:74" s="22" customFormat="1" ht="18" hidden="1" customHeight="1">
      <c r="B16" s="27"/>
      <c r="C16" s="10"/>
      <c r="D16" s="26" t="str">
        <f ca="1">IF(Table_Question_Sets[[#This Row],[Header]]="Yes","",
IF(INDIRECT(SUBSTITUTE(ADDRESS(1,COLUMN(),4),"1","")&amp;ROW()-1)="",
INDIRECT(SUBSTITUTE(ADDRESS(1,COLUMN(Table_Question_Sets[[#This Row],[Property]]),4),"1","")&amp;ROW()-1),
INDIRECT(SUBSTITUTE(ADDRESS(1,COLUMN(),4),"1","")&amp;ROW()-1)))</f>
        <v>Contact</v>
      </c>
      <c r="E16"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6" s="26" t="str">
        <f>IF(Table_Question_Sets[[#This Row],[Header]]="Yes","",IF(Table_Question_Sets[[#This Row],[Property]]&lt;&gt;"",SUBSTITUTE(Table_Question_Sets[[#This Row],[Property]]," ",""),""))</f>
        <v/>
      </c>
      <c r="G16" s="95"/>
      <c r="H16" s="27"/>
      <c r="I16" s="27"/>
      <c r="J16" s="27"/>
      <c r="K16" s="59"/>
      <c r="L16" s="82"/>
      <c r="M16" s="82"/>
      <c r="N16" s="52"/>
      <c r="O16" s="52"/>
      <c r="P16" s="52"/>
      <c r="Q16" s="52"/>
      <c r="R16" s="52"/>
      <c r="S16" s="52"/>
      <c r="T16" s="27"/>
      <c r="U16" s="27"/>
      <c r="V16" s="27"/>
      <c r="W16" s="27"/>
      <c r="X16" s="27"/>
      <c r="Y16" s="27"/>
      <c r="Z16" s="27"/>
      <c r="AA16" s="27"/>
      <c r="AB16" s="27"/>
      <c r="AC16" s="27"/>
      <c r="AD16" s="27"/>
      <c r="AE16" s="27"/>
      <c r="AF16" s="27"/>
      <c r="AG16" s="27"/>
      <c r="AH16" s="82"/>
      <c r="AI16" s="82"/>
      <c r="AJ16" s="82"/>
      <c r="AK16" s="82"/>
      <c r="AL16" s="26"/>
      <c r="AM16"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6" s="167"/>
      <c r="AO16"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6"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6" s="27"/>
      <c r="AR16" s="52"/>
      <c r="AS16" s="27"/>
      <c r="AT16" s="27"/>
      <c r="AU16" s="27"/>
      <c r="AV16" s="27"/>
      <c r="AW16" s="27"/>
      <c r="AX16" s="27"/>
      <c r="AY1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6" s="50" t="str">
        <f>IF(OR(Table_Question_Sets[[#This Row],[Header]]="Yes",Table_Question_Sets[[#This Row],[Text]]=""),"",IF(OR(Table_Question_Sets[[#This Row],[Text]]="true",Table_Question_Sets[[#This Row],[Text]]="false",ISNUMBER(Table_Question_Sets[[#This Row],[Text]])),Table_Question_Sets[[#This Row],[Text]],""""&amp;Table_Question_Sets[[#This Row],[Text]]&amp;""""))</f>
        <v/>
      </c>
      <c r="BA16" s="50" t="str">
        <f>IF(AND(Table_Question_Sets[[#This Row],[Header]]&lt;&gt;"Yes",Table_Question_Sets[[#This Row],[Property]]&lt;&gt;"",Table_Question_Sets[[#This Row],[Summary Label]]&lt;&gt;""),""""&amp;Table_Question_Sets[[#This Row],[Key]]&amp;""": """&amp;Table_Question_Sets[[#This Row],[Summary Label]]&amp;"""","")</f>
        <v/>
      </c>
      <c r="BB16" s="50">
        <f ca="1">IF(Table_Question_Sets[[#This Row],[Header]]="Yes","",_xlfn.NUMBERVALUE(INDIRECT(SUBSTITUTE(ADDRESS(1,COLUMN(),4),"1","")&amp;ROW()-1))+IF(Table_Question_Sets[[#This Row],[Property]]&lt;&gt;"",1,0))</f>
        <v>0</v>
      </c>
      <c r="BC16" s="50">
        <f ca="1">IF(Table_Question_Sets[[#This Row],[Header]]="Yes","",_xlfn.NUMBERVALUE(INDIRECT(SUBSTITUTE(ADDRESS(1,COLUMN(),4),"1","")&amp;ROW()+1))+IF(Table_Question_Sets[[#This Row],[Property]]&lt;&gt;"",1,0))</f>
        <v>6</v>
      </c>
      <c r="BD16" s="25" t="str">
        <f t="array" aca="1" ref="BD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6"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6"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6" s="5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6" s="5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6" s="10" t="str">
        <f xml:space="preserve">
IF(Table_Question_Sets[[#This Row],[Row]]="Yes","]},{""className"": ""row"",""fieldGroup"": [","")&amp;
Table_Question_Sets[[#This Row],[Config Field]]</f>
        <v/>
      </c>
      <c r="BJ16"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6"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6" s="10" t="str">
        <f>IF(AND(Table_Question_Sets[[#This Row],[Header]]="",Table_Question_Sets[[#This Row],[Property]]&lt;&gt;"",Table_Question_Sets[[#This Row],[Field Type]]&lt;&gt;""),
""""&amp;Table_Question_Sets[[#This Row],[Key]]&amp;"""","")</f>
        <v/>
      </c>
      <c r="BM16"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"contactName","contactEmail","contactPhone","contactMobile","source","deliveryMethod"</v>
      </c>
      <c r="BN16" s="10" t="str">
        <f>IF(AND(Table_Question_Sets[[#This Row],[Header]]&lt;&gt;"Yes",Table_Question_Sets[[#This Row],[Property]]&lt;&gt;"",Table_Question_Sets[[#This Row],[Workflow Role]]&lt;&gt;""),
""""&amp;Table_Question_Sets[[#This Row],[Workflow Role]]&amp;""":"""&amp;Table_Question_Sets[[#This Row],[Key]]&amp;"""","")</f>
        <v/>
      </c>
      <c r="BO16" s="10" t="str">
        <f>IF(AND(Table_Question_Sets[[#This Row],[Header]]&lt;&gt;"Yes",Table_Question_Sets[[#This Row],[Property]]&lt;&gt;"",Table_Question_Sets[[#This Row],[Private]]="Yes"),
""""&amp;Table_Question_Sets[[#This Row],[Key]]&amp;"""","")</f>
        <v/>
      </c>
      <c r="BP16" s="10">
        <f ca="1">IF(Table_Question_Sets[[#This Row],[Header]]="Yes","",_xlfn.NUMBERVALUE(INDIRECT(SUBSTITUTE(ADDRESS(1,COLUMN(),4),"1","")&amp;ROW()+1))+IF(OR(Table_Question_Sets[[#This Row],[Value]]&lt;&gt;"",AND(Table_Question_Sets[[#This Row],[Data Type]]="Repeating",Table_Question_Sets[[#This Row],[Calculation Repeating]]&lt;&gt;"")),1,0))</f>
        <v>0</v>
      </c>
      <c r="BQ16" s="10" t="str">
        <f ca="1" xml:space="preserve">
IF(Table_Question_Sets[[#This Row],[Data Type]]="Repeating",
OFFSET(Table_Repeating_Question_Sets[[#Headers],[Property]],MATCH(Table_Question_Sets[[#This Row],[Property]],Table_Repeating_Question_Sets[Property],0),MATCH("Calculation",Table_Repeating_Question_Sets[#Headers],0)-1,1,1),
"")</f>
        <v/>
      </c>
      <c r="BR16"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6"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6" s="10" t="str">
        <f ca="1">IF(ISNUMBER(Table_Question_Sets[[#This Row],[Config Use Row]]),INDEX(Table_Question_Sets[Config Rollup],Table_Question_Sets[[#This Row],[Config Use Row]]),"")</f>
        <v/>
      </c>
      <c r="BU16" s="10" t="str">
        <f ca="1">IF(ISNUMBER(Table_Question_Sets[[#This Row],[Config Use Row]]),INDEX(Table_Question_Sets[Config Keys Nested Rollup],Table_Question_Sets[[#This Row],[Config Use Row]]),"")</f>
        <v/>
      </c>
      <c r="BV16" s="26" t="str">
        <f ca="1">IF(ISNUMBER(Table_Question_Sets[[#This Row],[Config Use Row]]),INDEX(Table_Question_Sets[Calculation Rollup],Table_Question_Sets[[#This Row],[Config Use Row]]),"")</f>
        <v/>
      </c>
    </row>
    <row r="17" spans="2:74" s="22" customFormat="1" ht="21" customHeight="1">
      <c r="B17" s="11" t="s">
        <v>910</v>
      </c>
      <c r="C17" s="10"/>
      <c r="D17" s="26" t="str">
        <f ca="1">IF(Table_Question_Sets[[#This Row],[Header]]="Yes","",
IF(INDIRECT(SUBSTITUTE(ADDRESS(1,COLUMN(),4),"1","")&amp;ROW()-1)="",
INDIRECT(SUBSTITUTE(ADDRESS(1,COLUMN(Table_Question_Sets[[#This Row],[Property]]),4),"1","")&amp;ROW()-1),
INDIRECT(SUBSTITUTE(ADDRESS(1,COLUMN(),4),"1","")&amp;ROW()-1)))</f>
        <v>Contact</v>
      </c>
      <c r="E1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contactName</v>
      </c>
      <c r="F17" s="26" t="str">
        <f>IF(Table_Question_Sets[[#This Row],[Header]]="Yes","",IF(Table_Question_Sets[[#This Row],[Property]]&lt;&gt;"",SUBSTITUTE(Table_Question_Sets[[#This Row],[Property]]," ",""),""))</f>
        <v>ContactName</v>
      </c>
      <c r="G17" s="95"/>
      <c r="H17" s="27" t="s">
        <v>37</v>
      </c>
      <c r="I17" s="10" t="s">
        <v>37</v>
      </c>
      <c r="J17" s="10"/>
      <c r="K17" s="62" t="s">
        <v>60</v>
      </c>
      <c r="L17" s="149"/>
      <c r="M17" s="149"/>
      <c r="N17" s="25"/>
      <c r="O17" s="25"/>
      <c r="P17" s="25"/>
      <c r="Q17" s="25"/>
      <c r="R17" s="25"/>
      <c r="S17" s="25"/>
      <c r="T17" s="11" t="s">
        <v>77</v>
      </c>
      <c r="U17" s="11"/>
      <c r="V17" s="80"/>
      <c r="W17" s="10"/>
      <c r="X17" s="11"/>
      <c r="Y17" s="10"/>
      <c r="Z17" s="10"/>
      <c r="AA17" s="10"/>
      <c r="AB17" s="10"/>
      <c r="AC17" s="10"/>
      <c r="AD17" s="10"/>
      <c r="AE17" s="10"/>
      <c r="AF17" s="10"/>
      <c r="AG17" s="10"/>
      <c r="AH17" s="77"/>
      <c r="AI17" s="77"/>
      <c r="AJ17" s="77"/>
      <c r="AK17" s="77"/>
      <c r="AL17" s="138"/>
      <c r="AM17"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7" s="167"/>
      <c r="AO1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17"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7" s="10"/>
      <c r="AR17" s="25"/>
      <c r="AS17" s="10"/>
      <c r="AT17" s="10"/>
      <c r="AU17" s="11" t="s">
        <v>1021</v>
      </c>
      <c r="AV17" s="11"/>
      <c r="AW17" s="10"/>
      <c r="AX17" s="10"/>
      <c r="AY17"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7" s="25" t="str">
        <f>IF(OR(Table_Question_Sets[[#This Row],[Header]]="Yes",Table_Question_Sets[[#This Row],[Text]]=""),"",IF(OR(Table_Question_Sets[[#This Row],[Text]]="true",Table_Question_Sets[[#This Row],[Text]]="false",ISNUMBER(Table_Question_Sets[[#This Row],[Text]])),Table_Question_Sets[[#This Row],[Text]],""""&amp;Table_Question_Sets[[#This Row],[Text]]&amp;""""))</f>
        <v/>
      </c>
      <c r="BA17" s="25" t="str">
        <f>IF(AND(Table_Question_Sets[[#This Row],[Header]]&lt;&gt;"Yes",Table_Question_Sets[[#This Row],[Property]]&lt;&gt;"",Table_Question_Sets[[#This Row],[Summary Label]]&lt;&gt;""),""""&amp;Table_Question_Sets[[#This Row],[Key]]&amp;""": """&amp;Table_Question_Sets[[#This Row],[Summary Label]]&amp;"""","")</f>
        <v/>
      </c>
      <c r="BB17" s="25">
        <f ca="1">IF(Table_Question_Sets[[#This Row],[Header]]="Yes","",_xlfn.NUMBERVALUE(INDIRECT(SUBSTITUTE(ADDRESS(1,COLUMN(),4),"1","")&amp;ROW()-1))+IF(Table_Question_Sets[[#This Row],[Property]]&lt;&gt;"",1,0))</f>
        <v>1</v>
      </c>
      <c r="BC17" s="25">
        <f ca="1">IF(Table_Question_Sets[[#This Row],[Header]]="Yes","",_xlfn.NUMBERVALUE(INDIRECT(SUBSTITUTE(ADDRESS(1,COLUMN(),4),"1","")&amp;ROW()+1))+IF(Table_Question_Sets[[#This Row],[Property]]&lt;&gt;"",1,0))</f>
        <v>6</v>
      </c>
      <c r="BD17" s="25" t="str">
        <f t="array" aca="1" ref="BD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7"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17"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7"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17"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17" s="10" t="e">
        <f ca="1" xml:space="preserve">
IF(Table_Question_Sets[[#This Row],[Row]]="Yes","]},{""className"": ""row"",""fieldGroup"": [","")&amp;
Table_Question_Sets[[#This Row],[Config Field]]</f>
        <v>#NAME?</v>
      </c>
      <c r="BJ17"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7"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7" s="10" t="str">
        <f>IF(AND(Table_Question_Sets[[#This Row],[Header]]="",Table_Question_Sets[[#This Row],[Property]]&lt;&gt;"",Table_Question_Sets[[#This Row],[Field Type]]&lt;&gt;""),
""""&amp;Table_Question_Sets[[#This Row],[Key]]&amp;"""","")</f>
        <v>"contactName"</v>
      </c>
      <c r="BM17"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"contactName","contactEmail","contactPhone","contactMobile","source","deliveryMethod"</v>
      </c>
      <c r="BN17" s="10" t="str">
        <f>IF(AND(Table_Question_Sets[[#This Row],[Header]]&lt;&gt;"Yes",Table_Question_Sets[[#This Row],[Property]]&lt;&gt;"",Table_Question_Sets[[#This Row],[Workflow Role]]&lt;&gt;""),
""""&amp;Table_Question_Sets[[#This Row],[Workflow Role]]&amp;""":"""&amp;Table_Question_Sets[[#This Row],[Key]]&amp;"""","")</f>
        <v>"customerName":"contactName"</v>
      </c>
      <c r="BO17" s="10" t="str">
        <f>IF(AND(Table_Question_Sets[[#This Row],[Header]]&lt;&gt;"Yes",Table_Question_Sets[[#This Row],[Property]]&lt;&gt;"",Table_Question_Sets[[#This Row],[Private]]="Yes"),
""""&amp;Table_Question_Sets[[#This Row],[Key]]&amp;"""","")</f>
        <v/>
      </c>
      <c r="BP17" s="10">
        <f ca="1">IF(Table_Question_Sets[[#This Row],[Header]]="Yes","",_xlfn.NUMBERVALUE(INDIRECT(SUBSTITUTE(ADDRESS(1,COLUMN(),4),"1","")&amp;ROW()+1))+IF(OR(Table_Question_Sets[[#This Row],[Value]]&lt;&gt;"",AND(Table_Question_Sets[[#This Row],[Data Type]]="Repeating",Table_Question_Sets[[#This Row],[Calculation Repeating]]&lt;&gt;"")),1,0))</f>
        <v>0</v>
      </c>
      <c r="BQ17" s="10" t="str">
        <f ca="1" xml:space="preserve">
IF(Table_Question_Sets[[#This Row],[Data Type]]="Repeating",
OFFSET(Table_Repeating_Question_Sets[[#Headers],[Property]],MATCH(Table_Question_Sets[[#This Row],[Property]],Table_Repeating_Question_Sets[Property],0),MATCH("Calculation",Table_Repeating_Question_Sets[#Headers],0)-1,1,1),
"")</f>
        <v/>
      </c>
      <c r="BR17"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7"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7" s="10" t="str">
        <f ca="1">IF(ISNUMBER(Table_Question_Sets[[#This Row],[Config Use Row]]),INDEX(Table_Question_Sets[Config Rollup],Table_Question_Sets[[#This Row],[Config Use Row]]),"")</f>
        <v/>
      </c>
      <c r="BU17" s="10" t="str">
        <f ca="1">IF(ISNUMBER(Table_Question_Sets[[#This Row],[Config Use Row]]),INDEX(Table_Question_Sets[Config Keys Nested Rollup],Table_Question_Sets[[#This Row],[Config Use Row]]),"")</f>
        <v/>
      </c>
      <c r="BV17" s="10" t="str">
        <f ca="1">IF(ISNUMBER(Table_Question_Sets[[#This Row],[Config Use Row]]),INDEX(Table_Question_Sets[Calculation Rollup],Table_Question_Sets[[#This Row],[Config Use Row]]),"")</f>
        <v/>
      </c>
    </row>
    <row r="18" spans="2:74" s="22" customFormat="1" ht="21" customHeight="1">
      <c r="B18" s="11" t="s">
        <v>911</v>
      </c>
      <c r="C18" s="10"/>
      <c r="D18" s="26" t="str">
        <f ca="1">IF(Table_Question_Sets[[#This Row],[Header]]="Yes","",
IF(INDIRECT(SUBSTITUTE(ADDRESS(1,COLUMN(),4),"1","")&amp;ROW()-1)="",
INDIRECT(SUBSTITUTE(ADDRESS(1,COLUMN(Table_Question_Sets[[#This Row],[Property]]),4),"1","")&amp;ROW()-1),
INDIRECT(SUBSTITUTE(ADDRESS(1,COLUMN(),4),"1","")&amp;ROW()-1)))</f>
        <v>Contact</v>
      </c>
      <c r="E1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contactEmail</v>
      </c>
      <c r="F18" s="26" t="str">
        <f>IF(Table_Question_Sets[[#This Row],[Header]]="Yes","",IF(Table_Question_Sets[[#This Row],[Property]]&lt;&gt;"",SUBSTITUTE(Table_Question_Sets[[#This Row],[Property]]," ",""),""))</f>
        <v>ContactEmail</v>
      </c>
      <c r="G18" s="95"/>
      <c r="H18" s="10" t="s">
        <v>78</v>
      </c>
      <c r="I18" s="10" t="s">
        <v>37</v>
      </c>
      <c r="J18" s="10"/>
      <c r="K18" s="233" t="s">
        <v>962</v>
      </c>
      <c r="L18" s="77"/>
      <c r="M18" s="77"/>
      <c r="N18" s="25"/>
      <c r="O18" s="25"/>
      <c r="P18" s="25"/>
      <c r="Q18" s="25"/>
      <c r="R18" s="25"/>
      <c r="S18" s="25"/>
      <c r="T18" s="11" t="s">
        <v>78</v>
      </c>
      <c r="U18" s="11"/>
      <c r="V18" s="10"/>
      <c r="W18" s="10"/>
      <c r="X18" s="10"/>
      <c r="Y18" s="10"/>
      <c r="Z18" s="10"/>
      <c r="AA18" s="10"/>
      <c r="AB18" s="10"/>
      <c r="AC18" s="10"/>
      <c r="AD18" s="10"/>
      <c r="AE18" s="10"/>
      <c r="AF18" s="10"/>
      <c r="AG18" s="10"/>
      <c r="AH18" s="77"/>
      <c r="AI18" s="77"/>
      <c r="AJ18" s="77"/>
      <c r="AK18" s="77"/>
      <c r="AL18" s="138"/>
      <c r="AM18"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8" s="167"/>
      <c r="AO1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8"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8" s="80"/>
      <c r="AR18" s="25"/>
      <c r="AS18" s="10"/>
      <c r="AT18" s="10"/>
      <c r="AU18" s="11" t="s">
        <v>1022</v>
      </c>
      <c r="AV18" s="11"/>
      <c r="AW18" s="10"/>
      <c r="AX18" s="10"/>
      <c r="AY18"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8" s="25" t="str">
        <f>IF(OR(Table_Question_Sets[[#This Row],[Header]]="Yes",Table_Question_Sets[[#This Row],[Text]]=""),"",IF(OR(Table_Question_Sets[[#This Row],[Text]]="true",Table_Question_Sets[[#This Row],[Text]]="false",ISNUMBER(Table_Question_Sets[[#This Row],[Text]])),Table_Question_Sets[[#This Row],[Text]],""""&amp;Table_Question_Sets[[#This Row],[Text]]&amp;""""))</f>
        <v/>
      </c>
      <c r="BA18" s="25" t="str">
        <f>IF(AND(Table_Question_Sets[[#This Row],[Header]]&lt;&gt;"Yes",Table_Question_Sets[[#This Row],[Property]]&lt;&gt;"",Table_Question_Sets[[#This Row],[Summary Label]]&lt;&gt;""),""""&amp;Table_Question_Sets[[#This Row],[Key]]&amp;""": """&amp;Table_Question_Sets[[#This Row],[Summary Label]]&amp;"""","")</f>
        <v/>
      </c>
      <c r="BB18" s="25">
        <f ca="1">IF(Table_Question_Sets[[#This Row],[Header]]="Yes","",_xlfn.NUMBERVALUE(INDIRECT(SUBSTITUTE(ADDRESS(1,COLUMN(),4),"1","")&amp;ROW()-1))+IF(Table_Question_Sets[[#This Row],[Property]]&lt;&gt;"",1,0))</f>
        <v>2</v>
      </c>
      <c r="BC18" s="25">
        <f ca="1">IF(Table_Question_Sets[[#This Row],[Header]]="Yes","",_xlfn.NUMBERVALUE(INDIRECT(SUBSTITUTE(ADDRESS(1,COLUMN(),4),"1","")&amp;ROW()+1))+IF(Table_Question_Sets[[#This Row],[Property]]&lt;&gt;"",1,0))</f>
        <v>5</v>
      </c>
      <c r="BD18" s="25" t="str">
        <f t="array" aca="1" ref="BD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8"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Validators.compose([ValidationService.required('deliveryMethod == \'Email\'', ''), ValidationService.isEmail()])}</v>
      </c>
      <c r="BF18"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8"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18"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18" s="10" t="e">
        <f ca="1" xml:space="preserve">
IF(Table_Question_Sets[[#This Row],[Row]]="Yes","]},{""className"": ""row"",""fieldGroup"": [","")&amp;
Table_Question_Sets[[#This Row],[Config Field]]</f>
        <v>#NAME?</v>
      </c>
      <c r="BJ18"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8"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8" s="10" t="str">
        <f>IF(AND(Table_Question_Sets[[#This Row],[Header]]="",Table_Question_Sets[[#This Row],[Property]]&lt;&gt;"",Table_Question_Sets[[#This Row],[Field Type]]&lt;&gt;""),
""""&amp;Table_Question_Sets[[#This Row],[Key]]&amp;"""","")</f>
        <v>"contactEmail"</v>
      </c>
      <c r="BM18"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"contactEmail","contactPhone","contactMobile","source","deliveryMethod"</v>
      </c>
      <c r="BN18" s="10" t="str">
        <f>IF(AND(Table_Question_Sets[[#This Row],[Header]]&lt;&gt;"Yes",Table_Question_Sets[[#This Row],[Property]]&lt;&gt;"",Table_Question_Sets[[#This Row],[Workflow Role]]&lt;&gt;""),
""""&amp;Table_Question_Sets[[#This Row],[Workflow Role]]&amp;""":"""&amp;Table_Question_Sets[[#This Row],[Key]]&amp;"""","")</f>
        <v>"customerEmail":"contactEmail"</v>
      </c>
      <c r="BO18" s="10" t="str">
        <f>IF(AND(Table_Question_Sets[[#This Row],[Header]]&lt;&gt;"Yes",Table_Question_Sets[[#This Row],[Property]]&lt;&gt;"",Table_Question_Sets[[#This Row],[Private]]="Yes"),
""""&amp;Table_Question_Sets[[#This Row],[Key]]&amp;"""","")</f>
        <v/>
      </c>
      <c r="BP18" s="10">
        <f ca="1">IF(Table_Question_Sets[[#This Row],[Header]]="Yes","",_xlfn.NUMBERVALUE(INDIRECT(SUBSTITUTE(ADDRESS(1,COLUMN(),4),"1","")&amp;ROW()+1))+IF(OR(Table_Question_Sets[[#This Row],[Value]]&lt;&gt;"",AND(Table_Question_Sets[[#This Row],[Data Type]]="Repeating",Table_Question_Sets[[#This Row],[Calculation Repeating]]&lt;&gt;"")),1,0))</f>
        <v>0</v>
      </c>
      <c r="BQ18" s="10" t="str">
        <f ca="1" xml:space="preserve">
IF(Table_Question_Sets[[#This Row],[Data Type]]="Repeating",
OFFSET(Table_Repeating_Question_Sets[[#Headers],[Property]],MATCH(Table_Question_Sets[[#This Row],[Property]],Table_Repeating_Question_Sets[Property],0),MATCH("Calculation",Table_Repeating_Question_Sets[#Headers],0)-1,1,1),
"")</f>
        <v/>
      </c>
      <c r="BR18"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8"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8" s="10" t="str">
        <f ca="1">IF(ISNUMBER(Table_Question_Sets[[#This Row],[Config Use Row]]),INDEX(Table_Question_Sets[Config Rollup],Table_Question_Sets[[#This Row],[Config Use Row]]),"")</f>
        <v/>
      </c>
      <c r="BU18" s="10" t="str">
        <f ca="1">IF(ISNUMBER(Table_Question_Sets[[#This Row],[Config Use Row]]),INDEX(Table_Question_Sets[Config Keys Nested Rollup],Table_Question_Sets[[#This Row],[Config Use Row]]),"")</f>
        <v/>
      </c>
      <c r="BV18" s="10" t="str">
        <f ca="1">IF(ISNUMBER(Table_Question_Sets[[#This Row],[Config Use Row]]),INDEX(Table_Question_Sets[Calculation Rollup],Table_Question_Sets[[#This Row],[Config Use Row]]),"")</f>
        <v/>
      </c>
    </row>
    <row r="19" spans="2:74" s="22" customFormat="1" ht="21" customHeight="1">
      <c r="B19" s="11" t="s">
        <v>912</v>
      </c>
      <c r="C19" s="10"/>
      <c r="D19" s="26" t="str">
        <f ca="1">IF(Table_Question_Sets[[#This Row],[Header]]="Yes","",
IF(INDIRECT(SUBSTITUTE(ADDRESS(1,COLUMN(),4),"1","")&amp;ROW()-1)="",
INDIRECT(SUBSTITUTE(ADDRESS(1,COLUMN(Table_Question_Sets[[#This Row],[Property]]),4),"1","")&amp;ROW()-1),
INDIRECT(SUBSTITUTE(ADDRESS(1,COLUMN(),4),"1","")&amp;ROW()-1)))</f>
        <v>Contact</v>
      </c>
      <c r="E1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contactPhone</v>
      </c>
      <c r="F19" s="26" t="str">
        <f>IF(Table_Question_Sets[[#This Row],[Header]]="Yes","",IF(Table_Question_Sets[[#This Row],[Property]]&lt;&gt;"",SUBSTITUTE(Table_Question_Sets[[#This Row],[Property]]," ",""),""))</f>
        <v>ContactPhone</v>
      </c>
      <c r="G19" s="95"/>
      <c r="H19" s="10" t="s">
        <v>79</v>
      </c>
      <c r="I19" s="10" t="s">
        <v>37</v>
      </c>
      <c r="J19" s="10"/>
      <c r="K19" s="62"/>
      <c r="L19" s="77"/>
      <c r="M19" s="77"/>
      <c r="N19" s="25"/>
      <c r="O19" s="25"/>
      <c r="P19" s="25"/>
      <c r="Q19" s="25"/>
      <c r="R19" s="25"/>
      <c r="S19" s="25"/>
      <c r="T19" s="11" t="s">
        <v>79</v>
      </c>
      <c r="U19" s="11"/>
      <c r="V19" s="10"/>
      <c r="W19" s="10"/>
      <c r="X19" s="10"/>
      <c r="Y19" s="10"/>
      <c r="Z19" s="10"/>
      <c r="AA19" s="10"/>
      <c r="AB19" s="10"/>
      <c r="AC19" s="10"/>
      <c r="AD19" s="10"/>
      <c r="AE19" s="10"/>
      <c r="AF19" s="10"/>
      <c r="AG19" s="10"/>
      <c r="AH19" s="77"/>
      <c r="AI19" s="77"/>
      <c r="AJ19" s="77"/>
      <c r="AK19" s="77"/>
      <c r="AL19" s="138"/>
      <c r="AM19"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19" s="167"/>
      <c r="AO1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9"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9" s="10"/>
      <c r="AR19" s="25"/>
      <c r="AS19" s="10"/>
      <c r="AT19" s="10"/>
      <c r="AU19" s="11" t="s">
        <v>1023</v>
      </c>
      <c r="AV19" s="11"/>
      <c r="AW19" s="10"/>
      <c r="AX19" s="10"/>
      <c r="AY19"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9" s="25" t="str">
        <f>IF(OR(Table_Question_Sets[[#This Row],[Header]]="Yes",Table_Question_Sets[[#This Row],[Text]]=""),"",IF(OR(Table_Question_Sets[[#This Row],[Text]]="true",Table_Question_Sets[[#This Row],[Text]]="false",ISNUMBER(Table_Question_Sets[[#This Row],[Text]])),Table_Question_Sets[[#This Row],[Text]],""""&amp;Table_Question_Sets[[#This Row],[Text]]&amp;""""))</f>
        <v/>
      </c>
      <c r="BA19" s="25" t="str">
        <f>IF(AND(Table_Question_Sets[[#This Row],[Header]]&lt;&gt;"Yes",Table_Question_Sets[[#This Row],[Property]]&lt;&gt;"",Table_Question_Sets[[#This Row],[Summary Label]]&lt;&gt;""),""""&amp;Table_Question_Sets[[#This Row],[Key]]&amp;""": """&amp;Table_Question_Sets[[#This Row],[Summary Label]]&amp;"""","")</f>
        <v/>
      </c>
      <c r="BB19" s="25">
        <f ca="1">IF(Table_Question_Sets[[#This Row],[Header]]="Yes","",_xlfn.NUMBERVALUE(INDIRECT(SUBSTITUTE(ADDRESS(1,COLUMN(),4),"1","")&amp;ROW()-1))+IF(Table_Question_Sets[[#This Row],[Property]]&lt;&gt;"",1,0))</f>
        <v>3</v>
      </c>
      <c r="BC19" s="25">
        <f ca="1">IF(Table_Question_Sets[[#This Row],[Header]]="Yes","",_xlfn.NUMBERVALUE(INDIRECT(SUBSTITUTE(ADDRESS(1,COLUMN(),4),"1","")&amp;ROW()+1))+IF(Table_Question_Sets[[#This Row],[Property]]&lt;&gt;"",1,0))</f>
        <v>4</v>
      </c>
      <c r="BD19" s="25" t="str">
        <f t="array" aca="1" ref="BD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9"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F19"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9"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19"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19" s="10" t="e">
        <f ca="1" xml:space="preserve">
IF(Table_Question_Sets[[#This Row],[Row]]="Yes","]},{""className"": ""row"",""fieldGroup"": [","")&amp;
Table_Question_Sets[[#This Row],[Config Field]]</f>
        <v>#NAME?</v>
      </c>
      <c r="BJ19"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19"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9" s="10" t="str">
        <f>IF(AND(Table_Question_Sets[[#This Row],[Header]]="",Table_Question_Sets[[#This Row],[Property]]&lt;&gt;"",Table_Question_Sets[[#This Row],[Field Type]]&lt;&gt;""),
""""&amp;Table_Question_Sets[[#This Row],[Key]]&amp;"""","")</f>
        <v>"contactPhone"</v>
      </c>
      <c r="BM19"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"contactPhone","contactMobile","source","deliveryMethod"</v>
      </c>
      <c r="BN19" s="10" t="str">
        <f>IF(AND(Table_Question_Sets[[#This Row],[Header]]&lt;&gt;"Yes",Table_Question_Sets[[#This Row],[Property]]&lt;&gt;"",Table_Question_Sets[[#This Row],[Workflow Role]]&lt;&gt;""),
""""&amp;Table_Question_Sets[[#This Row],[Workflow Role]]&amp;""":"""&amp;Table_Question_Sets[[#This Row],[Key]]&amp;"""","")</f>
        <v>"customerPhone":"contactPhone"</v>
      </c>
      <c r="BO19" s="10" t="str">
        <f>IF(AND(Table_Question_Sets[[#This Row],[Header]]&lt;&gt;"Yes",Table_Question_Sets[[#This Row],[Property]]&lt;&gt;"",Table_Question_Sets[[#This Row],[Private]]="Yes"),
""""&amp;Table_Question_Sets[[#This Row],[Key]]&amp;"""","")</f>
        <v/>
      </c>
      <c r="BP19" s="10">
        <f ca="1">IF(Table_Question_Sets[[#This Row],[Header]]="Yes","",_xlfn.NUMBERVALUE(INDIRECT(SUBSTITUTE(ADDRESS(1,COLUMN(),4),"1","")&amp;ROW()+1))+IF(OR(Table_Question_Sets[[#This Row],[Value]]&lt;&gt;"",AND(Table_Question_Sets[[#This Row],[Data Type]]="Repeating",Table_Question_Sets[[#This Row],[Calculation Repeating]]&lt;&gt;"")),1,0))</f>
        <v>0</v>
      </c>
      <c r="BQ19" s="10" t="str">
        <f ca="1" xml:space="preserve">
IF(Table_Question_Sets[[#This Row],[Data Type]]="Repeating",
OFFSET(Table_Repeating_Question_Sets[[#Headers],[Property]],MATCH(Table_Question_Sets[[#This Row],[Property]],Table_Repeating_Question_Sets[Property],0),MATCH("Calculation",Table_Repeating_Question_Sets[#Headers],0)-1,1,1),
"")</f>
        <v/>
      </c>
      <c r="BR19"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9"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9" s="10" t="str">
        <f ca="1">IF(ISNUMBER(Table_Question_Sets[[#This Row],[Config Use Row]]),INDEX(Table_Question_Sets[Config Rollup],Table_Question_Sets[[#This Row],[Config Use Row]]),"")</f>
        <v/>
      </c>
      <c r="BU19" s="10" t="str">
        <f ca="1">IF(ISNUMBER(Table_Question_Sets[[#This Row],[Config Use Row]]),INDEX(Table_Question_Sets[Config Keys Nested Rollup],Table_Question_Sets[[#This Row],[Config Use Row]]),"")</f>
        <v/>
      </c>
      <c r="BV19" s="10" t="str">
        <f ca="1">IF(ISNUMBER(Table_Question_Sets[[#This Row],[Config Use Row]]),INDEX(Table_Question_Sets[Calculation Rollup],Table_Question_Sets[[#This Row],[Config Use Row]]),"")</f>
        <v/>
      </c>
    </row>
    <row r="20" spans="2:74" s="22" customFormat="1" ht="21" customHeight="1">
      <c r="B20" s="28" t="s">
        <v>913</v>
      </c>
      <c r="C20" s="10"/>
      <c r="D20" s="26" t="str">
        <f ca="1">IF(Table_Question_Sets[[#This Row],[Header]]="Yes","",
IF(INDIRECT(SUBSTITUTE(ADDRESS(1,COLUMN(),4),"1","")&amp;ROW()-1)="",
INDIRECT(SUBSTITUTE(ADDRESS(1,COLUMN(Table_Question_Sets[[#This Row],[Property]]),4),"1","")&amp;ROW()-1),
INDIRECT(SUBSTITUTE(ADDRESS(1,COLUMN(),4),"1","")&amp;ROW()-1)))</f>
        <v>Contact</v>
      </c>
      <c r="E2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contactMobile</v>
      </c>
      <c r="F20" s="26" t="str">
        <f>IF(Table_Question_Sets[[#This Row],[Header]]="Yes","",IF(Table_Question_Sets[[#This Row],[Property]]&lt;&gt;"",SUBSTITUTE(Table_Question_Sets[[#This Row],[Property]]," ",""),""))</f>
        <v>ContactMobile</v>
      </c>
      <c r="G20" s="95"/>
      <c r="H20" s="10" t="s">
        <v>79</v>
      </c>
      <c r="I20" s="10" t="s">
        <v>37</v>
      </c>
      <c r="J20" s="10"/>
      <c r="K20" s="62" t="s">
        <v>60</v>
      </c>
      <c r="L20" s="77"/>
      <c r="M20" s="77"/>
      <c r="N20" s="25"/>
      <c r="O20" s="25"/>
      <c r="P20" s="25"/>
      <c r="Q20" s="25"/>
      <c r="R20" s="25"/>
      <c r="S20" s="25"/>
      <c r="T20" s="27" t="s">
        <v>61</v>
      </c>
      <c r="U20" s="27"/>
      <c r="V20" s="27"/>
      <c r="W20" s="27"/>
      <c r="X20" s="10"/>
      <c r="Y20" s="10"/>
      <c r="Z20" s="10"/>
      <c r="AA20" s="10"/>
      <c r="AB20" s="10"/>
      <c r="AC20" s="10"/>
      <c r="AD20" s="27"/>
      <c r="AE20" s="27"/>
      <c r="AF20" s="10"/>
      <c r="AG20" s="10"/>
      <c r="AH20" s="82"/>
      <c r="AI20" s="82"/>
      <c r="AJ20" s="82"/>
      <c r="AK20" s="82"/>
      <c r="AL20" s="138"/>
      <c r="AM20"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0" s="167"/>
      <c r="AO2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0"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0" s="27"/>
      <c r="AR20" s="25"/>
      <c r="AS20" s="27"/>
      <c r="AT20" s="27"/>
      <c r="AU20" s="28" t="s">
        <v>1024</v>
      </c>
      <c r="AV20" s="28"/>
      <c r="AW20" s="27"/>
      <c r="AX20" s="27"/>
      <c r="AY20"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0" s="50" t="str">
        <f>IF(OR(Table_Question_Sets[[#This Row],[Header]]="Yes",Table_Question_Sets[[#This Row],[Text]]=""),"",IF(OR(Table_Question_Sets[[#This Row],[Text]]="true",Table_Question_Sets[[#This Row],[Text]]="false",ISNUMBER(Table_Question_Sets[[#This Row],[Text]])),Table_Question_Sets[[#This Row],[Text]],""""&amp;Table_Question_Sets[[#This Row],[Text]]&amp;""""))</f>
        <v/>
      </c>
      <c r="BA20" s="29" t="str">
        <f>IF(AND(Table_Question_Sets[[#This Row],[Header]]&lt;&gt;"Yes",Table_Question_Sets[[#This Row],[Property]]&lt;&gt;"",Table_Question_Sets[[#This Row],[Summary Label]]&lt;&gt;""),""""&amp;Table_Question_Sets[[#This Row],[Key]]&amp;""": """&amp;Table_Question_Sets[[#This Row],[Summary Label]]&amp;"""","")</f>
        <v/>
      </c>
      <c r="BB20" s="29">
        <f ca="1">IF(Table_Question_Sets[[#This Row],[Header]]="Yes","",_xlfn.NUMBERVALUE(INDIRECT(SUBSTITUTE(ADDRESS(1,COLUMN(),4),"1","")&amp;ROW()-1))+IF(Table_Question_Sets[[#This Row],[Property]]&lt;&gt;"",1,0))</f>
        <v>4</v>
      </c>
      <c r="BC20" s="29">
        <f ca="1">IF(Table_Question_Sets[[#This Row],[Header]]="Yes","",_xlfn.NUMBERVALUE(INDIRECT(SUBSTITUTE(ADDRESS(1,COLUMN(),4),"1","")&amp;ROW()+1))+IF(Table_Question_Sets[[#This Row],[Property]]&lt;&gt;"",1,0))</f>
        <v>3</v>
      </c>
      <c r="BD20" s="29" t="str">
        <f t="array" aca="1" ref="BD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0"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F20"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0"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20"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20" s="26" t="e">
        <f ca="1" xml:space="preserve">
IF(Table_Question_Sets[[#This Row],[Row]]="Yes","]},{""className"": ""row"",""fieldGroup"": [","")&amp;
Table_Question_Sets[[#This Row],[Config Field]]</f>
        <v>#NAME?</v>
      </c>
      <c r="BJ20"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0"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0" s="138" t="str">
        <f>IF(AND(Table_Question_Sets[[#This Row],[Header]]="",Table_Question_Sets[[#This Row],[Property]]&lt;&gt;"",Table_Question_Sets[[#This Row],[Field Type]]&lt;&gt;""),
""""&amp;Table_Question_Sets[[#This Row],[Key]]&amp;"""","")</f>
        <v>"contactMobile"</v>
      </c>
      <c r="BM20"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"contactMobile","source","deliveryMethod"</v>
      </c>
      <c r="BN20" s="138" t="str">
        <f>IF(AND(Table_Question_Sets[[#This Row],[Header]]&lt;&gt;"Yes",Table_Question_Sets[[#This Row],[Property]]&lt;&gt;"",Table_Question_Sets[[#This Row],[Workflow Role]]&lt;&gt;""),
""""&amp;Table_Question_Sets[[#This Row],[Workflow Role]]&amp;""":"""&amp;Table_Question_Sets[[#This Row],[Key]]&amp;"""","")</f>
        <v>"customerMobile":"contactMobile"</v>
      </c>
      <c r="BO20" s="138" t="str">
        <f>IF(AND(Table_Question_Sets[[#This Row],[Header]]&lt;&gt;"Yes",Table_Question_Sets[[#This Row],[Property]]&lt;&gt;"",Table_Question_Sets[[#This Row],[Private]]="Yes"),
""""&amp;Table_Question_Sets[[#This Row],[Key]]&amp;"""","")</f>
        <v/>
      </c>
      <c r="BP20" s="138">
        <f ca="1">IF(Table_Question_Sets[[#This Row],[Header]]="Yes","",_xlfn.NUMBERVALUE(INDIRECT(SUBSTITUTE(ADDRESS(1,COLUMN(),4),"1","")&amp;ROW()+1))+IF(OR(Table_Question_Sets[[#This Row],[Value]]&lt;&gt;"",AND(Table_Question_Sets[[#This Row],[Data Type]]="Repeating",Table_Question_Sets[[#This Row],[Calculation Repeating]]&lt;&gt;"")),1,0))</f>
        <v>0</v>
      </c>
      <c r="BQ20" s="138" t="str">
        <f ca="1" xml:space="preserve">
IF(Table_Question_Sets[[#This Row],[Data Type]]="Repeating",
OFFSET(Table_Repeating_Question_Sets[[#Headers],[Property]],MATCH(Table_Question_Sets[[#This Row],[Property]],Table_Repeating_Question_Sets[Property],0),MATCH("Calculation",Table_Repeating_Question_Sets[#Headers],0)-1,1,1),
"")</f>
        <v/>
      </c>
      <c r="BR20"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0"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0" s="138" t="str">
        <f ca="1">IF(ISNUMBER(Table_Question_Sets[[#This Row],[Config Use Row]]),INDEX(Table_Question_Sets[Config Rollup],Table_Question_Sets[[#This Row],[Config Use Row]]),"")</f>
        <v/>
      </c>
      <c r="BU20" s="138" t="str">
        <f ca="1">IF(ISNUMBER(Table_Question_Sets[[#This Row],[Config Use Row]]),INDEX(Table_Question_Sets[Config Keys Nested Rollup],Table_Question_Sets[[#This Row],[Config Use Row]]),"")</f>
        <v/>
      </c>
      <c r="BV20" s="138" t="str">
        <f ca="1">IF(ISNUMBER(Table_Question_Sets[[#This Row],[Config Use Row]]),INDEX(Table_Question_Sets[Calculation Rollup],Table_Question_Sets[[#This Row],[Config Use Row]]),"")</f>
        <v/>
      </c>
    </row>
    <row r="21" spans="2:74" s="22" customFormat="1" ht="21" customHeight="1">
      <c r="B21" s="28" t="s">
        <v>929</v>
      </c>
      <c r="C21" s="166"/>
      <c r="D21" s="26" t="str">
        <f ca="1">IF(Table_Question_Sets[[#This Row],[Header]]="Yes","",
IF(INDIRECT(SUBSTITUTE(ADDRESS(1,COLUMN(),4),"1","")&amp;ROW()-1)="",
INDIRECT(SUBSTITUTE(ADDRESS(1,COLUMN(Table_Question_Sets[[#This Row],[Property]]),4),"1","")&amp;ROW()-1),
INDIRECT(SUBSTITUTE(ADDRESS(1,COLUMN(),4),"1","")&amp;ROW()-1)))</f>
        <v>Contact</v>
      </c>
      <c r="E2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source</v>
      </c>
      <c r="F21" s="26" t="str">
        <f>IF(Table_Question_Sets[[#This Row],[Header]]="Yes","",IF(Table_Question_Sets[[#This Row],[Property]]&lt;&gt;"",SUBSTITUTE(Table_Question_Sets[[#This Row],[Property]]," ",""),""))</f>
        <v>Source</v>
      </c>
      <c r="G21" s="95"/>
      <c r="H21" s="27" t="s">
        <v>37</v>
      </c>
      <c r="I21" s="27" t="s">
        <v>88</v>
      </c>
      <c r="J21" s="11" t="s">
        <v>929</v>
      </c>
      <c r="K21" s="59" t="s">
        <v>60</v>
      </c>
      <c r="L21" s="77"/>
      <c r="M21" s="77"/>
      <c r="N21" s="62"/>
      <c r="O21" s="62"/>
      <c r="P21" s="62"/>
      <c r="Q21" s="62"/>
      <c r="R21" s="62"/>
      <c r="S21" s="81"/>
      <c r="T21" s="28" t="s">
        <v>936</v>
      </c>
      <c r="U21" s="10"/>
      <c r="V21" s="27"/>
      <c r="W21" s="27"/>
      <c r="X21" s="11"/>
      <c r="Y21" s="10"/>
      <c r="Z21" s="10"/>
      <c r="AA21" s="11"/>
      <c r="AB21" s="11"/>
      <c r="AC21" s="11"/>
      <c r="AD21" s="27"/>
      <c r="AE21" s="27"/>
      <c r="AF21" s="10"/>
      <c r="AG21" s="10"/>
      <c r="AH21" s="82"/>
      <c r="AI21" s="78"/>
      <c r="AJ21" s="78"/>
      <c r="AK21" s="78"/>
      <c r="AL21" s="138"/>
      <c r="AM21"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1" s="204"/>
      <c r="AO2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1"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1" s="27"/>
      <c r="AR21" s="81"/>
      <c r="AS21" s="11"/>
      <c r="AT21" s="27"/>
      <c r="AU21" s="11"/>
      <c r="AV21" s="11"/>
      <c r="AW21" s="11"/>
      <c r="AX21" s="11"/>
      <c r="AY21"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1" s="50" t="str">
        <f>IF(OR(Table_Question_Sets[[#This Row],[Header]]="Yes",Table_Question_Sets[[#This Row],[Text]]=""),"",IF(OR(Table_Question_Sets[[#This Row],[Text]]="true",Table_Question_Sets[[#This Row],[Text]]="false",ISNUMBER(Table_Question_Sets[[#This Row],[Text]])),Table_Question_Sets[[#This Row],[Text]],""""&amp;Table_Question_Sets[[#This Row],[Text]]&amp;""""))</f>
        <v/>
      </c>
      <c r="BA21" s="29" t="str">
        <f>IF(AND(Table_Question_Sets[[#This Row],[Header]]&lt;&gt;"Yes",Table_Question_Sets[[#This Row],[Property]]&lt;&gt;"",Table_Question_Sets[[#This Row],[Summary Label]]&lt;&gt;""),""""&amp;Table_Question_Sets[[#This Row],[Key]]&amp;""": """&amp;Table_Question_Sets[[#This Row],[Summary Label]]&amp;"""","")</f>
        <v/>
      </c>
      <c r="BB21" s="29">
        <f ca="1">IF(Table_Question_Sets[[#This Row],[Header]]="Yes","",_xlfn.NUMBERVALUE(INDIRECT(SUBSTITUTE(ADDRESS(1,COLUMN(),4),"1","")&amp;ROW()-1))+IF(Table_Question_Sets[[#This Row],[Property]]&lt;&gt;"",1,0))</f>
        <v>5</v>
      </c>
      <c r="BC21" s="29">
        <f ca="1">IF(Table_Question_Sets[[#This Row],[Header]]="Yes","",_xlfn.NUMBERVALUE(INDIRECT(SUBSTITUTE(ADDRESS(1,COLUMN(),4),"1","")&amp;ROW()+1))+IF(Table_Question_Sets[[#This Row],[Property]]&lt;&gt;"",1,0))</f>
        <v>2</v>
      </c>
      <c r="BD21" s="29" t="e">
        <f t="array" aca="1" ref="BD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21"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1"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1"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21"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21" s="26" t="e">
        <f ca="1" xml:space="preserve">
IF(Table_Question_Sets[[#This Row],[Row]]="Yes","]},{""className"": ""row"",""fieldGroup"": [","")&amp;
Table_Question_Sets[[#This Row],[Config Field]]</f>
        <v>#NAME?</v>
      </c>
      <c r="BJ21"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1"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1" s="138" t="str">
        <f>IF(AND(Table_Question_Sets[[#This Row],[Header]]="",Table_Question_Sets[[#This Row],[Property]]&lt;&gt;"",Table_Question_Sets[[#This Row],[Field Type]]&lt;&gt;""),
""""&amp;Table_Question_Sets[[#This Row],[Key]]&amp;"""","")</f>
        <v>"source"</v>
      </c>
      <c r="BM21"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"source","deliveryMethod"</v>
      </c>
      <c r="BN21" s="138" t="str">
        <f>IF(AND(Table_Question_Sets[[#This Row],[Header]]&lt;&gt;"Yes",Table_Question_Sets[[#This Row],[Property]]&lt;&gt;"",Table_Question_Sets[[#This Row],[Workflow Role]]&lt;&gt;""),
""""&amp;Table_Question_Sets[[#This Row],[Workflow Role]]&amp;""":"""&amp;Table_Question_Sets[[#This Row],[Key]]&amp;"""","")</f>
        <v/>
      </c>
      <c r="BO21" s="138" t="str">
        <f>IF(AND(Table_Question_Sets[[#This Row],[Header]]&lt;&gt;"Yes",Table_Question_Sets[[#This Row],[Property]]&lt;&gt;"",Table_Question_Sets[[#This Row],[Private]]="Yes"),
""""&amp;Table_Question_Sets[[#This Row],[Key]]&amp;"""","")</f>
        <v/>
      </c>
      <c r="BP21" s="138">
        <f ca="1">IF(Table_Question_Sets[[#This Row],[Header]]="Yes","",_xlfn.NUMBERVALUE(INDIRECT(SUBSTITUTE(ADDRESS(1,COLUMN(),4),"1","")&amp;ROW()+1))+IF(OR(Table_Question_Sets[[#This Row],[Value]]&lt;&gt;"",AND(Table_Question_Sets[[#This Row],[Data Type]]="Repeating",Table_Question_Sets[[#This Row],[Calculation Repeating]]&lt;&gt;"")),1,0))</f>
        <v>0</v>
      </c>
      <c r="BQ21" s="138" t="str">
        <f ca="1" xml:space="preserve">
IF(Table_Question_Sets[[#This Row],[Data Type]]="Repeating",
OFFSET(Table_Repeating_Question_Sets[[#Headers],[Property]],MATCH(Table_Question_Sets[[#This Row],[Property]],Table_Repeating_Question_Sets[Property],0),MATCH("Calculation",Table_Repeating_Question_Sets[#Headers],0)-1,1,1),
"")</f>
        <v/>
      </c>
      <c r="BR21"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1"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1" s="138" t="str">
        <f ca="1">IF(ISNUMBER(Table_Question_Sets[[#This Row],[Config Use Row]]),INDEX(Table_Question_Sets[Config Rollup],Table_Question_Sets[[#This Row],[Config Use Row]]),"")</f>
        <v/>
      </c>
      <c r="BU21" s="138" t="str">
        <f ca="1">IF(ISNUMBER(Table_Question_Sets[[#This Row],[Config Use Row]]),INDEX(Table_Question_Sets[Config Keys Nested Rollup],Table_Question_Sets[[#This Row],[Config Use Row]]),"")</f>
        <v/>
      </c>
      <c r="BV21" s="138" t="str">
        <f ca="1">IF(ISNUMBER(Table_Question_Sets[[#This Row],[Config Use Row]]),INDEX(Table_Question_Sets[Calculation Rollup],Table_Question_Sets[[#This Row],[Config Use Row]]),"")</f>
        <v/>
      </c>
    </row>
    <row r="22" spans="2:74" s="22" customFormat="1" ht="21" customHeight="1">
      <c r="B22" s="27" t="s">
        <v>939</v>
      </c>
      <c r="C22" s="166"/>
      <c r="D22" s="26" t="str">
        <f ca="1">IF(Table_Question_Sets[[#This Row],[Header]]="Yes","",
IF(INDIRECT(SUBSTITUTE(ADDRESS(1,COLUMN(),4),"1","")&amp;ROW()-1)="",
INDIRECT(SUBSTITUTE(ADDRESS(1,COLUMN(Table_Question_Sets[[#This Row],[Property]]),4),"1","")&amp;ROW()-1),
INDIRECT(SUBSTITUTE(ADDRESS(1,COLUMN(),4),"1","")&amp;ROW()-1)))</f>
        <v>Contact</v>
      </c>
      <c r="E2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deliveryMethod</v>
      </c>
      <c r="F22" s="26" t="str">
        <f>IF(Table_Question_Sets[[#This Row],[Header]]="Yes","",IF(Table_Question_Sets[[#This Row],[Property]]&lt;&gt;"",SUBSTITUTE(Table_Question_Sets[[#This Row],[Property]]," ",""),""))</f>
        <v>DeliveryMethod</v>
      </c>
      <c r="G22" s="95"/>
      <c r="H22" s="27" t="s">
        <v>37</v>
      </c>
      <c r="I22" s="27" t="s">
        <v>83</v>
      </c>
      <c r="J22" s="10" t="s">
        <v>939</v>
      </c>
      <c r="K22" s="59" t="s">
        <v>60</v>
      </c>
      <c r="L22" s="77"/>
      <c r="M22" s="77"/>
      <c r="N22" s="60" t="s">
        <v>60</v>
      </c>
      <c r="O22" s="60"/>
      <c r="P22" s="60"/>
      <c r="Q22" s="60"/>
      <c r="R22" s="60"/>
      <c r="S22" s="25"/>
      <c r="T22" s="11" t="s">
        <v>968</v>
      </c>
      <c r="U22" s="11" t="s">
        <v>967</v>
      </c>
      <c r="V22" s="27"/>
      <c r="W22" s="27"/>
      <c r="X22" s="10"/>
      <c r="Y22" s="10"/>
      <c r="Z22" s="10"/>
      <c r="AA22" s="10"/>
      <c r="AB22" s="10"/>
      <c r="AC22" s="10"/>
      <c r="AD22" s="27"/>
      <c r="AE22" s="27"/>
      <c r="AF22" s="10"/>
      <c r="AG22" s="10"/>
      <c r="AH22" s="82"/>
      <c r="AI22" s="77"/>
      <c r="AJ22" s="77"/>
      <c r="AK22" s="77"/>
      <c r="AL22" s="138"/>
      <c r="AM22"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2" s="167"/>
      <c r="AO2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2"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2" s="27"/>
      <c r="AR22" s="25"/>
      <c r="AS22" s="10"/>
      <c r="AT22" s="10"/>
      <c r="AU22" s="10"/>
      <c r="AV22" s="10"/>
      <c r="AW22" s="10"/>
      <c r="AX22" s="10"/>
      <c r="AY22"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2" s="50" t="str">
        <f>IF(OR(Table_Question_Sets[[#This Row],[Header]]="Yes",Table_Question_Sets[[#This Row],[Text]]=""),"",IF(OR(Table_Question_Sets[[#This Row],[Text]]="true",Table_Question_Sets[[#This Row],[Text]]="false",ISNUMBER(Table_Question_Sets[[#This Row],[Text]])),Table_Question_Sets[[#This Row],[Text]],""""&amp;Table_Question_Sets[[#This Row],[Text]]&amp;""""))</f>
        <v/>
      </c>
      <c r="BA22" s="29" t="str">
        <f>IF(AND(Table_Question_Sets[[#This Row],[Header]]&lt;&gt;"Yes",Table_Question_Sets[[#This Row],[Property]]&lt;&gt;"",Table_Question_Sets[[#This Row],[Summary Label]]&lt;&gt;""),""""&amp;Table_Question_Sets[[#This Row],[Key]]&amp;""": """&amp;Table_Question_Sets[[#This Row],[Summary Label]]&amp;"""","")</f>
        <v/>
      </c>
      <c r="BB22" s="29">
        <f ca="1">IF(Table_Question_Sets[[#This Row],[Header]]="Yes","",_xlfn.NUMBERVALUE(INDIRECT(SUBSTITUTE(ADDRESS(1,COLUMN(),4),"1","")&amp;ROW()-1))+IF(Table_Question_Sets[[#This Row],[Property]]&lt;&gt;"",1,0))</f>
        <v>6</v>
      </c>
      <c r="BC22" s="29">
        <f ca="1">IF(Table_Question_Sets[[#This Row],[Header]]="Yes","",_xlfn.NUMBERVALUE(INDIRECT(SUBSTITUTE(ADDRESS(1,COLUMN(),4),"1","")&amp;ROW()+1))+IF(Table_Question_Sets[[#This Row],[Property]]&lt;&gt;"",1,0))</f>
        <v>1</v>
      </c>
      <c r="BD22" s="29" t="e">
        <f t="array" aca="1" ref="BD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22"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2"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2"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22"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22" s="26" t="e">
        <f ca="1" xml:space="preserve">
IF(Table_Question_Sets[[#This Row],[Row]]="Yes","]},{""className"": ""row"",""fieldGroup"": [","")&amp;
Table_Question_Sets[[#This Row],[Config Field]]</f>
        <v>#NAME?</v>
      </c>
      <c r="BJ22"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2"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2" s="138" t="str">
        <f>IF(AND(Table_Question_Sets[[#This Row],[Header]]="",Table_Question_Sets[[#This Row],[Property]]&lt;&gt;"",Table_Question_Sets[[#This Row],[Field Type]]&lt;&gt;""),
""""&amp;Table_Question_Sets[[#This Row],[Key]]&amp;"""","")</f>
        <v>"deliveryMethod"</v>
      </c>
      <c r="BM22"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"deliveryMethod"</v>
      </c>
      <c r="BN22" s="138" t="str">
        <f>IF(AND(Table_Question_Sets[[#This Row],[Header]]&lt;&gt;"Yes",Table_Question_Sets[[#This Row],[Property]]&lt;&gt;"",Table_Question_Sets[[#This Row],[Workflow Role]]&lt;&gt;""),
""""&amp;Table_Question_Sets[[#This Row],[Workflow Role]]&amp;""":"""&amp;Table_Question_Sets[[#This Row],[Key]]&amp;"""","")</f>
        <v/>
      </c>
      <c r="BO22" s="138" t="str">
        <f>IF(AND(Table_Question_Sets[[#This Row],[Header]]&lt;&gt;"Yes",Table_Question_Sets[[#This Row],[Property]]&lt;&gt;"",Table_Question_Sets[[#This Row],[Private]]="Yes"),
""""&amp;Table_Question_Sets[[#This Row],[Key]]&amp;"""","")</f>
        <v/>
      </c>
      <c r="BP22" s="138">
        <f ca="1">IF(Table_Question_Sets[[#This Row],[Header]]="Yes","",_xlfn.NUMBERVALUE(INDIRECT(SUBSTITUTE(ADDRESS(1,COLUMN(),4),"1","")&amp;ROW()+1))+IF(OR(Table_Question_Sets[[#This Row],[Value]]&lt;&gt;"",AND(Table_Question_Sets[[#This Row],[Data Type]]="Repeating",Table_Question_Sets[[#This Row],[Calculation Repeating]]&lt;&gt;"")),1,0))</f>
        <v>0</v>
      </c>
      <c r="BQ22" s="138" t="str">
        <f ca="1" xml:space="preserve">
IF(Table_Question_Sets[[#This Row],[Data Type]]="Repeating",
OFFSET(Table_Repeating_Question_Sets[[#Headers],[Property]],MATCH(Table_Question_Sets[[#This Row],[Property]],Table_Repeating_Question_Sets[Property],0),MATCH("Calculation",Table_Repeating_Question_Sets[#Headers],0)-1,1,1),
"")</f>
        <v/>
      </c>
      <c r="BR22"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2"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2" s="138" t="str">
        <f ca="1">IF(ISNUMBER(Table_Question_Sets[[#This Row],[Config Use Row]]),INDEX(Table_Question_Sets[Config Rollup],Table_Question_Sets[[#This Row],[Config Use Row]]),"")</f>
        <v/>
      </c>
      <c r="BU22" s="138" t="str">
        <f ca="1">IF(ISNUMBER(Table_Question_Sets[[#This Row],[Config Use Row]]),INDEX(Table_Question_Sets[Config Keys Nested Rollup],Table_Question_Sets[[#This Row],[Config Use Row]]),"")</f>
        <v/>
      </c>
      <c r="BV22" s="138" t="str">
        <f ca="1">IF(ISNUMBER(Table_Question_Sets[[#This Row],[Config Use Row]]),INDEX(Table_Question_Sets[Calculation Rollup],Table_Question_Sets[[#This Row],[Config Use Row]]),"")</f>
        <v/>
      </c>
    </row>
    <row r="23" spans="2:74" s="21" customFormat="1" ht="29.25" thickBot="1">
      <c r="B23" s="15" t="s">
        <v>80</v>
      </c>
      <c r="C23" s="15" t="s">
        <v>60</v>
      </c>
      <c r="D23" s="15" t="str">
        <f ca="1">IF(Table_Question_Sets[[#This Row],[Header]]="Yes","",
IF(INDIRECT(SUBSTITUTE(ADDRESS(1,COLUMN(),4),"1","")&amp;ROW()-1)="",
INDIRECT(SUBSTITUTE(ADDRESS(1,COLUMN(Table_Question_Sets[[#This Row],[Property]]),4),"1","")&amp;ROW()-1),
INDIRECT(SUBSTITUTE(ADDRESS(1,COLUMN(),4),"1","")&amp;ROW()-1)))</f>
        <v/>
      </c>
      <c r="E23"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23" s="15" t="str">
        <f>IF(Table_Question_Sets[[#This Row],[Header]]="Yes","",IF(Table_Question_Sets[[#This Row],[Property]]&lt;&gt;"",SUBSTITUTE(Table_Question_Sets[[#This Row],[Property]]," ",""),""))</f>
        <v/>
      </c>
      <c r="G23" s="58"/>
      <c r="H23" s="15"/>
      <c r="I23" s="15"/>
      <c r="J23" s="15"/>
      <c r="K23" s="58"/>
      <c r="L23" s="76"/>
      <c r="M23" s="76"/>
      <c r="N23" s="33"/>
      <c r="O23" s="33"/>
      <c r="P23" s="33"/>
      <c r="Q23" s="33"/>
      <c r="R23" s="33"/>
      <c r="S23" s="33"/>
      <c r="T23" s="15"/>
      <c r="U23" s="15"/>
      <c r="V23" s="15"/>
      <c r="W23" s="15"/>
      <c r="X23" s="15"/>
      <c r="Y23" s="15"/>
      <c r="Z23" s="15"/>
      <c r="AA23" s="15"/>
      <c r="AB23" s="15"/>
      <c r="AC23" s="15"/>
      <c r="AD23" s="15"/>
      <c r="AE23" s="15"/>
      <c r="AF23" s="15"/>
      <c r="AG23" s="15"/>
      <c r="AH23" s="76"/>
      <c r="AI23" s="76"/>
      <c r="AJ23" s="76"/>
      <c r="AK23" s="76"/>
      <c r="AL23" s="142"/>
      <c r="AM23"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3" s="101"/>
      <c r="AO23"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3"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3" s="15"/>
      <c r="AR23" s="33"/>
      <c r="AS23" s="15"/>
      <c r="AT23" s="15"/>
      <c r="AU23" s="15"/>
      <c r="AV23" s="15"/>
      <c r="AW23" s="15"/>
      <c r="AX23" s="15"/>
      <c r="AY23"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3" s="33" t="str">
        <f>IF(OR(Table_Question_Sets[[#This Row],[Header]]="Yes",Table_Question_Sets[[#This Row],[Text]]=""),"",IF(OR(Table_Question_Sets[[#This Row],[Text]]="true",Table_Question_Sets[[#This Row],[Text]]="false",ISNUMBER(Table_Question_Sets[[#This Row],[Text]])),Table_Question_Sets[[#This Row],[Text]],""""&amp;Table_Question_Sets[[#This Row],[Text]]&amp;""""))</f>
        <v/>
      </c>
      <c r="BA23" s="33" t="str">
        <f>IF(AND(Table_Question_Sets[[#This Row],[Header]]&lt;&gt;"Yes",Table_Question_Sets[[#This Row],[Property]]&lt;&gt;"",Table_Question_Sets[[#This Row],[Summary Label]]&lt;&gt;""),""""&amp;Table_Question_Sets[[#This Row],[Key]]&amp;""": """&amp;Table_Question_Sets[[#This Row],[Summary Label]]&amp;"""","")</f>
        <v/>
      </c>
      <c r="BB23" s="33" t="str">
        <f ca="1">IF(Table_Question_Sets[[#This Row],[Header]]="Yes","",_xlfn.NUMBERVALUE(INDIRECT(SUBSTITUTE(ADDRESS(1,COLUMN(),4),"1","")&amp;ROW()-1))+IF(Table_Question_Sets[[#This Row],[Property]]&lt;&gt;"",1,0))</f>
        <v/>
      </c>
      <c r="BC23" s="33" t="str">
        <f ca="1">IF(Table_Question_Sets[[#This Row],[Header]]="Yes","",_xlfn.NUMBERVALUE(INDIRECT(SUBSTITUTE(ADDRESS(1,COLUMN(),4),"1","")&amp;ROW()+1))+IF(Table_Question_Sets[[#This Row],[Property]]&lt;&gt;"",1,0))</f>
        <v/>
      </c>
      <c r="BD23" s="33" t="str">
        <f t="array" aca="1" ref="BD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3"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23"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3"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23"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23" s="15" t="str">
        <f xml:space="preserve">
IF(Table_Question_Sets[[#This Row],[Row]]="Yes","]},{""className"": ""row"",""fieldGroup"": [","")&amp;
Table_Question_Sets[[#This Row],[Config Field]]</f>
        <v/>
      </c>
      <c r="BJ23" s="15"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3" s="1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3" s="15" t="str">
        <f>IF(AND(Table_Question_Sets[[#This Row],[Header]]="",Table_Question_Sets[[#This Row],[Property]]&lt;&gt;"",Table_Question_Sets[[#This Row],[Field Type]]&lt;&gt;""),
""""&amp;Table_Question_Sets[[#This Row],[Key]]&amp;"""","")</f>
        <v/>
      </c>
      <c r="BM23"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"personal":["insuredFullName","residentialHeading","residentialAddress","residentialTown","residentialState","residentialPostcode","postalHeading","postalAddress","postalTown","postalState","postalPostcode"],</v>
      </c>
      <c r="BN23" s="15" t="str">
        <f>IF(AND(Table_Question_Sets[[#This Row],[Header]]&lt;&gt;"Yes",Table_Question_Sets[[#This Row],[Property]]&lt;&gt;"",Table_Question_Sets[[#This Row],[Workflow Role]]&lt;&gt;""),
""""&amp;Table_Question_Sets[[#This Row],[Workflow Role]]&amp;""":"""&amp;Table_Question_Sets[[#This Row],[Key]]&amp;"""","")</f>
        <v/>
      </c>
      <c r="BO23" s="15" t="str">
        <f>IF(AND(Table_Question_Sets[[#This Row],[Header]]&lt;&gt;"Yes",Table_Question_Sets[[#This Row],[Property]]&lt;&gt;"",Table_Question_Sets[[#This Row],[Private]]="Yes"),
""""&amp;Table_Question_Sets[[#This Row],[Key]]&amp;"""","")</f>
        <v/>
      </c>
      <c r="BP23" s="15" t="str">
        <f ca="1">IF(Table_Question_Sets[[#This Row],[Header]]="Yes","",_xlfn.NUMBERVALUE(INDIRECT(SUBSTITUTE(ADDRESS(1,COLUMN(),4),"1","")&amp;ROW()+1))+IF(OR(Table_Question_Sets[[#This Row],[Value]]&lt;&gt;"",AND(Table_Question_Sets[[#This Row],[Data Type]]="Repeating",Table_Question_Sets[[#This Row],[Calculation Repeating]]&lt;&gt;"")),1,0))</f>
        <v/>
      </c>
      <c r="BQ23" s="15" t="str">
        <f ca="1" xml:space="preserve">
IF(Table_Question_Sets[[#This Row],[Data Type]]="Repeating",
OFFSET(Table_Repeating_Question_Sets[[#Headers],[Property]],MATCH(Table_Question_Sets[[#This Row],[Property]],Table_Repeating_Question_Sets[Property],0),MATCH("Calculation",Table_Repeating_Question_Sets[#Headers],0)-1,1,1),
"")</f>
        <v/>
      </c>
      <c r="BR23"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3"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v>
      </c>
      <c r="BT23" s="15" t="str">
        <f ca="1">IF(ISNUMBER(Table_Question_Sets[[#This Row],[Config Use Row]]),INDEX(Table_Question_Sets[Config Rollup],Table_Question_Sets[[#This Row],[Config Use Row]]),"")</f>
        <v/>
      </c>
      <c r="BU23" s="15" t="str">
        <f ca="1">IF(ISNUMBER(Table_Question_Sets[[#This Row],[Config Use Row]]),INDEX(Table_Question_Sets[Config Keys Nested Rollup],Table_Question_Sets[[#This Row],[Config Use Row]]),"")</f>
        <v/>
      </c>
      <c r="BV23" s="15" t="str">
        <f ca="1">IF(ISNUMBER(Table_Question_Sets[[#This Row],[Config Use Row]]),INDEX(Table_Question_Sets[Calculation Rollup],Table_Question_Sets[[#This Row],[Config Use Row]]),"")</f>
        <v/>
      </c>
    </row>
    <row r="24" spans="2:74" s="22" customFormat="1" ht="21" hidden="1" customHeight="1">
      <c r="B24" s="27"/>
      <c r="C24" s="166"/>
      <c r="D24" s="26" t="str">
        <f ca="1">IF(Table_Question_Sets[[#This Row],[Header]]="Yes","",
IF(INDIRECT(SUBSTITUTE(ADDRESS(1,COLUMN(),4),"1","")&amp;ROW()-1)="",
INDIRECT(SUBSTITUTE(ADDRESS(1,COLUMN(Table_Question_Sets[[#This Row],[Property]]),4),"1","")&amp;ROW()-1),
INDIRECT(SUBSTITUTE(ADDRESS(1,COLUMN(),4),"1","")&amp;ROW()-1)))</f>
        <v>Personal</v>
      </c>
      <c r="E24"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4" s="26" t="str">
        <f>IF(Table_Question_Sets[[#This Row],[Header]]="Yes","",IF(Table_Question_Sets[[#This Row],[Property]]&lt;&gt;"",SUBSTITUTE(Table_Question_Sets[[#This Row],[Property]]," ",""),""))</f>
        <v/>
      </c>
      <c r="G24" s="95"/>
      <c r="H24" s="27"/>
      <c r="I24" s="27"/>
      <c r="J24" s="27"/>
      <c r="K24" s="59"/>
      <c r="L24" s="82"/>
      <c r="M24" s="82"/>
      <c r="N24" s="52"/>
      <c r="O24" s="52"/>
      <c r="P24" s="52"/>
      <c r="Q24" s="52"/>
      <c r="R24" s="52"/>
      <c r="S24" s="52"/>
      <c r="T24" s="27"/>
      <c r="U24" s="27"/>
      <c r="V24" s="27"/>
      <c r="W24" s="27"/>
      <c r="X24" s="27"/>
      <c r="Y24" s="27"/>
      <c r="Z24" s="27"/>
      <c r="AA24" s="27"/>
      <c r="AB24" s="27"/>
      <c r="AC24" s="27"/>
      <c r="AD24" s="27"/>
      <c r="AE24" s="27"/>
      <c r="AF24" s="27"/>
      <c r="AG24" s="27"/>
      <c r="AH24" s="82"/>
      <c r="AI24" s="82"/>
      <c r="AJ24" s="82"/>
      <c r="AK24" s="82"/>
      <c r="AL24" s="26"/>
      <c r="AM24"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4" s="167"/>
      <c r="AO24"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4"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4" s="27"/>
      <c r="AR24" s="52"/>
      <c r="AS24" s="27"/>
      <c r="AT24" s="27"/>
      <c r="AU24" s="27"/>
      <c r="AV24" s="27"/>
      <c r="AW24" s="27"/>
      <c r="AX24" s="27"/>
      <c r="AY24"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4" s="50" t="str">
        <f>IF(OR(Table_Question_Sets[[#This Row],[Header]]="Yes",Table_Question_Sets[[#This Row],[Text]]=""),"",IF(OR(Table_Question_Sets[[#This Row],[Text]]="true",Table_Question_Sets[[#This Row],[Text]]="false",ISNUMBER(Table_Question_Sets[[#This Row],[Text]])),Table_Question_Sets[[#This Row],[Text]],""""&amp;Table_Question_Sets[[#This Row],[Text]]&amp;""""))</f>
        <v/>
      </c>
      <c r="BA24" s="50" t="str">
        <f>IF(AND(Table_Question_Sets[[#This Row],[Header]]&lt;&gt;"Yes",Table_Question_Sets[[#This Row],[Property]]&lt;&gt;"",Table_Question_Sets[[#This Row],[Summary Label]]&lt;&gt;""),""""&amp;Table_Question_Sets[[#This Row],[Key]]&amp;""": """&amp;Table_Question_Sets[[#This Row],[Summary Label]]&amp;"""","")</f>
        <v/>
      </c>
      <c r="BB24" s="50">
        <f ca="1">IF(Table_Question_Sets[[#This Row],[Header]]="Yes","",_xlfn.NUMBERVALUE(INDIRECT(SUBSTITUTE(ADDRESS(1,COLUMN(),4),"1","")&amp;ROW()-1))+IF(Table_Question_Sets[[#This Row],[Property]]&lt;&gt;"",1,0))</f>
        <v>0</v>
      </c>
      <c r="BC24" s="50">
        <f ca="1">IF(Table_Question_Sets[[#This Row],[Header]]="Yes","",_xlfn.NUMBERVALUE(INDIRECT(SUBSTITUTE(ADDRESS(1,COLUMN(),4),"1","")&amp;ROW()+1))+IF(Table_Question_Sets[[#This Row],[Property]]&lt;&gt;"",1,0))</f>
        <v>11</v>
      </c>
      <c r="BD24" s="25" t="str">
        <f t="array" aca="1" ref="BD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4"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24"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4" s="5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24" s="5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24" s="10" t="str">
        <f xml:space="preserve">
IF(Table_Question_Sets[[#This Row],[Row]]="Yes","]},{""className"": ""row"",""fieldGroup"": [","")&amp;
Table_Question_Sets[[#This Row],[Config Field]]</f>
        <v/>
      </c>
      <c r="BJ24"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4"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4" s="10" t="str">
        <f>IF(AND(Table_Question_Sets[[#This Row],[Header]]="",Table_Question_Sets[[#This Row],[Property]]&lt;&gt;"",Table_Question_Sets[[#This Row],[Field Type]]&lt;&gt;""),
""""&amp;Table_Question_Sets[[#This Row],[Key]]&amp;"""","")</f>
        <v/>
      </c>
      <c r="BM24"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"insuredFullName","residentialHeading","residentialAddress","residentialTown","residentialState","residentialPostcode","postalHeading","postalAddress","postalTown","postalState","postalPostcode"</v>
      </c>
      <c r="BN24" s="10" t="str">
        <f>IF(AND(Table_Question_Sets[[#This Row],[Header]]&lt;&gt;"Yes",Table_Question_Sets[[#This Row],[Property]]&lt;&gt;"",Table_Question_Sets[[#This Row],[Workflow Role]]&lt;&gt;""),
""""&amp;Table_Question_Sets[[#This Row],[Workflow Role]]&amp;""":"""&amp;Table_Question_Sets[[#This Row],[Key]]&amp;"""","")</f>
        <v/>
      </c>
      <c r="BO24" s="10" t="str">
        <f>IF(AND(Table_Question_Sets[[#This Row],[Header]]&lt;&gt;"Yes",Table_Question_Sets[[#This Row],[Property]]&lt;&gt;"",Table_Question_Sets[[#This Row],[Private]]="Yes"),
""""&amp;Table_Question_Sets[[#This Row],[Key]]&amp;"""","")</f>
        <v/>
      </c>
      <c r="BP24" s="10">
        <f ca="1">IF(Table_Question_Sets[[#This Row],[Header]]="Yes","",_xlfn.NUMBERVALUE(INDIRECT(SUBSTITUTE(ADDRESS(1,COLUMN(),4),"1","")&amp;ROW()+1))+IF(OR(Table_Question_Sets[[#This Row],[Value]]&lt;&gt;"",AND(Table_Question_Sets[[#This Row],[Data Type]]="Repeating",Table_Question_Sets[[#This Row],[Calculation Repeating]]&lt;&gt;"")),1,0))</f>
        <v>0</v>
      </c>
      <c r="BQ24" s="10" t="str">
        <f ca="1" xml:space="preserve">
IF(Table_Question_Sets[[#This Row],[Data Type]]="Repeating",
OFFSET(Table_Repeating_Question_Sets[[#Headers],[Property]],MATCH(Table_Question_Sets[[#This Row],[Property]],Table_Repeating_Question_Sets[Property],0),MATCH("Calculation",Table_Repeating_Question_Sets[#Headers],0)-1,1,1),
"")</f>
        <v/>
      </c>
      <c r="BR24"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4"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4" s="10" t="str">
        <f ca="1">IF(ISNUMBER(Table_Question_Sets[[#This Row],[Config Use Row]]),INDEX(Table_Question_Sets[Config Rollup],Table_Question_Sets[[#This Row],[Config Use Row]]),"")</f>
        <v/>
      </c>
      <c r="BU24" s="10" t="str">
        <f ca="1">IF(ISNUMBER(Table_Question_Sets[[#This Row],[Config Use Row]]),INDEX(Table_Question_Sets[Config Keys Nested Rollup],Table_Question_Sets[[#This Row],[Config Use Row]]),"")</f>
        <v/>
      </c>
      <c r="BV24" s="26" t="str">
        <f ca="1">IF(ISNUMBER(Table_Question_Sets[[#This Row],[Config Use Row]]),INDEX(Table_Question_Sets[Calculation Rollup],Table_Question_Sets[[#This Row],[Config Use Row]]),"")</f>
        <v/>
      </c>
    </row>
    <row r="25" spans="2:74" s="22" customFormat="1" ht="21" customHeight="1">
      <c r="B25" s="27" t="s">
        <v>906</v>
      </c>
      <c r="C25" s="166"/>
      <c r="D25" s="26" t="str">
        <f ca="1">IF(Table_Question_Sets[[#This Row],[Header]]="Yes","",
IF(INDIRECT(SUBSTITUTE(ADDRESS(1,COLUMN(),4),"1","")&amp;ROW()-1)="",
INDIRECT(SUBSTITUTE(ADDRESS(1,COLUMN(Table_Question_Sets[[#This Row],[Property]]),4),"1","")&amp;ROW()-1),
INDIRECT(SUBSTITUTE(ADDRESS(1,COLUMN(),4),"1","")&amp;ROW()-1)))</f>
        <v>Personal</v>
      </c>
      <c r="E25"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insuredFullName</v>
      </c>
      <c r="F25" s="26" t="str">
        <f>IF(Table_Question_Sets[[#This Row],[Header]]="Yes","",IF(Table_Question_Sets[[#This Row],[Property]]&lt;&gt;"",SUBSTITUTE(Table_Question_Sets[[#This Row],[Property]]," ",""),""))</f>
        <v>InsuredFullName</v>
      </c>
      <c r="G25" s="95"/>
      <c r="H25" s="27" t="s">
        <v>37</v>
      </c>
      <c r="I25" s="27" t="s">
        <v>37</v>
      </c>
      <c r="J25" s="10"/>
      <c r="K25" s="59" t="s">
        <v>60</v>
      </c>
      <c r="L25" s="82"/>
      <c r="M25" s="82"/>
      <c r="N25" s="136"/>
      <c r="O25" s="59"/>
      <c r="P25" s="59"/>
      <c r="Q25" s="59"/>
      <c r="R25" s="59"/>
      <c r="S25" s="52"/>
      <c r="T25" s="27" t="s">
        <v>907</v>
      </c>
      <c r="U25" s="27"/>
      <c r="V25" s="27"/>
      <c r="W25" s="27"/>
      <c r="X25" s="27"/>
      <c r="Y25" s="27"/>
      <c r="Z25" s="27"/>
      <c r="AA25" s="27"/>
      <c r="AB25" s="27"/>
      <c r="AC25" s="27"/>
      <c r="AD25" s="27"/>
      <c r="AE25" s="27"/>
      <c r="AF25" s="27"/>
      <c r="AG25" s="27"/>
      <c r="AH25" s="82"/>
      <c r="AI25" s="82"/>
      <c r="AJ25" s="82"/>
      <c r="AK25" s="82"/>
      <c r="AL25" s="26"/>
      <c r="AM25"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5" s="167"/>
      <c r="AO25"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5"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5" s="27"/>
      <c r="AR25" s="52"/>
      <c r="AS25" s="27"/>
      <c r="AT25" s="27"/>
      <c r="AU25" s="27"/>
      <c r="AV25" s="27"/>
      <c r="AW25" s="27"/>
      <c r="AX25" s="27"/>
      <c r="AY25"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5" s="50" t="str">
        <f>IF(OR(Table_Question_Sets[[#This Row],[Header]]="Yes",Table_Question_Sets[[#This Row],[Text]]=""),"",IF(OR(Table_Question_Sets[[#This Row],[Text]]="true",Table_Question_Sets[[#This Row],[Text]]="false",ISNUMBER(Table_Question_Sets[[#This Row],[Text]])),Table_Question_Sets[[#This Row],[Text]],""""&amp;Table_Question_Sets[[#This Row],[Text]]&amp;""""))</f>
        <v/>
      </c>
      <c r="BA25" s="50" t="str">
        <f>IF(AND(Table_Question_Sets[[#This Row],[Header]]&lt;&gt;"Yes",Table_Question_Sets[[#This Row],[Property]]&lt;&gt;"",Table_Question_Sets[[#This Row],[Summary Label]]&lt;&gt;""),""""&amp;Table_Question_Sets[[#This Row],[Key]]&amp;""": """&amp;Table_Question_Sets[[#This Row],[Summary Label]]&amp;"""","")</f>
        <v/>
      </c>
      <c r="BB25" s="50">
        <f ca="1">IF(Table_Question_Sets[[#This Row],[Header]]="Yes","",_xlfn.NUMBERVALUE(INDIRECT(SUBSTITUTE(ADDRESS(1,COLUMN(),4),"1","")&amp;ROW()-1))+IF(Table_Question_Sets[[#This Row],[Property]]&lt;&gt;"",1,0))</f>
        <v>1</v>
      </c>
      <c r="BC25" s="50">
        <f ca="1">IF(Table_Question_Sets[[#This Row],[Header]]="Yes","",_xlfn.NUMBERVALUE(INDIRECT(SUBSTITUTE(ADDRESS(1,COLUMN(),4),"1","")&amp;ROW()+1))+IF(Table_Question_Sets[[#This Row],[Property]]&lt;&gt;"",1,0))</f>
        <v>11</v>
      </c>
      <c r="BD25" s="29" t="str">
        <f t="array" aca="1" ref="BD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5"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5"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5" s="5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25" s="5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25" s="26" t="e">
        <f ca="1" xml:space="preserve">
IF(Table_Question_Sets[[#This Row],[Row]]="Yes","]},{""className"": ""row"",""fieldGroup"": [","")&amp;
Table_Question_Sets[[#This Row],[Config Field]]</f>
        <v>#NAME?</v>
      </c>
      <c r="BJ25"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5"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5" s="138" t="str">
        <f>IF(AND(Table_Question_Sets[[#This Row],[Header]]="",Table_Question_Sets[[#This Row],[Property]]&lt;&gt;"",Table_Question_Sets[[#This Row],[Field Type]]&lt;&gt;""),
""""&amp;Table_Question_Sets[[#This Row],[Key]]&amp;"""","")</f>
        <v>"insuredFullName"</v>
      </c>
      <c r="BM25"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"insuredFullName","residentialHeading","residentialAddress","residentialTown","residentialState","residentialPostcode","postalHeading","postalAddress","postalTown","postalState","postalPostcode"</v>
      </c>
      <c r="BN25" s="138" t="str">
        <f>IF(AND(Table_Question_Sets[[#This Row],[Header]]&lt;&gt;"Yes",Table_Question_Sets[[#This Row],[Property]]&lt;&gt;"",Table_Question_Sets[[#This Row],[Workflow Role]]&lt;&gt;""),
""""&amp;Table_Question_Sets[[#This Row],[Workflow Role]]&amp;""":"""&amp;Table_Question_Sets[[#This Row],[Key]]&amp;"""","")</f>
        <v/>
      </c>
      <c r="BO25" s="138" t="str">
        <f>IF(AND(Table_Question_Sets[[#This Row],[Header]]&lt;&gt;"Yes",Table_Question_Sets[[#This Row],[Property]]&lt;&gt;"",Table_Question_Sets[[#This Row],[Private]]="Yes"),
""""&amp;Table_Question_Sets[[#This Row],[Key]]&amp;"""","")</f>
        <v/>
      </c>
      <c r="BP25" s="138">
        <f ca="1">IF(Table_Question_Sets[[#This Row],[Header]]="Yes","",_xlfn.NUMBERVALUE(INDIRECT(SUBSTITUTE(ADDRESS(1,COLUMN(),4),"1","")&amp;ROW()+1))+IF(OR(Table_Question_Sets[[#This Row],[Value]]&lt;&gt;"",AND(Table_Question_Sets[[#This Row],[Data Type]]="Repeating",Table_Question_Sets[[#This Row],[Calculation Repeating]]&lt;&gt;"")),1,0))</f>
        <v>0</v>
      </c>
      <c r="BQ25" s="138" t="str">
        <f ca="1" xml:space="preserve">
IF(Table_Question_Sets[[#This Row],[Data Type]]="Repeating",
OFFSET(Table_Repeating_Question_Sets[[#Headers],[Property]],MATCH(Table_Question_Sets[[#This Row],[Property]],Table_Repeating_Question_Sets[Property],0),MATCH("Calculation",Table_Repeating_Question_Sets[#Headers],0)-1,1,1),
"")</f>
        <v/>
      </c>
      <c r="BR25"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5"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5" s="138" t="str">
        <f ca="1">IF(ISNUMBER(Table_Question_Sets[[#This Row],[Config Use Row]]),INDEX(Table_Question_Sets[Config Rollup],Table_Question_Sets[[#This Row],[Config Use Row]]),"")</f>
        <v/>
      </c>
      <c r="BU25" s="138" t="str">
        <f ca="1">IF(ISNUMBER(Table_Question_Sets[[#This Row],[Config Use Row]]),INDEX(Table_Question_Sets[Config Keys Nested Rollup],Table_Question_Sets[[#This Row],[Config Use Row]]),"")</f>
        <v/>
      </c>
      <c r="BV25" s="26" t="str">
        <f ca="1">IF(ISNUMBER(Table_Question_Sets[[#This Row],[Config Use Row]]),INDEX(Table_Question_Sets[Calculation Rollup],Table_Question_Sets[[#This Row],[Config Use Row]]),"")</f>
        <v/>
      </c>
    </row>
    <row r="26" spans="2:74" s="22" customFormat="1" ht="21" customHeight="1">
      <c r="B26" s="28" t="s">
        <v>833</v>
      </c>
      <c r="C26" s="166"/>
      <c r="D26" s="26" t="str">
        <f ca="1">IF(Table_Question_Sets[[#This Row],[Header]]="Yes","",
IF(INDIRECT(SUBSTITUTE(ADDRESS(1,COLUMN(),4),"1","")&amp;ROW()-1)="",
INDIRECT(SUBSTITUTE(ADDRESS(1,COLUMN(Table_Question_Sets[[#This Row],[Property]]),4),"1","")&amp;ROW()-1),
INDIRECT(SUBSTITUTE(ADDRESS(1,COLUMN(),4),"1","")&amp;ROW()-1)))</f>
        <v>Personal</v>
      </c>
      <c r="E26"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residentialHeading</v>
      </c>
      <c r="F26" s="26" t="str">
        <f>IF(Table_Question_Sets[[#This Row],[Header]]="Yes","",IF(Table_Question_Sets[[#This Row],[Property]]&lt;&gt;"",SUBSTITUTE(Table_Question_Sets[[#This Row],[Property]]," ",""),""))</f>
        <v>ResidentialHeading</v>
      </c>
      <c r="G26" s="95"/>
      <c r="H26" s="28" t="s">
        <v>706</v>
      </c>
      <c r="I26" s="28" t="s">
        <v>706</v>
      </c>
      <c r="J26" s="28"/>
      <c r="K26" s="59"/>
      <c r="L26" s="77"/>
      <c r="M26" s="77"/>
      <c r="N26" s="62"/>
      <c r="O26" s="25">
        <v>12</v>
      </c>
      <c r="P26" s="60"/>
      <c r="Q26" s="60"/>
      <c r="R26" s="60"/>
      <c r="S26" s="60"/>
      <c r="T26" s="27"/>
      <c r="U26" s="27"/>
      <c r="V26" s="27"/>
      <c r="W26" s="27"/>
      <c r="X26" s="27" t="s">
        <v>834</v>
      </c>
      <c r="Y26" s="27"/>
      <c r="Z26" s="10"/>
      <c r="AA26" s="11"/>
      <c r="AB26" s="11"/>
      <c r="AC26" s="11"/>
      <c r="AD26" s="27"/>
      <c r="AE26" s="27"/>
      <c r="AF26" s="11"/>
      <c r="AG26" s="11"/>
      <c r="AH26" s="82"/>
      <c r="AI26" s="82"/>
      <c r="AJ26" s="82"/>
      <c r="AK26" s="82"/>
      <c r="AL26" s="143"/>
      <c r="AM26"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6" s="167"/>
      <c r="AO26"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6"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6" s="27"/>
      <c r="AR26" s="25"/>
      <c r="AS26" s="27"/>
      <c r="AT26" s="27"/>
      <c r="AU26" s="27"/>
      <c r="AV26" s="27"/>
      <c r="AW26" s="27"/>
      <c r="AX26" s="27"/>
      <c r="AY2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6" s="50" t="str">
        <f>IF(OR(Table_Question_Sets[[#This Row],[Header]]="Yes",Table_Question_Sets[[#This Row],[Text]]=""),"",IF(OR(Table_Question_Sets[[#This Row],[Text]]="true",Table_Question_Sets[[#This Row],[Text]]="false",ISNUMBER(Table_Question_Sets[[#This Row],[Text]])),Table_Question_Sets[[#This Row],[Text]],""""&amp;Table_Question_Sets[[#This Row],[Text]]&amp;""""))</f>
        <v/>
      </c>
      <c r="BA26" s="29" t="str">
        <f>IF(AND(Table_Question_Sets[[#This Row],[Header]]&lt;&gt;"Yes",Table_Question_Sets[[#This Row],[Property]]&lt;&gt;"",Table_Question_Sets[[#This Row],[Summary Label]]&lt;&gt;""),""""&amp;Table_Question_Sets[[#This Row],[Key]]&amp;""": """&amp;Table_Question_Sets[[#This Row],[Summary Label]]&amp;"""","")</f>
        <v/>
      </c>
      <c r="BB26" s="29">
        <f ca="1">IF(Table_Question_Sets[[#This Row],[Header]]="Yes","",_xlfn.NUMBERVALUE(INDIRECT(SUBSTITUTE(ADDRESS(1,COLUMN(),4),"1","")&amp;ROW()-1))+IF(Table_Question_Sets[[#This Row],[Property]]&lt;&gt;"",1,0))</f>
        <v>2</v>
      </c>
      <c r="BC26" s="29">
        <f ca="1">IF(Table_Question_Sets[[#This Row],[Header]]="Yes","",_xlfn.NUMBERVALUE(INDIRECT(SUBSTITUTE(ADDRESS(1,COLUMN(),4),"1","")&amp;ROW()+1))+IF(Table_Question_Sets[[#This Row],[Property]]&lt;&gt;"",1,0))</f>
        <v>10</v>
      </c>
      <c r="BD26" s="29" t="str">
        <f t="array" aca="1" ref="BD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6"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26"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6"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26"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26" s="26" t="e">
        <f ca="1" xml:space="preserve">
IF(Table_Question_Sets[[#This Row],[Row]]="Yes","]},{""className"": ""row"",""fieldGroup"": [","")&amp;
Table_Question_Sets[[#This Row],[Config Field]]</f>
        <v>#NAME?</v>
      </c>
      <c r="BJ26"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6"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6" s="138" t="str">
        <f>IF(AND(Table_Question_Sets[[#This Row],[Header]]="",Table_Question_Sets[[#This Row],[Property]]&lt;&gt;"",Table_Question_Sets[[#This Row],[Field Type]]&lt;&gt;""),
""""&amp;Table_Question_Sets[[#This Row],[Key]]&amp;"""","")</f>
        <v>"residentialHeading"</v>
      </c>
      <c r="BM26"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"residentialHeading","residentialAddress","residentialTown","residentialState","residentialPostcode","postalHeading","postalAddress","postalTown","postalState","postalPostcode"</v>
      </c>
      <c r="BN26" s="138" t="str">
        <f>IF(AND(Table_Question_Sets[[#This Row],[Header]]&lt;&gt;"Yes",Table_Question_Sets[[#This Row],[Property]]&lt;&gt;"",Table_Question_Sets[[#This Row],[Workflow Role]]&lt;&gt;""),
""""&amp;Table_Question_Sets[[#This Row],[Workflow Role]]&amp;""":"""&amp;Table_Question_Sets[[#This Row],[Key]]&amp;"""","")</f>
        <v/>
      </c>
      <c r="BO26" s="138" t="str">
        <f>IF(AND(Table_Question_Sets[[#This Row],[Header]]&lt;&gt;"Yes",Table_Question_Sets[[#This Row],[Property]]&lt;&gt;"",Table_Question_Sets[[#This Row],[Private]]="Yes"),
""""&amp;Table_Question_Sets[[#This Row],[Key]]&amp;"""","")</f>
        <v/>
      </c>
      <c r="BP26" s="138">
        <f ca="1">IF(Table_Question_Sets[[#This Row],[Header]]="Yes","",_xlfn.NUMBERVALUE(INDIRECT(SUBSTITUTE(ADDRESS(1,COLUMN(),4),"1","")&amp;ROW()+1))+IF(OR(Table_Question_Sets[[#This Row],[Value]]&lt;&gt;"",AND(Table_Question_Sets[[#This Row],[Data Type]]="Repeating",Table_Question_Sets[[#This Row],[Calculation Repeating]]&lt;&gt;"")),1,0))</f>
        <v>0</v>
      </c>
      <c r="BQ26" s="138" t="str">
        <f ca="1" xml:space="preserve">
IF(Table_Question_Sets[[#This Row],[Data Type]]="Repeating",
OFFSET(Table_Repeating_Question_Sets[[#Headers],[Property]],MATCH(Table_Question_Sets[[#This Row],[Property]],Table_Repeating_Question_Sets[Property],0),MATCH("Calculation",Table_Repeating_Question_Sets[#Headers],0)-1,1,1),
"")</f>
        <v/>
      </c>
      <c r="BR26"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6"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6" s="138" t="str">
        <f ca="1">IF(ISNUMBER(Table_Question_Sets[[#This Row],[Config Use Row]]),INDEX(Table_Question_Sets[Config Rollup],Table_Question_Sets[[#This Row],[Config Use Row]]),"")</f>
        <v/>
      </c>
      <c r="BU26" s="138" t="str">
        <f ca="1">IF(ISNUMBER(Table_Question_Sets[[#This Row],[Config Use Row]]),INDEX(Table_Question_Sets[Config Keys Nested Rollup],Table_Question_Sets[[#This Row],[Config Use Row]]),"")</f>
        <v/>
      </c>
      <c r="BV26" s="138" t="str">
        <f ca="1">IF(ISNUMBER(Table_Question_Sets[[#This Row],[Config Use Row]]),INDEX(Table_Question_Sets[Calculation Rollup],Table_Question_Sets[[#This Row],[Config Use Row]]),"")</f>
        <v/>
      </c>
    </row>
    <row r="27" spans="2:74" s="22" customFormat="1" ht="21" customHeight="1">
      <c r="B27" s="10" t="s">
        <v>834</v>
      </c>
      <c r="C27" s="166"/>
      <c r="D27" s="26" t="str">
        <f ca="1">IF(Table_Question_Sets[[#This Row],[Header]]="Yes","",
IF(INDIRECT(SUBSTITUTE(ADDRESS(1,COLUMN(),4),"1","")&amp;ROW()-1)="",
INDIRECT(SUBSTITUTE(ADDRESS(1,COLUMN(Table_Question_Sets[[#This Row],[Property]]),4),"1","")&amp;ROW()-1),
INDIRECT(SUBSTITUTE(ADDRESS(1,COLUMN(),4),"1","")&amp;ROW()-1)))</f>
        <v>Personal</v>
      </c>
      <c r="E2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residentialAddress</v>
      </c>
      <c r="F27" s="26" t="str">
        <f>IF(Table_Question_Sets[[#This Row],[Header]]="Yes","",IF(Table_Question_Sets[[#This Row],[Property]]&lt;&gt;"",SUBSTITUTE(Table_Question_Sets[[#This Row],[Property]]," ",""),""))</f>
        <v>ResidentialAddress</v>
      </c>
      <c r="G27" s="95"/>
      <c r="H27" s="10" t="s">
        <v>37</v>
      </c>
      <c r="I27" s="10" t="s">
        <v>37</v>
      </c>
      <c r="J27" s="10"/>
      <c r="K27" s="62" t="s">
        <v>60</v>
      </c>
      <c r="L27" s="82"/>
      <c r="M27" s="82"/>
      <c r="N27" s="52"/>
      <c r="O27" s="25">
        <v>12</v>
      </c>
      <c r="P27" s="25">
        <v>12</v>
      </c>
      <c r="Q27" s="25">
        <v>5</v>
      </c>
      <c r="R27" s="52"/>
      <c r="S27" s="52"/>
      <c r="T27" s="28" t="s">
        <v>937</v>
      </c>
      <c r="U27" s="27"/>
      <c r="V27" s="27"/>
      <c r="W27" s="27"/>
      <c r="X27" s="27"/>
      <c r="Y27" s="27"/>
      <c r="Z27" s="27"/>
      <c r="AA27" s="27"/>
      <c r="AB27" s="27"/>
      <c r="AC27" s="27"/>
      <c r="AD27" s="27"/>
      <c r="AE27" s="27"/>
      <c r="AF27" s="27"/>
      <c r="AG27" s="27"/>
      <c r="AH27" s="82"/>
      <c r="AI27" s="82"/>
      <c r="AJ27" s="82"/>
      <c r="AK27" s="82"/>
      <c r="AL27" s="26"/>
      <c r="AM27"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7" s="167"/>
      <c r="AO2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7"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7" s="27"/>
      <c r="AR27" s="52"/>
      <c r="AS27" s="27"/>
      <c r="AT27" s="27"/>
      <c r="AU27" s="27"/>
      <c r="AV27" s="27"/>
      <c r="AW27" s="27"/>
      <c r="AX27" s="27"/>
      <c r="AY27"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7" s="50" t="str">
        <f>IF(OR(Table_Question_Sets[[#This Row],[Header]]="Yes",Table_Question_Sets[[#This Row],[Text]]=""),"",IF(OR(Table_Question_Sets[[#This Row],[Text]]="true",Table_Question_Sets[[#This Row],[Text]]="false",ISNUMBER(Table_Question_Sets[[#This Row],[Text]])),Table_Question_Sets[[#This Row],[Text]],""""&amp;Table_Question_Sets[[#This Row],[Text]]&amp;""""))</f>
        <v/>
      </c>
      <c r="BA27" s="50" t="str">
        <f>IF(AND(Table_Question_Sets[[#This Row],[Header]]&lt;&gt;"Yes",Table_Question_Sets[[#This Row],[Property]]&lt;&gt;"",Table_Question_Sets[[#This Row],[Summary Label]]&lt;&gt;""),""""&amp;Table_Question_Sets[[#This Row],[Key]]&amp;""": """&amp;Table_Question_Sets[[#This Row],[Summary Label]]&amp;"""","")</f>
        <v/>
      </c>
      <c r="BB27" s="50">
        <f ca="1">IF(Table_Question_Sets[[#This Row],[Header]]="Yes","",_xlfn.NUMBERVALUE(INDIRECT(SUBSTITUTE(ADDRESS(1,COLUMN(),4),"1","")&amp;ROW()-1))+IF(Table_Question_Sets[[#This Row],[Property]]&lt;&gt;"",1,0))</f>
        <v>3</v>
      </c>
      <c r="BC27" s="50">
        <f ca="1">IF(Table_Question_Sets[[#This Row],[Header]]="Yes","",_xlfn.NUMBERVALUE(INDIRECT(SUBSTITUTE(ADDRESS(1,COLUMN(),4),"1","")&amp;ROW()+1))+IF(Table_Question_Sets[[#This Row],[Property]]&lt;&gt;"",1,0))</f>
        <v>9</v>
      </c>
      <c r="BD27" s="29" t="str">
        <f t="array" aca="1" ref="BD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7"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7"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7" s="5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27" s="5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27" s="26" t="e">
        <f ca="1" xml:space="preserve">
IF(Table_Question_Sets[[#This Row],[Row]]="Yes","]},{""className"": ""row"",""fieldGroup"": [","")&amp;
Table_Question_Sets[[#This Row],[Config Field]]</f>
        <v>#NAME?</v>
      </c>
      <c r="BJ27"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7"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7" s="138" t="str">
        <f>IF(AND(Table_Question_Sets[[#This Row],[Header]]="",Table_Question_Sets[[#This Row],[Property]]&lt;&gt;"",Table_Question_Sets[[#This Row],[Field Type]]&lt;&gt;""),
""""&amp;Table_Question_Sets[[#This Row],[Key]]&amp;"""","")</f>
        <v>"residentialAddress"</v>
      </c>
      <c r="BM27"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"residentialAddress","residentialTown","residentialState","residentialPostcode","postalHeading","postalAddress","postalTown","postalState","postalPostcode"</v>
      </c>
      <c r="BN27" s="138" t="str">
        <f>IF(AND(Table_Question_Sets[[#This Row],[Header]]&lt;&gt;"Yes",Table_Question_Sets[[#This Row],[Property]]&lt;&gt;"",Table_Question_Sets[[#This Row],[Workflow Role]]&lt;&gt;""),
""""&amp;Table_Question_Sets[[#This Row],[Workflow Role]]&amp;""":"""&amp;Table_Question_Sets[[#This Row],[Key]]&amp;"""","")</f>
        <v/>
      </c>
      <c r="BO27" s="138" t="str">
        <f>IF(AND(Table_Question_Sets[[#This Row],[Header]]&lt;&gt;"Yes",Table_Question_Sets[[#This Row],[Property]]&lt;&gt;"",Table_Question_Sets[[#This Row],[Private]]="Yes"),
""""&amp;Table_Question_Sets[[#This Row],[Key]]&amp;"""","")</f>
        <v/>
      </c>
      <c r="BP27" s="138">
        <f ca="1">IF(Table_Question_Sets[[#This Row],[Header]]="Yes","",_xlfn.NUMBERVALUE(INDIRECT(SUBSTITUTE(ADDRESS(1,COLUMN(),4),"1","")&amp;ROW()+1))+IF(OR(Table_Question_Sets[[#This Row],[Value]]&lt;&gt;"",AND(Table_Question_Sets[[#This Row],[Data Type]]="Repeating",Table_Question_Sets[[#This Row],[Calculation Repeating]]&lt;&gt;"")),1,0))</f>
        <v>0</v>
      </c>
      <c r="BQ27" s="138" t="str">
        <f ca="1" xml:space="preserve">
IF(Table_Question_Sets[[#This Row],[Data Type]]="Repeating",
OFFSET(Table_Repeating_Question_Sets[[#Headers],[Property]],MATCH(Table_Question_Sets[[#This Row],[Property]],Table_Repeating_Question_Sets[Property],0),MATCH("Calculation",Table_Repeating_Question_Sets[#Headers],0)-1,1,1),
"")</f>
        <v/>
      </c>
      <c r="BR27"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7"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7" s="138" t="str">
        <f ca="1">IF(ISNUMBER(Table_Question_Sets[[#This Row],[Config Use Row]]),INDEX(Table_Question_Sets[Config Rollup],Table_Question_Sets[[#This Row],[Config Use Row]]),"")</f>
        <v/>
      </c>
      <c r="BU27" s="138" t="str">
        <f ca="1">IF(ISNUMBER(Table_Question_Sets[[#This Row],[Config Use Row]]),INDEX(Table_Question_Sets[Config Keys Nested Rollup],Table_Question_Sets[[#This Row],[Config Use Row]]),"")</f>
        <v/>
      </c>
      <c r="BV27" s="26" t="str">
        <f ca="1">IF(ISNUMBER(Table_Question_Sets[[#This Row],[Config Use Row]]),INDEX(Table_Question_Sets[Calculation Rollup],Table_Question_Sets[[#This Row],[Config Use Row]]),"")</f>
        <v/>
      </c>
    </row>
    <row r="28" spans="2:74" s="22" customFormat="1" ht="21" customHeight="1">
      <c r="B28" s="10" t="s">
        <v>835</v>
      </c>
      <c r="C28" s="166"/>
      <c r="D28" s="26" t="str">
        <f ca="1">IF(Table_Question_Sets[[#This Row],[Header]]="Yes","",
IF(INDIRECT(SUBSTITUTE(ADDRESS(1,COLUMN(),4),"1","")&amp;ROW()-1)="",
INDIRECT(SUBSTITUTE(ADDRESS(1,COLUMN(Table_Question_Sets[[#This Row],[Property]]),4),"1","")&amp;ROW()-1),
INDIRECT(SUBSTITUTE(ADDRESS(1,COLUMN(),4),"1","")&amp;ROW()-1)))</f>
        <v>Personal</v>
      </c>
      <c r="E2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residentialTown</v>
      </c>
      <c r="F28" s="26" t="str">
        <f>IF(Table_Question_Sets[[#This Row],[Header]]="Yes","",IF(Table_Question_Sets[[#This Row],[Property]]&lt;&gt;"",SUBSTITUTE(Table_Question_Sets[[#This Row],[Property]]," ",""),""))</f>
        <v>ResidentialTown</v>
      </c>
      <c r="G28" s="95"/>
      <c r="H28" s="10" t="s">
        <v>37</v>
      </c>
      <c r="I28" s="10" t="s">
        <v>37</v>
      </c>
      <c r="J28" s="10"/>
      <c r="K28" s="62" t="s">
        <v>60</v>
      </c>
      <c r="L28" s="82"/>
      <c r="M28" s="82"/>
      <c r="N28" s="52"/>
      <c r="O28" s="25">
        <v>12</v>
      </c>
      <c r="P28" s="25">
        <v>6</v>
      </c>
      <c r="Q28" s="25">
        <v>3</v>
      </c>
      <c r="R28" s="52"/>
      <c r="S28" s="52"/>
      <c r="T28" s="11" t="s">
        <v>938</v>
      </c>
      <c r="U28" s="11"/>
      <c r="V28" s="27"/>
      <c r="W28" s="27"/>
      <c r="X28" s="27"/>
      <c r="Y28" s="27"/>
      <c r="Z28" s="27"/>
      <c r="AA28" s="27"/>
      <c r="AB28" s="27"/>
      <c r="AC28" s="27"/>
      <c r="AD28" s="27"/>
      <c r="AE28" s="27"/>
      <c r="AF28" s="27"/>
      <c r="AG28" s="27"/>
      <c r="AH28" s="82"/>
      <c r="AI28" s="82"/>
      <c r="AJ28" s="82"/>
      <c r="AK28" s="82"/>
      <c r="AL28" s="26"/>
      <c r="AM28"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8" s="167"/>
      <c r="AO2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8"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8" s="27"/>
      <c r="AR28" s="52"/>
      <c r="AS28" s="27"/>
      <c r="AT28" s="27"/>
      <c r="AU28" s="27"/>
      <c r="AV28" s="27"/>
      <c r="AW28" s="27"/>
      <c r="AX28" s="27"/>
      <c r="AY28"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8" s="50" t="str">
        <f>IF(OR(Table_Question_Sets[[#This Row],[Header]]="Yes",Table_Question_Sets[[#This Row],[Text]]=""),"",IF(OR(Table_Question_Sets[[#This Row],[Text]]="true",Table_Question_Sets[[#This Row],[Text]]="false",ISNUMBER(Table_Question_Sets[[#This Row],[Text]])),Table_Question_Sets[[#This Row],[Text]],""""&amp;Table_Question_Sets[[#This Row],[Text]]&amp;""""))</f>
        <v/>
      </c>
      <c r="BA28" s="50" t="str">
        <f>IF(AND(Table_Question_Sets[[#This Row],[Header]]&lt;&gt;"Yes",Table_Question_Sets[[#This Row],[Property]]&lt;&gt;"",Table_Question_Sets[[#This Row],[Summary Label]]&lt;&gt;""),""""&amp;Table_Question_Sets[[#This Row],[Key]]&amp;""": """&amp;Table_Question_Sets[[#This Row],[Summary Label]]&amp;"""","")</f>
        <v/>
      </c>
      <c r="BB28" s="50">
        <f ca="1">IF(Table_Question_Sets[[#This Row],[Header]]="Yes","",_xlfn.NUMBERVALUE(INDIRECT(SUBSTITUTE(ADDRESS(1,COLUMN(),4),"1","")&amp;ROW()-1))+IF(Table_Question_Sets[[#This Row],[Property]]&lt;&gt;"",1,0))</f>
        <v>4</v>
      </c>
      <c r="BC28" s="50">
        <f ca="1">IF(Table_Question_Sets[[#This Row],[Header]]="Yes","",_xlfn.NUMBERVALUE(INDIRECT(SUBSTITUTE(ADDRESS(1,COLUMN(),4),"1","")&amp;ROW()+1))+IF(Table_Question_Sets[[#This Row],[Property]]&lt;&gt;"",1,0))</f>
        <v>8</v>
      </c>
      <c r="BD28" s="29" t="str">
        <f t="array" aca="1" ref="BD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8"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8"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8" s="5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28" s="5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28" s="26" t="e">
        <f ca="1" xml:space="preserve">
IF(Table_Question_Sets[[#This Row],[Row]]="Yes","]},{""className"": ""row"",""fieldGroup"": [","")&amp;
Table_Question_Sets[[#This Row],[Config Field]]</f>
        <v>#NAME?</v>
      </c>
      <c r="BJ28"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8"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8" s="138" t="str">
        <f>IF(AND(Table_Question_Sets[[#This Row],[Header]]="",Table_Question_Sets[[#This Row],[Property]]&lt;&gt;"",Table_Question_Sets[[#This Row],[Field Type]]&lt;&gt;""),
""""&amp;Table_Question_Sets[[#This Row],[Key]]&amp;"""","")</f>
        <v>"residentialTown"</v>
      </c>
      <c r="BM28"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"residentialTown","residentialState","residentialPostcode","postalHeading","postalAddress","postalTown","postalState","postalPostcode"</v>
      </c>
      <c r="BN28" s="138" t="str">
        <f>IF(AND(Table_Question_Sets[[#This Row],[Header]]&lt;&gt;"Yes",Table_Question_Sets[[#This Row],[Property]]&lt;&gt;"",Table_Question_Sets[[#This Row],[Workflow Role]]&lt;&gt;""),
""""&amp;Table_Question_Sets[[#This Row],[Workflow Role]]&amp;""":"""&amp;Table_Question_Sets[[#This Row],[Key]]&amp;"""","")</f>
        <v/>
      </c>
      <c r="BO28" s="138" t="str">
        <f>IF(AND(Table_Question_Sets[[#This Row],[Header]]&lt;&gt;"Yes",Table_Question_Sets[[#This Row],[Property]]&lt;&gt;"",Table_Question_Sets[[#This Row],[Private]]="Yes"),
""""&amp;Table_Question_Sets[[#This Row],[Key]]&amp;"""","")</f>
        <v/>
      </c>
      <c r="BP28" s="138">
        <f ca="1">IF(Table_Question_Sets[[#This Row],[Header]]="Yes","",_xlfn.NUMBERVALUE(INDIRECT(SUBSTITUTE(ADDRESS(1,COLUMN(),4),"1","")&amp;ROW()+1))+IF(OR(Table_Question_Sets[[#This Row],[Value]]&lt;&gt;"",AND(Table_Question_Sets[[#This Row],[Data Type]]="Repeating",Table_Question_Sets[[#This Row],[Calculation Repeating]]&lt;&gt;"")),1,0))</f>
        <v>0</v>
      </c>
      <c r="BQ28" s="138" t="str">
        <f ca="1" xml:space="preserve">
IF(Table_Question_Sets[[#This Row],[Data Type]]="Repeating",
OFFSET(Table_Repeating_Question_Sets[[#Headers],[Property]],MATCH(Table_Question_Sets[[#This Row],[Property]],Table_Repeating_Question_Sets[Property],0),MATCH("Calculation",Table_Repeating_Question_Sets[#Headers],0)-1,1,1),
"")</f>
        <v/>
      </c>
      <c r="BR28"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8"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8" s="138" t="str">
        <f ca="1">IF(ISNUMBER(Table_Question_Sets[[#This Row],[Config Use Row]]),INDEX(Table_Question_Sets[Config Rollup],Table_Question_Sets[[#This Row],[Config Use Row]]),"")</f>
        <v/>
      </c>
      <c r="BU28" s="138" t="str">
        <f ca="1">IF(ISNUMBER(Table_Question_Sets[[#This Row],[Config Use Row]]),INDEX(Table_Question_Sets[Config Keys Nested Rollup],Table_Question_Sets[[#This Row],[Config Use Row]]),"")</f>
        <v/>
      </c>
      <c r="BV28" s="26" t="str">
        <f ca="1">IF(ISNUMBER(Table_Question_Sets[[#This Row],[Config Use Row]]),INDEX(Table_Question_Sets[Calculation Rollup],Table_Question_Sets[[#This Row],[Config Use Row]]),"")</f>
        <v/>
      </c>
    </row>
    <row r="29" spans="2:74" s="22" customFormat="1" ht="21" customHeight="1">
      <c r="B29" s="206" t="s">
        <v>836</v>
      </c>
      <c r="C29" s="166"/>
      <c r="D29" s="26" t="str">
        <f ca="1">IF(Table_Question_Sets[[#This Row],[Header]]="Yes","",
IF(INDIRECT(SUBSTITUTE(ADDRESS(1,COLUMN(),4),"1","")&amp;ROW()-1)="",
INDIRECT(SUBSTITUTE(ADDRESS(1,COLUMN(Table_Question_Sets[[#This Row],[Property]]),4),"1","")&amp;ROW()-1),
INDIRECT(SUBSTITUTE(ADDRESS(1,COLUMN(),4),"1","")&amp;ROW()-1)))</f>
        <v>Personal</v>
      </c>
      <c r="E2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residentialState</v>
      </c>
      <c r="F29" s="26" t="str">
        <f>IF(Table_Question_Sets[[#This Row],[Header]]="Yes","",IF(Table_Question_Sets[[#This Row],[Property]]&lt;&gt;"",SUBSTITUTE(Table_Question_Sets[[#This Row],[Property]]," ",""),""))</f>
        <v>ResidentialState</v>
      </c>
      <c r="G29" s="95"/>
      <c r="H29" s="10" t="s">
        <v>37</v>
      </c>
      <c r="I29" s="10" t="s">
        <v>88</v>
      </c>
      <c r="J29" s="11" t="s">
        <v>65</v>
      </c>
      <c r="K29" s="62" t="s">
        <v>60</v>
      </c>
      <c r="L29" s="82"/>
      <c r="M29" s="82"/>
      <c r="N29" s="52"/>
      <c r="O29" s="25">
        <v>6</v>
      </c>
      <c r="P29" s="25">
        <v>3</v>
      </c>
      <c r="Q29" s="25">
        <v>2</v>
      </c>
      <c r="R29" s="52"/>
      <c r="S29" s="52"/>
      <c r="T29" s="11" t="s">
        <v>65</v>
      </c>
      <c r="U29" s="11"/>
      <c r="V29" s="27"/>
      <c r="W29" s="27"/>
      <c r="X29" s="27"/>
      <c r="Y29" s="27"/>
      <c r="Z29" s="27"/>
      <c r="AA29" s="27"/>
      <c r="AB29" s="27"/>
      <c r="AC29" s="27"/>
      <c r="AD29" s="11" t="s">
        <v>88</v>
      </c>
      <c r="AE29" s="27"/>
      <c r="AF29" s="27"/>
      <c r="AG29" s="27"/>
      <c r="AH29" s="82"/>
      <c r="AI29" s="148" t="s">
        <v>914</v>
      </c>
      <c r="AJ29" s="148"/>
      <c r="AK29" s="148"/>
      <c r="AL29" s="26"/>
      <c r="AM29"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29" s="167"/>
      <c r="AO2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9"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9" s="27"/>
      <c r="AR29" s="52"/>
      <c r="AS29" s="27"/>
      <c r="AT29" s="27"/>
      <c r="AU29" s="27"/>
      <c r="AV29" s="27"/>
      <c r="AW29" s="27"/>
      <c r="AX29" s="27"/>
      <c r="AY29"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9" s="50" t="str">
        <f>IF(OR(Table_Question_Sets[[#This Row],[Header]]="Yes",Table_Question_Sets[[#This Row],[Text]]=""),"",IF(OR(Table_Question_Sets[[#This Row],[Text]]="true",Table_Question_Sets[[#This Row],[Text]]="false",ISNUMBER(Table_Question_Sets[[#This Row],[Text]])),Table_Question_Sets[[#This Row],[Text]],""""&amp;Table_Question_Sets[[#This Row],[Text]]&amp;""""))</f>
        <v/>
      </c>
      <c r="BA29" s="50" t="str">
        <f>IF(AND(Table_Question_Sets[[#This Row],[Header]]&lt;&gt;"Yes",Table_Question_Sets[[#This Row],[Property]]&lt;&gt;"",Table_Question_Sets[[#This Row],[Summary Label]]&lt;&gt;""),""""&amp;Table_Question_Sets[[#This Row],[Key]]&amp;""": """&amp;Table_Question_Sets[[#This Row],[Summary Label]]&amp;"""","")</f>
        <v/>
      </c>
      <c r="BB29" s="50">
        <f ca="1">IF(Table_Question_Sets[[#This Row],[Header]]="Yes","",_xlfn.NUMBERVALUE(INDIRECT(SUBSTITUTE(ADDRESS(1,COLUMN(),4),"1","")&amp;ROW()-1))+IF(Table_Question_Sets[[#This Row],[Property]]&lt;&gt;"",1,0))</f>
        <v>5</v>
      </c>
      <c r="BC29" s="50">
        <f ca="1">IF(Table_Question_Sets[[#This Row],[Header]]="Yes","",_xlfn.NUMBERVALUE(INDIRECT(SUBSTITUTE(ADDRESS(1,COLUMN(),4),"1","")&amp;ROW()+1))+IF(Table_Question_Sets[[#This Row],[Property]]&lt;&gt;"",1,0))</f>
        <v>7</v>
      </c>
      <c r="BD29" s="29" t="e">
        <f t="array" aca="1" ref="BD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29"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29"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9" s="5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29" s="5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29" s="26" t="e">
        <f ca="1" xml:space="preserve">
IF(Table_Question_Sets[[#This Row],[Row]]="Yes","]},{""className"": ""row"",""fieldGroup"": [","")&amp;
Table_Question_Sets[[#This Row],[Config Field]]</f>
        <v>#NAME?</v>
      </c>
      <c r="BJ29"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29"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9" s="138" t="str">
        <f>IF(AND(Table_Question_Sets[[#This Row],[Header]]="",Table_Question_Sets[[#This Row],[Property]]&lt;&gt;"",Table_Question_Sets[[#This Row],[Field Type]]&lt;&gt;""),
""""&amp;Table_Question_Sets[[#This Row],[Key]]&amp;"""","")</f>
        <v>"residentialState"</v>
      </c>
      <c r="BM29"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"residentialState","residentialPostcode","postalHeading","postalAddress","postalTown","postalState","postalPostcode"</v>
      </c>
      <c r="BN29" s="138" t="str">
        <f>IF(AND(Table_Question_Sets[[#This Row],[Header]]&lt;&gt;"Yes",Table_Question_Sets[[#This Row],[Property]]&lt;&gt;"",Table_Question_Sets[[#This Row],[Workflow Role]]&lt;&gt;""),
""""&amp;Table_Question_Sets[[#This Row],[Workflow Role]]&amp;""":"""&amp;Table_Question_Sets[[#This Row],[Key]]&amp;"""","")</f>
        <v/>
      </c>
      <c r="BO29" s="138" t="str">
        <f>IF(AND(Table_Question_Sets[[#This Row],[Header]]&lt;&gt;"Yes",Table_Question_Sets[[#This Row],[Property]]&lt;&gt;"",Table_Question_Sets[[#This Row],[Private]]="Yes"),
""""&amp;Table_Question_Sets[[#This Row],[Key]]&amp;"""","")</f>
        <v/>
      </c>
      <c r="BP29" s="138">
        <f ca="1">IF(Table_Question_Sets[[#This Row],[Header]]="Yes","",_xlfn.NUMBERVALUE(INDIRECT(SUBSTITUTE(ADDRESS(1,COLUMN(),4),"1","")&amp;ROW()+1))+IF(OR(Table_Question_Sets[[#This Row],[Value]]&lt;&gt;"",AND(Table_Question_Sets[[#This Row],[Data Type]]="Repeating",Table_Question_Sets[[#This Row],[Calculation Repeating]]&lt;&gt;"")),1,0))</f>
        <v>0</v>
      </c>
      <c r="BQ29" s="138" t="str">
        <f ca="1" xml:space="preserve">
IF(Table_Question_Sets[[#This Row],[Data Type]]="Repeating",
OFFSET(Table_Repeating_Question_Sets[[#Headers],[Property]],MATCH(Table_Question_Sets[[#This Row],[Property]],Table_Repeating_Question_Sets[Property],0),MATCH("Calculation",Table_Repeating_Question_Sets[#Headers],0)-1,1,1),
"")</f>
        <v/>
      </c>
      <c r="BR29"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9"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9" s="138" t="str">
        <f ca="1">IF(ISNUMBER(Table_Question_Sets[[#This Row],[Config Use Row]]),INDEX(Table_Question_Sets[Config Rollup],Table_Question_Sets[[#This Row],[Config Use Row]]),"")</f>
        <v/>
      </c>
      <c r="BU29" s="138" t="str">
        <f ca="1">IF(ISNUMBER(Table_Question_Sets[[#This Row],[Config Use Row]]),INDEX(Table_Question_Sets[Config Keys Nested Rollup],Table_Question_Sets[[#This Row],[Config Use Row]]),"")</f>
        <v/>
      </c>
      <c r="BV29" s="26" t="str">
        <f ca="1">IF(ISNUMBER(Table_Question_Sets[[#This Row],[Config Use Row]]),INDEX(Table_Question_Sets[Calculation Rollup],Table_Question_Sets[[#This Row],[Config Use Row]]),"")</f>
        <v/>
      </c>
    </row>
    <row r="30" spans="2:74" s="22" customFormat="1" ht="21" customHeight="1">
      <c r="B30" s="10" t="s">
        <v>837</v>
      </c>
      <c r="C30" s="166"/>
      <c r="D30" s="26" t="str">
        <f ca="1">IF(Table_Question_Sets[[#This Row],[Header]]="Yes","",
IF(INDIRECT(SUBSTITUTE(ADDRESS(1,COLUMN(),4),"1","")&amp;ROW()-1)="",
INDIRECT(SUBSTITUTE(ADDRESS(1,COLUMN(Table_Question_Sets[[#This Row],[Property]]),4),"1","")&amp;ROW()-1),
INDIRECT(SUBSTITUTE(ADDRESS(1,COLUMN(),4),"1","")&amp;ROW()-1)))</f>
        <v>Personal</v>
      </c>
      <c r="E3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residentialPostcode</v>
      </c>
      <c r="F30" s="26" t="str">
        <f>IF(Table_Question_Sets[[#This Row],[Header]]="Yes","",IF(Table_Question_Sets[[#This Row],[Property]]&lt;&gt;"",SUBSTITUTE(Table_Question_Sets[[#This Row],[Property]]," ",""),""))</f>
        <v>ResidentialPostcode</v>
      </c>
      <c r="G30" s="95"/>
      <c r="H30" s="10" t="s">
        <v>89</v>
      </c>
      <c r="I30" s="10" t="s">
        <v>37</v>
      </c>
      <c r="J30" s="10"/>
      <c r="K30" s="62" t="s">
        <v>60</v>
      </c>
      <c r="L30" s="82"/>
      <c r="M30" s="82"/>
      <c r="N30" s="52"/>
      <c r="O30" s="25">
        <v>6</v>
      </c>
      <c r="P30" s="25">
        <v>3</v>
      </c>
      <c r="Q30" s="25">
        <v>2</v>
      </c>
      <c r="R30" s="52"/>
      <c r="S30" s="52"/>
      <c r="T30" s="11" t="s">
        <v>89</v>
      </c>
      <c r="U30" s="11"/>
      <c r="V30" s="27"/>
      <c r="W30" s="28" t="s">
        <v>915</v>
      </c>
      <c r="X30" s="27"/>
      <c r="Y30" s="27"/>
      <c r="Z30" s="27"/>
      <c r="AA30" s="27"/>
      <c r="AB30" s="27"/>
      <c r="AC30" s="27"/>
      <c r="AD30" s="27"/>
      <c r="AE30" s="27"/>
      <c r="AF30" s="27"/>
      <c r="AG30" s="27"/>
      <c r="AH30" s="82"/>
      <c r="AI30" s="82"/>
      <c r="AJ30" s="82"/>
      <c r="AK30" s="82"/>
      <c r="AL30" s="26"/>
      <c r="AM30"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0" s="167"/>
      <c r="AO3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30"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0" s="27"/>
      <c r="AR30" s="52"/>
      <c r="AS30" s="27"/>
      <c r="AT30" s="27"/>
      <c r="AU30" s="27"/>
      <c r="AV30" s="27"/>
      <c r="AW30" s="27"/>
      <c r="AX30" s="27"/>
      <c r="AY30"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0" s="50" t="str">
        <f>IF(OR(Table_Question_Sets[[#This Row],[Header]]="Yes",Table_Question_Sets[[#This Row],[Text]]=""),"",IF(OR(Table_Question_Sets[[#This Row],[Text]]="true",Table_Question_Sets[[#This Row],[Text]]="false",ISNUMBER(Table_Question_Sets[[#This Row],[Text]])),Table_Question_Sets[[#This Row],[Text]],""""&amp;Table_Question_Sets[[#This Row],[Text]]&amp;""""))</f>
        <v/>
      </c>
      <c r="BA30" s="50" t="str">
        <f>IF(AND(Table_Question_Sets[[#This Row],[Header]]&lt;&gt;"Yes",Table_Question_Sets[[#This Row],[Property]]&lt;&gt;"",Table_Question_Sets[[#This Row],[Summary Label]]&lt;&gt;""),""""&amp;Table_Question_Sets[[#This Row],[Key]]&amp;""": """&amp;Table_Question_Sets[[#This Row],[Summary Label]]&amp;"""","")</f>
        <v/>
      </c>
      <c r="BB30" s="50">
        <f ca="1">IF(Table_Question_Sets[[#This Row],[Header]]="Yes","",_xlfn.NUMBERVALUE(INDIRECT(SUBSTITUTE(ADDRESS(1,COLUMN(),4),"1","")&amp;ROW()-1))+IF(Table_Question_Sets[[#This Row],[Property]]&lt;&gt;"",1,0))</f>
        <v>6</v>
      </c>
      <c r="BC30" s="50">
        <f ca="1">IF(Table_Question_Sets[[#This Row],[Header]]="Yes","",_xlfn.NUMBERVALUE(INDIRECT(SUBSTITUTE(ADDRESS(1,COLUMN(),4),"1","")&amp;ROW()+1))+IF(Table_Question_Sets[[#This Row],[Property]]&lt;&gt;"",1,0))</f>
        <v>6</v>
      </c>
      <c r="BD30" s="29" t="str">
        <f t="array" aca="1" ref="BD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0"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 ValidationService.customExpression('postcodeInState(fieldValue, ratingState)', 'The postcode entered does not match the selected state')])}</v>
      </c>
      <c r="BF30"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0" s="5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30" s="5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30" s="26" t="e">
        <f ca="1" xml:space="preserve">
IF(Table_Question_Sets[[#This Row],[Row]]="Yes","]},{""className"": ""row"",""fieldGroup"": [","")&amp;
Table_Question_Sets[[#This Row],[Config Field]]</f>
        <v>#NAME?</v>
      </c>
      <c r="BJ30"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0"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0" s="138" t="str">
        <f>IF(AND(Table_Question_Sets[[#This Row],[Header]]="",Table_Question_Sets[[#This Row],[Property]]&lt;&gt;"",Table_Question_Sets[[#This Row],[Field Type]]&lt;&gt;""),
""""&amp;Table_Question_Sets[[#This Row],[Key]]&amp;"""","")</f>
        <v>"residentialPostcode"</v>
      </c>
      <c r="BM30"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"residentialPostcode","postalHeading","postalAddress","postalTown","postalState","postalPostcode"</v>
      </c>
      <c r="BN30" s="138" t="str">
        <f>IF(AND(Table_Question_Sets[[#This Row],[Header]]&lt;&gt;"Yes",Table_Question_Sets[[#This Row],[Property]]&lt;&gt;"",Table_Question_Sets[[#This Row],[Workflow Role]]&lt;&gt;""),
""""&amp;Table_Question_Sets[[#This Row],[Workflow Role]]&amp;""":"""&amp;Table_Question_Sets[[#This Row],[Key]]&amp;"""","")</f>
        <v/>
      </c>
      <c r="BO30" s="138" t="str">
        <f>IF(AND(Table_Question_Sets[[#This Row],[Header]]&lt;&gt;"Yes",Table_Question_Sets[[#This Row],[Property]]&lt;&gt;"",Table_Question_Sets[[#This Row],[Private]]="Yes"),
""""&amp;Table_Question_Sets[[#This Row],[Key]]&amp;"""","")</f>
        <v/>
      </c>
      <c r="BP30" s="138">
        <f ca="1">IF(Table_Question_Sets[[#This Row],[Header]]="Yes","",_xlfn.NUMBERVALUE(INDIRECT(SUBSTITUTE(ADDRESS(1,COLUMN(),4),"1","")&amp;ROW()+1))+IF(OR(Table_Question_Sets[[#This Row],[Value]]&lt;&gt;"",AND(Table_Question_Sets[[#This Row],[Data Type]]="Repeating",Table_Question_Sets[[#This Row],[Calculation Repeating]]&lt;&gt;"")),1,0))</f>
        <v>0</v>
      </c>
      <c r="BQ30" s="138" t="str">
        <f ca="1" xml:space="preserve">
IF(Table_Question_Sets[[#This Row],[Data Type]]="Repeating",
OFFSET(Table_Repeating_Question_Sets[[#Headers],[Property]],MATCH(Table_Question_Sets[[#This Row],[Property]],Table_Repeating_Question_Sets[Property],0),MATCH("Calculation",Table_Repeating_Question_Sets[#Headers],0)-1,1,1),
"")</f>
        <v/>
      </c>
      <c r="BR30"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0"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0" s="138" t="str">
        <f ca="1">IF(ISNUMBER(Table_Question_Sets[[#This Row],[Config Use Row]]),INDEX(Table_Question_Sets[Config Rollup],Table_Question_Sets[[#This Row],[Config Use Row]]),"")</f>
        <v/>
      </c>
      <c r="BU30" s="138" t="str">
        <f ca="1">IF(ISNUMBER(Table_Question_Sets[[#This Row],[Config Use Row]]),INDEX(Table_Question_Sets[Config Keys Nested Rollup],Table_Question_Sets[[#This Row],[Config Use Row]]),"")</f>
        <v/>
      </c>
      <c r="BV30" s="26" t="str">
        <f ca="1">IF(ISNUMBER(Table_Question_Sets[[#This Row],[Config Use Row]]),INDEX(Table_Question_Sets[Calculation Rollup],Table_Question_Sets[[#This Row],[Config Use Row]]),"")</f>
        <v/>
      </c>
    </row>
    <row r="31" spans="2:74" s="22" customFormat="1" ht="21" customHeight="1">
      <c r="B31" s="28" t="s">
        <v>825</v>
      </c>
      <c r="C31" s="166"/>
      <c r="D31" s="26" t="str">
        <f ca="1">IF(Table_Question_Sets[[#This Row],[Header]]="Yes","",
IF(INDIRECT(SUBSTITUTE(ADDRESS(1,COLUMN(),4),"1","")&amp;ROW()-1)="",
INDIRECT(SUBSTITUTE(ADDRESS(1,COLUMN(Table_Question_Sets[[#This Row],[Property]]),4),"1","")&amp;ROW()-1),
INDIRECT(SUBSTITUTE(ADDRESS(1,COLUMN(),4),"1","")&amp;ROW()-1)))</f>
        <v>Personal</v>
      </c>
      <c r="E3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31" s="26" t="str">
        <f>IF(Table_Question_Sets[[#This Row],[Header]]="Yes","",IF(Table_Question_Sets[[#This Row],[Property]]&lt;&gt;"",SUBSTITUTE(Table_Question_Sets[[#This Row],[Property]]," ",""),""))</f>
        <v>PostalHeading</v>
      </c>
      <c r="G31" s="95"/>
      <c r="H31" s="28" t="s">
        <v>706</v>
      </c>
      <c r="I31" s="28" t="s">
        <v>706</v>
      </c>
      <c r="J31" s="10"/>
      <c r="K31" s="59"/>
      <c r="L31" s="82"/>
      <c r="M31" s="82"/>
      <c r="N31" s="59"/>
      <c r="O31" s="25">
        <v>12</v>
      </c>
      <c r="P31" s="60"/>
      <c r="Q31" s="60"/>
      <c r="R31" s="59"/>
      <c r="S31" s="59"/>
      <c r="T31" s="27"/>
      <c r="U31" s="11"/>
      <c r="V31" s="27"/>
      <c r="W31" s="27"/>
      <c r="X31" s="10" t="s">
        <v>90</v>
      </c>
      <c r="Y31" s="10"/>
      <c r="Z31" s="27"/>
      <c r="AA31" s="10" t="s">
        <v>842</v>
      </c>
      <c r="AB31" s="10"/>
      <c r="AC31" s="27"/>
      <c r="AD31" s="27"/>
      <c r="AE31" s="27"/>
      <c r="AF31" s="27"/>
      <c r="AG31" s="27"/>
      <c r="AH31" s="82"/>
      <c r="AI31" s="82"/>
      <c r="AJ31" s="82"/>
      <c r="AK31" s="82"/>
      <c r="AL31" s="26"/>
      <c r="AM31"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1" s="167"/>
      <c r="AO3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1"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1" s="27"/>
      <c r="AR31" s="52"/>
      <c r="AS31" s="27"/>
      <c r="AT31" s="27"/>
      <c r="AU31" s="27"/>
      <c r="AV31" s="27"/>
      <c r="AW31" s="27"/>
      <c r="AX31" s="27"/>
      <c r="AY31"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1" s="50" t="str">
        <f>IF(OR(Table_Question_Sets[[#This Row],[Header]]="Yes",Table_Question_Sets[[#This Row],[Text]]=""),"",IF(OR(Table_Question_Sets[[#This Row],[Text]]="true",Table_Question_Sets[[#This Row],[Text]]="false",ISNUMBER(Table_Question_Sets[[#This Row],[Text]])),Table_Question_Sets[[#This Row],[Text]],""""&amp;Table_Question_Sets[[#This Row],[Text]]&amp;""""))</f>
        <v/>
      </c>
      <c r="BA31" s="50" t="str">
        <f>IF(AND(Table_Question_Sets[[#This Row],[Header]]&lt;&gt;"Yes",Table_Question_Sets[[#This Row],[Property]]&lt;&gt;"",Table_Question_Sets[[#This Row],[Summary Label]]&lt;&gt;""),""""&amp;Table_Question_Sets[[#This Row],[Key]]&amp;""": """&amp;Table_Question_Sets[[#This Row],[Summary Label]]&amp;"""","")</f>
        <v/>
      </c>
      <c r="BB31" s="50">
        <f ca="1">IF(Table_Question_Sets[[#This Row],[Header]]="Yes","",_xlfn.NUMBERVALUE(INDIRECT(SUBSTITUTE(ADDRESS(1,COLUMN(),4),"1","")&amp;ROW()-1))+IF(Table_Question_Sets[[#This Row],[Property]]&lt;&gt;"",1,0))</f>
        <v>7</v>
      </c>
      <c r="BC31" s="50">
        <f ca="1">IF(Table_Question_Sets[[#This Row],[Header]]="Yes","",_xlfn.NUMBERVALUE(INDIRECT(SUBSTITUTE(ADDRESS(1,COLUMN(),4),"1","")&amp;ROW()+1))+IF(Table_Question_Sets[[#This Row],[Property]]&lt;&gt;"",1,0))</f>
        <v>5</v>
      </c>
      <c r="BD31" s="29" t="str">
        <f t="array" aca="1" ref="BD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1"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1"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1" s="5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31" s="5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31" s="26" t="e">
        <f ca="1" xml:space="preserve">
IF(Table_Question_Sets[[#This Row],[Row]]="Yes","]},{""className"": ""row"",""fieldGroup"": [","")&amp;
Table_Question_Sets[[#This Row],[Config Field]]</f>
        <v>#NAME?</v>
      </c>
      <c r="BJ31"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1"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1" s="138" t="str">
        <f>IF(AND(Table_Question_Sets[[#This Row],[Header]]="",Table_Question_Sets[[#This Row],[Property]]&lt;&gt;"",Table_Question_Sets[[#This Row],[Field Type]]&lt;&gt;""),
""""&amp;Table_Question_Sets[[#This Row],[Key]]&amp;"""","")</f>
        <v>"postalHeading"</v>
      </c>
      <c r="BM31"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N31" s="138" t="str">
        <f>IF(AND(Table_Question_Sets[[#This Row],[Header]]&lt;&gt;"Yes",Table_Question_Sets[[#This Row],[Property]]&lt;&gt;"",Table_Question_Sets[[#This Row],[Workflow Role]]&lt;&gt;""),
""""&amp;Table_Question_Sets[[#This Row],[Workflow Role]]&amp;""":"""&amp;Table_Question_Sets[[#This Row],[Key]]&amp;"""","")</f>
        <v/>
      </c>
      <c r="BO31" s="138" t="str">
        <f>IF(AND(Table_Question_Sets[[#This Row],[Header]]&lt;&gt;"Yes",Table_Question_Sets[[#This Row],[Property]]&lt;&gt;"",Table_Question_Sets[[#This Row],[Private]]="Yes"),
""""&amp;Table_Question_Sets[[#This Row],[Key]]&amp;"""","")</f>
        <v/>
      </c>
      <c r="BP31" s="138">
        <f ca="1">IF(Table_Question_Sets[[#This Row],[Header]]="Yes","",_xlfn.NUMBERVALUE(INDIRECT(SUBSTITUTE(ADDRESS(1,COLUMN(),4),"1","")&amp;ROW()+1))+IF(OR(Table_Question_Sets[[#This Row],[Value]]&lt;&gt;"",AND(Table_Question_Sets[[#This Row],[Data Type]]="Repeating",Table_Question_Sets[[#This Row],[Calculation Repeating]]&lt;&gt;"")),1,0))</f>
        <v>0</v>
      </c>
      <c r="BQ31" s="138" t="str">
        <f ca="1" xml:space="preserve">
IF(Table_Question_Sets[[#This Row],[Data Type]]="Repeating",
OFFSET(Table_Repeating_Question_Sets[[#Headers],[Property]],MATCH(Table_Question_Sets[[#This Row],[Property]],Table_Repeating_Question_Sets[Property],0),MATCH("Calculation",Table_Repeating_Question_Sets[#Headers],0)-1,1,1),
"")</f>
        <v/>
      </c>
      <c r="BR31"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1"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1" s="138" t="str">
        <f ca="1">IF(ISNUMBER(Table_Question_Sets[[#This Row],[Config Use Row]]),INDEX(Table_Question_Sets[Config Rollup],Table_Question_Sets[[#This Row],[Config Use Row]]),"")</f>
        <v/>
      </c>
      <c r="BU31" s="138" t="str">
        <f ca="1">IF(ISNUMBER(Table_Question_Sets[[#This Row],[Config Use Row]]),INDEX(Table_Question_Sets[Config Keys Nested Rollup],Table_Question_Sets[[#This Row],[Config Use Row]]),"")</f>
        <v/>
      </c>
      <c r="BV31" s="26" t="str">
        <f ca="1">IF(ISNUMBER(Table_Question_Sets[[#This Row],[Config Use Row]]),INDEX(Table_Question_Sets[Calculation Rollup],Table_Question_Sets[[#This Row],[Config Use Row]]),"")</f>
        <v/>
      </c>
    </row>
    <row r="32" spans="2:74" s="22" customFormat="1" ht="21" customHeight="1">
      <c r="B32" s="10" t="s">
        <v>90</v>
      </c>
      <c r="C32" s="166"/>
      <c r="D32" s="26" t="str">
        <f ca="1">IF(Table_Question_Sets[[#This Row],[Header]]="Yes","",
IF(INDIRECT(SUBSTITUTE(ADDRESS(1,COLUMN(),4),"1","")&amp;ROW()-1)="",
INDIRECT(SUBSTITUTE(ADDRESS(1,COLUMN(Table_Question_Sets[[#This Row],[Property]]),4),"1","")&amp;ROW()-1),
INDIRECT(SUBSTITUTE(ADDRESS(1,COLUMN(),4),"1","")&amp;ROW()-1)))</f>
        <v>Personal</v>
      </c>
      <c r="E3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32" s="26" t="str">
        <f>IF(Table_Question_Sets[[#This Row],[Header]]="Yes","",IF(Table_Question_Sets[[#This Row],[Property]]&lt;&gt;"",SUBSTITUTE(Table_Question_Sets[[#This Row],[Property]]," ",""),""))</f>
        <v>PostalAddress</v>
      </c>
      <c r="G32" s="95"/>
      <c r="H32" s="10" t="s">
        <v>37</v>
      </c>
      <c r="I32" s="10" t="s">
        <v>37</v>
      </c>
      <c r="J32" s="10"/>
      <c r="K32" s="62"/>
      <c r="L32" s="77"/>
      <c r="M32" s="77"/>
      <c r="N32" s="25"/>
      <c r="O32" s="25">
        <v>12</v>
      </c>
      <c r="P32" s="25">
        <v>12</v>
      </c>
      <c r="Q32" s="25">
        <v>5</v>
      </c>
      <c r="R32" s="25"/>
      <c r="S32" s="25"/>
      <c r="T32" s="28" t="s">
        <v>937</v>
      </c>
      <c r="U32" s="10"/>
      <c r="V32" s="10"/>
      <c r="W32" s="10"/>
      <c r="X32" s="11"/>
      <c r="Y32" s="10"/>
      <c r="Z32" s="10"/>
      <c r="AA32" s="10"/>
      <c r="AB32" s="10"/>
      <c r="AC32" s="10"/>
      <c r="AD32" s="10"/>
      <c r="AE32" s="10"/>
      <c r="AF32" s="10"/>
      <c r="AG32" s="10"/>
      <c r="AH32" s="77"/>
      <c r="AI32" s="77"/>
      <c r="AJ32" s="77"/>
      <c r="AK32" s="77"/>
      <c r="AL32" s="138"/>
      <c r="AM32"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2" s="167"/>
      <c r="AO3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2"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2" s="10"/>
      <c r="AR32" s="25"/>
      <c r="AS32" s="10"/>
      <c r="AT32" s="10"/>
      <c r="AU32" s="10"/>
      <c r="AV32" s="10"/>
      <c r="AW32" s="10"/>
      <c r="AX32" s="10"/>
      <c r="AY32"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2" s="25" t="str">
        <f>IF(OR(Table_Question_Sets[[#This Row],[Header]]="Yes",Table_Question_Sets[[#This Row],[Text]]=""),"",IF(OR(Table_Question_Sets[[#This Row],[Text]]="true",Table_Question_Sets[[#This Row],[Text]]="false",ISNUMBER(Table_Question_Sets[[#This Row],[Text]])),Table_Question_Sets[[#This Row],[Text]],""""&amp;Table_Question_Sets[[#This Row],[Text]]&amp;""""))</f>
        <v/>
      </c>
      <c r="BA32" s="25" t="str">
        <f>IF(AND(Table_Question_Sets[[#This Row],[Header]]&lt;&gt;"Yes",Table_Question_Sets[[#This Row],[Property]]&lt;&gt;"",Table_Question_Sets[[#This Row],[Summary Label]]&lt;&gt;""),""""&amp;Table_Question_Sets[[#This Row],[Key]]&amp;""": """&amp;Table_Question_Sets[[#This Row],[Summary Label]]&amp;"""","")</f>
        <v/>
      </c>
      <c r="BB32" s="25">
        <f ca="1">IF(Table_Question_Sets[[#This Row],[Header]]="Yes","",_xlfn.NUMBERVALUE(INDIRECT(SUBSTITUTE(ADDRESS(1,COLUMN(),4),"1","")&amp;ROW()-1))+IF(Table_Question_Sets[[#This Row],[Property]]&lt;&gt;"",1,0))</f>
        <v>8</v>
      </c>
      <c r="BC32" s="25">
        <f ca="1">IF(Table_Question_Sets[[#This Row],[Header]]="Yes","",_xlfn.NUMBERVALUE(INDIRECT(SUBSTITUTE(ADDRESS(1,COLUMN(),4),"1","")&amp;ROW()+1))+IF(Table_Question_Sets[[#This Row],[Property]]&lt;&gt;"",1,0))</f>
        <v>4</v>
      </c>
      <c r="BD32" s="25" t="str">
        <f t="array" aca="1" ref="BD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2"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2"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2"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32"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32" s="10" t="e">
        <f ca="1" xml:space="preserve">
IF(Table_Question_Sets[[#This Row],[Row]]="Yes","]},{""className"": ""row"",""fieldGroup"": [","")&amp;
Table_Question_Sets[[#This Row],[Config Field]]</f>
        <v>#NAME?</v>
      </c>
      <c r="BJ32"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2"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2" s="10" t="str">
        <f>IF(AND(Table_Question_Sets[[#This Row],[Header]]="",Table_Question_Sets[[#This Row],[Property]]&lt;&gt;"",Table_Question_Sets[[#This Row],[Field Type]]&lt;&gt;""),
""""&amp;Table_Question_Sets[[#This Row],[Key]]&amp;"""","")</f>
        <v>"postalAddress"</v>
      </c>
      <c r="BM32"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N32" s="10" t="str">
        <f>IF(AND(Table_Question_Sets[[#This Row],[Header]]&lt;&gt;"Yes",Table_Question_Sets[[#This Row],[Property]]&lt;&gt;"",Table_Question_Sets[[#This Row],[Workflow Role]]&lt;&gt;""),
""""&amp;Table_Question_Sets[[#This Row],[Workflow Role]]&amp;""":"""&amp;Table_Question_Sets[[#This Row],[Key]]&amp;"""","")</f>
        <v/>
      </c>
      <c r="BO32" s="10" t="str">
        <f>IF(AND(Table_Question_Sets[[#This Row],[Header]]&lt;&gt;"Yes",Table_Question_Sets[[#This Row],[Property]]&lt;&gt;"",Table_Question_Sets[[#This Row],[Private]]="Yes"),
""""&amp;Table_Question_Sets[[#This Row],[Key]]&amp;"""","")</f>
        <v/>
      </c>
      <c r="BP32" s="10">
        <f ca="1">IF(Table_Question_Sets[[#This Row],[Header]]="Yes","",_xlfn.NUMBERVALUE(INDIRECT(SUBSTITUTE(ADDRESS(1,COLUMN(),4),"1","")&amp;ROW()+1))+IF(OR(Table_Question_Sets[[#This Row],[Value]]&lt;&gt;"",AND(Table_Question_Sets[[#This Row],[Data Type]]="Repeating",Table_Question_Sets[[#This Row],[Calculation Repeating]]&lt;&gt;"")),1,0))</f>
        <v>0</v>
      </c>
      <c r="BQ32" s="10" t="str">
        <f ca="1" xml:space="preserve">
IF(Table_Question_Sets[[#This Row],[Data Type]]="Repeating",
OFFSET(Table_Repeating_Question_Sets[[#Headers],[Property]],MATCH(Table_Question_Sets[[#This Row],[Property]],Table_Repeating_Question_Sets[Property],0),MATCH("Calculation",Table_Repeating_Question_Sets[#Headers],0)-1,1,1),
"")</f>
        <v/>
      </c>
      <c r="BR32"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2"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2" s="10" t="str">
        <f ca="1">IF(ISNUMBER(Table_Question_Sets[[#This Row],[Config Use Row]]),INDEX(Table_Question_Sets[Config Rollup],Table_Question_Sets[[#This Row],[Config Use Row]]),"")</f>
        <v/>
      </c>
      <c r="BU32" s="10" t="str">
        <f ca="1">IF(ISNUMBER(Table_Question_Sets[[#This Row],[Config Use Row]]),INDEX(Table_Question_Sets[Config Keys Nested Rollup],Table_Question_Sets[[#This Row],[Config Use Row]]),"")</f>
        <v/>
      </c>
      <c r="BV32" s="10" t="str">
        <f ca="1">IF(ISNUMBER(Table_Question_Sets[[#This Row],[Config Use Row]]),INDEX(Table_Question_Sets[Calculation Rollup],Table_Question_Sets[[#This Row],[Config Use Row]]),"")</f>
        <v/>
      </c>
    </row>
    <row r="33" spans="2:74" s="22" customFormat="1" ht="21" customHeight="1">
      <c r="B33" s="10" t="s">
        <v>91</v>
      </c>
      <c r="C33" s="166"/>
      <c r="D33" s="26" t="str">
        <f ca="1">IF(Table_Question_Sets[[#This Row],[Header]]="Yes","",
IF(INDIRECT(SUBSTITUTE(ADDRESS(1,COLUMN(),4),"1","")&amp;ROW()-1)="",
INDIRECT(SUBSTITUTE(ADDRESS(1,COLUMN(Table_Question_Sets[[#This Row],[Property]]),4),"1","")&amp;ROW()-1),
INDIRECT(SUBSTITUTE(ADDRESS(1,COLUMN(),4),"1","")&amp;ROW()-1)))</f>
        <v>Personal</v>
      </c>
      <c r="E33"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33" s="26" t="str">
        <f>IF(Table_Question_Sets[[#This Row],[Header]]="Yes","",IF(Table_Question_Sets[[#This Row],[Property]]&lt;&gt;"",SUBSTITUTE(Table_Question_Sets[[#This Row],[Property]]," ",""),""))</f>
        <v>PostalTown</v>
      </c>
      <c r="G33" s="95"/>
      <c r="H33" s="10" t="s">
        <v>37</v>
      </c>
      <c r="I33" s="10" t="s">
        <v>37</v>
      </c>
      <c r="J33" s="10"/>
      <c r="K33" s="62"/>
      <c r="L33" s="77"/>
      <c r="M33" s="77"/>
      <c r="N33" s="25"/>
      <c r="O33" s="25">
        <v>12</v>
      </c>
      <c r="P33" s="25">
        <v>6</v>
      </c>
      <c r="Q33" s="25">
        <v>3</v>
      </c>
      <c r="R33" s="25"/>
      <c r="S33" s="25"/>
      <c r="T33" s="11" t="s">
        <v>938</v>
      </c>
      <c r="U33" s="11"/>
      <c r="V33" s="10"/>
      <c r="W33" s="10"/>
      <c r="X33" s="10"/>
      <c r="Y33" s="10"/>
      <c r="Z33" s="10"/>
      <c r="AA33" s="10"/>
      <c r="AB33" s="10"/>
      <c r="AC33" s="10"/>
      <c r="AD33" s="10"/>
      <c r="AE33" s="10"/>
      <c r="AF33" s="10"/>
      <c r="AG33" s="10"/>
      <c r="AH33" s="77"/>
      <c r="AI33" s="77"/>
      <c r="AJ33" s="77"/>
      <c r="AK33" s="77"/>
      <c r="AL33" s="138"/>
      <c r="AM33"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3" s="167"/>
      <c r="AO33"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3"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3" s="10"/>
      <c r="AR33" s="25"/>
      <c r="AS33" s="10"/>
      <c r="AT33" s="10"/>
      <c r="AU33" s="10"/>
      <c r="AV33" s="10"/>
      <c r="AW33" s="10"/>
      <c r="AX33" s="10"/>
      <c r="AY33"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3" s="25" t="str">
        <f>IF(OR(Table_Question_Sets[[#This Row],[Header]]="Yes",Table_Question_Sets[[#This Row],[Text]]=""),"",IF(OR(Table_Question_Sets[[#This Row],[Text]]="true",Table_Question_Sets[[#This Row],[Text]]="false",ISNUMBER(Table_Question_Sets[[#This Row],[Text]])),Table_Question_Sets[[#This Row],[Text]],""""&amp;Table_Question_Sets[[#This Row],[Text]]&amp;""""))</f>
        <v/>
      </c>
      <c r="BA33" s="25" t="str">
        <f>IF(AND(Table_Question_Sets[[#This Row],[Header]]&lt;&gt;"Yes",Table_Question_Sets[[#This Row],[Property]]&lt;&gt;"",Table_Question_Sets[[#This Row],[Summary Label]]&lt;&gt;""),""""&amp;Table_Question_Sets[[#This Row],[Key]]&amp;""": """&amp;Table_Question_Sets[[#This Row],[Summary Label]]&amp;"""","")</f>
        <v/>
      </c>
      <c r="BB33" s="25">
        <f ca="1">IF(Table_Question_Sets[[#This Row],[Header]]="Yes","",_xlfn.NUMBERVALUE(INDIRECT(SUBSTITUTE(ADDRESS(1,COLUMN(),4),"1","")&amp;ROW()-1))+IF(Table_Question_Sets[[#This Row],[Property]]&lt;&gt;"",1,0))</f>
        <v>9</v>
      </c>
      <c r="BC33" s="25">
        <f ca="1">IF(Table_Question_Sets[[#This Row],[Header]]="Yes","",_xlfn.NUMBERVALUE(INDIRECT(SUBSTITUTE(ADDRESS(1,COLUMN(),4),"1","")&amp;ROW()+1))+IF(Table_Question_Sets[[#This Row],[Property]]&lt;&gt;"",1,0))</f>
        <v>3</v>
      </c>
      <c r="BD33" s="25" t="str">
        <f t="array" aca="1" ref="BD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3"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3"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3"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33"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33" s="10" t="e">
        <f ca="1" xml:space="preserve">
IF(Table_Question_Sets[[#This Row],[Row]]="Yes","]},{""className"": ""row"",""fieldGroup"": [","")&amp;
Table_Question_Sets[[#This Row],[Config Field]]</f>
        <v>#NAME?</v>
      </c>
      <c r="BJ33"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3"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3" s="10" t="str">
        <f>IF(AND(Table_Question_Sets[[#This Row],[Header]]="",Table_Question_Sets[[#This Row],[Property]]&lt;&gt;"",Table_Question_Sets[[#This Row],[Field Type]]&lt;&gt;""),
""""&amp;Table_Question_Sets[[#This Row],[Key]]&amp;"""","")</f>
        <v>"postalTown"</v>
      </c>
      <c r="BM33"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N33" s="10" t="str">
        <f>IF(AND(Table_Question_Sets[[#This Row],[Header]]&lt;&gt;"Yes",Table_Question_Sets[[#This Row],[Property]]&lt;&gt;"",Table_Question_Sets[[#This Row],[Workflow Role]]&lt;&gt;""),
""""&amp;Table_Question_Sets[[#This Row],[Workflow Role]]&amp;""":"""&amp;Table_Question_Sets[[#This Row],[Key]]&amp;"""","")</f>
        <v/>
      </c>
      <c r="BO33" s="10" t="str">
        <f>IF(AND(Table_Question_Sets[[#This Row],[Header]]&lt;&gt;"Yes",Table_Question_Sets[[#This Row],[Property]]&lt;&gt;"",Table_Question_Sets[[#This Row],[Private]]="Yes"),
""""&amp;Table_Question_Sets[[#This Row],[Key]]&amp;"""","")</f>
        <v/>
      </c>
      <c r="BP33" s="10">
        <f ca="1">IF(Table_Question_Sets[[#This Row],[Header]]="Yes","",_xlfn.NUMBERVALUE(INDIRECT(SUBSTITUTE(ADDRESS(1,COLUMN(),4),"1","")&amp;ROW()+1))+IF(OR(Table_Question_Sets[[#This Row],[Value]]&lt;&gt;"",AND(Table_Question_Sets[[#This Row],[Data Type]]="Repeating",Table_Question_Sets[[#This Row],[Calculation Repeating]]&lt;&gt;"")),1,0))</f>
        <v>0</v>
      </c>
      <c r="BQ33" s="10" t="str">
        <f ca="1" xml:space="preserve">
IF(Table_Question_Sets[[#This Row],[Data Type]]="Repeating",
OFFSET(Table_Repeating_Question_Sets[[#Headers],[Property]],MATCH(Table_Question_Sets[[#This Row],[Property]],Table_Repeating_Question_Sets[Property],0),MATCH("Calculation",Table_Repeating_Question_Sets[#Headers],0)-1,1,1),
"")</f>
        <v/>
      </c>
      <c r="BR33"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3"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3" s="10" t="str">
        <f ca="1">IF(ISNUMBER(Table_Question_Sets[[#This Row],[Config Use Row]]),INDEX(Table_Question_Sets[Config Rollup],Table_Question_Sets[[#This Row],[Config Use Row]]),"")</f>
        <v/>
      </c>
      <c r="BU33" s="10" t="str">
        <f ca="1">IF(ISNUMBER(Table_Question_Sets[[#This Row],[Config Use Row]]),INDEX(Table_Question_Sets[Config Keys Nested Rollup],Table_Question_Sets[[#This Row],[Config Use Row]]),"")</f>
        <v/>
      </c>
      <c r="BV33" s="10" t="str">
        <f ca="1">IF(ISNUMBER(Table_Question_Sets[[#This Row],[Config Use Row]]),INDEX(Table_Question_Sets[Calculation Rollup],Table_Question_Sets[[#This Row],[Config Use Row]]),"")</f>
        <v/>
      </c>
    </row>
    <row r="34" spans="2:74" s="22" customFormat="1" ht="21" customHeight="1">
      <c r="B34" s="166" t="s">
        <v>92</v>
      </c>
      <c r="C34" s="166"/>
      <c r="D34" s="26" t="str">
        <f ca="1">IF(Table_Question_Sets[[#This Row],[Header]]="Yes","",
IF(INDIRECT(SUBSTITUTE(ADDRESS(1,COLUMN(),4),"1","")&amp;ROW()-1)="",
INDIRECT(SUBSTITUTE(ADDRESS(1,COLUMN(Table_Question_Sets[[#This Row],[Property]]),4),"1","")&amp;ROW()-1),
INDIRECT(SUBSTITUTE(ADDRESS(1,COLUMN(),4),"1","")&amp;ROW()-1)))</f>
        <v>Personal</v>
      </c>
      <c r="E34"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34" s="26" t="str">
        <f>IF(Table_Question_Sets[[#This Row],[Header]]="Yes","",IF(Table_Question_Sets[[#This Row],[Property]]&lt;&gt;"",SUBSTITUTE(Table_Question_Sets[[#This Row],[Property]]," ",""),""))</f>
        <v>PostalState</v>
      </c>
      <c r="G34" s="95"/>
      <c r="H34" s="10" t="s">
        <v>37</v>
      </c>
      <c r="I34" s="10" t="s">
        <v>88</v>
      </c>
      <c r="J34" s="11" t="s">
        <v>65</v>
      </c>
      <c r="K34" s="62"/>
      <c r="L34" s="77"/>
      <c r="M34" s="77"/>
      <c r="N34" s="25"/>
      <c r="O34" s="25">
        <v>6</v>
      </c>
      <c r="P34" s="25">
        <v>3</v>
      </c>
      <c r="Q34" s="25">
        <v>2</v>
      </c>
      <c r="R34" s="25"/>
      <c r="S34" s="25"/>
      <c r="T34" s="11" t="s">
        <v>65</v>
      </c>
      <c r="U34" s="11"/>
      <c r="V34" s="10"/>
      <c r="W34" s="10"/>
      <c r="X34" s="10"/>
      <c r="Y34" s="10"/>
      <c r="Z34" s="10"/>
      <c r="AA34" s="10"/>
      <c r="AB34" s="10"/>
      <c r="AC34" s="10"/>
      <c r="AD34" s="11" t="s">
        <v>88</v>
      </c>
      <c r="AE34" s="10"/>
      <c r="AF34" s="10"/>
      <c r="AG34" s="10"/>
      <c r="AH34" s="77"/>
      <c r="AI34" s="77"/>
      <c r="AJ34" s="77"/>
      <c r="AK34" s="77"/>
      <c r="AL34" s="138"/>
      <c r="AM34"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4" s="167"/>
      <c r="AO34"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4"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4" s="10"/>
      <c r="AR34" s="25"/>
      <c r="AS34" s="10"/>
      <c r="AT34" s="10"/>
      <c r="AU34" s="10"/>
      <c r="AV34" s="10"/>
      <c r="AW34" s="10"/>
      <c r="AX34" s="10"/>
      <c r="AY34"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4" s="25" t="str">
        <f>IF(OR(Table_Question_Sets[[#This Row],[Header]]="Yes",Table_Question_Sets[[#This Row],[Text]]=""),"",IF(OR(Table_Question_Sets[[#This Row],[Text]]="true",Table_Question_Sets[[#This Row],[Text]]="false",ISNUMBER(Table_Question_Sets[[#This Row],[Text]])),Table_Question_Sets[[#This Row],[Text]],""""&amp;Table_Question_Sets[[#This Row],[Text]]&amp;""""))</f>
        <v/>
      </c>
      <c r="BA34" s="25" t="str">
        <f>IF(AND(Table_Question_Sets[[#This Row],[Header]]&lt;&gt;"Yes",Table_Question_Sets[[#This Row],[Property]]&lt;&gt;"",Table_Question_Sets[[#This Row],[Summary Label]]&lt;&gt;""),""""&amp;Table_Question_Sets[[#This Row],[Key]]&amp;""": """&amp;Table_Question_Sets[[#This Row],[Summary Label]]&amp;"""","")</f>
        <v/>
      </c>
      <c r="BB34" s="25">
        <f ca="1">IF(Table_Question_Sets[[#This Row],[Header]]="Yes","",_xlfn.NUMBERVALUE(INDIRECT(SUBSTITUTE(ADDRESS(1,COLUMN(),4),"1","")&amp;ROW()-1))+IF(Table_Question_Sets[[#This Row],[Property]]&lt;&gt;"",1,0))</f>
        <v>10</v>
      </c>
      <c r="BC34" s="25">
        <f ca="1">IF(Table_Question_Sets[[#This Row],[Header]]="Yes","",_xlfn.NUMBERVALUE(INDIRECT(SUBSTITUTE(ADDRESS(1,COLUMN(),4),"1","")&amp;ROW()+1))+IF(Table_Question_Sets[[#This Row],[Property]]&lt;&gt;"",1,0))</f>
        <v>2</v>
      </c>
      <c r="BD34" s="25" t="e">
        <f t="array" aca="1" ref="BD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34"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4"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4"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34"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34" s="10" t="e">
        <f ca="1" xml:space="preserve">
IF(Table_Question_Sets[[#This Row],[Row]]="Yes","]},{""className"": ""row"",""fieldGroup"": [","")&amp;
Table_Question_Sets[[#This Row],[Config Field]]</f>
        <v>#NAME?</v>
      </c>
      <c r="BJ34"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4"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4" s="10" t="str">
        <f>IF(AND(Table_Question_Sets[[#This Row],[Header]]="",Table_Question_Sets[[#This Row],[Property]]&lt;&gt;"",Table_Question_Sets[[#This Row],[Field Type]]&lt;&gt;""),
""""&amp;Table_Question_Sets[[#This Row],[Key]]&amp;"""","")</f>
        <v>"postalState"</v>
      </c>
      <c r="BM34"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N34" s="10" t="str">
        <f>IF(AND(Table_Question_Sets[[#This Row],[Header]]&lt;&gt;"Yes",Table_Question_Sets[[#This Row],[Property]]&lt;&gt;"",Table_Question_Sets[[#This Row],[Workflow Role]]&lt;&gt;""),
""""&amp;Table_Question_Sets[[#This Row],[Workflow Role]]&amp;""":"""&amp;Table_Question_Sets[[#This Row],[Key]]&amp;"""","")</f>
        <v/>
      </c>
      <c r="BO34" s="10" t="str">
        <f>IF(AND(Table_Question_Sets[[#This Row],[Header]]&lt;&gt;"Yes",Table_Question_Sets[[#This Row],[Property]]&lt;&gt;"",Table_Question_Sets[[#This Row],[Private]]="Yes"),
""""&amp;Table_Question_Sets[[#This Row],[Key]]&amp;"""","")</f>
        <v/>
      </c>
      <c r="BP34" s="10">
        <f ca="1">IF(Table_Question_Sets[[#This Row],[Header]]="Yes","",_xlfn.NUMBERVALUE(INDIRECT(SUBSTITUTE(ADDRESS(1,COLUMN(),4),"1","")&amp;ROW()+1))+IF(OR(Table_Question_Sets[[#This Row],[Value]]&lt;&gt;"",AND(Table_Question_Sets[[#This Row],[Data Type]]="Repeating",Table_Question_Sets[[#This Row],[Calculation Repeating]]&lt;&gt;"")),1,0))</f>
        <v>0</v>
      </c>
      <c r="BQ34" s="10" t="str">
        <f ca="1" xml:space="preserve">
IF(Table_Question_Sets[[#This Row],[Data Type]]="Repeating",
OFFSET(Table_Repeating_Question_Sets[[#Headers],[Property]],MATCH(Table_Question_Sets[[#This Row],[Property]],Table_Repeating_Question_Sets[Property],0),MATCH("Calculation",Table_Repeating_Question_Sets[#Headers],0)-1,1,1),
"")</f>
        <v/>
      </c>
      <c r="BR34"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4"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4" s="10" t="str">
        <f ca="1">IF(ISNUMBER(Table_Question_Sets[[#This Row],[Config Use Row]]),INDEX(Table_Question_Sets[Config Rollup],Table_Question_Sets[[#This Row],[Config Use Row]]),"")</f>
        <v/>
      </c>
      <c r="BU34" s="10" t="str">
        <f ca="1">IF(ISNUMBER(Table_Question_Sets[[#This Row],[Config Use Row]]),INDEX(Table_Question_Sets[Config Keys Nested Rollup],Table_Question_Sets[[#This Row],[Config Use Row]]),"")</f>
        <v/>
      </c>
      <c r="BV34" s="10" t="str">
        <f ca="1">IF(ISNUMBER(Table_Question_Sets[[#This Row],[Config Use Row]]),INDEX(Table_Question_Sets[Calculation Rollup],Table_Question_Sets[[#This Row],[Config Use Row]]),"")</f>
        <v/>
      </c>
    </row>
    <row r="35" spans="2:74" s="22" customFormat="1" ht="21" customHeight="1">
      <c r="B35" s="10" t="s">
        <v>93</v>
      </c>
      <c r="C35" s="166"/>
      <c r="D35" s="26" t="str">
        <f ca="1">IF(Table_Question_Sets[[#This Row],[Header]]="Yes","",
IF(INDIRECT(SUBSTITUTE(ADDRESS(1,COLUMN(),4),"1","")&amp;ROW()-1)="",
INDIRECT(SUBSTITUTE(ADDRESS(1,COLUMN(Table_Question_Sets[[#This Row],[Property]]),4),"1","")&amp;ROW()-1),
INDIRECT(SUBSTITUTE(ADDRESS(1,COLUMN(),4),"1","")&amp;ROW()-1)))</f>
        <v>Personal</v>
      </c>
      <c r="E35"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35" s="26" t="str">
        <f>IF(Table_Question_Sets[[#This Row],[Header]]="Yes","",IF(Table_Question_Sets[[#This Row],[Property]]&lt;&gt;"",SUBSTITUTE(Table_Question_Sets[[#This Row],[Property]]," ",""),""))</f>
        <v>PostalPostcode</v>
      </c>
      <c r="G35" s="95"/>
      <c r="H35" s="10" t="s">
        <v>89</v>
      </c>
      <c r="I35" s="10" t="s">
        <v>37</v>
      </c>
      <c r="J35" s="10"/>
      <c r="K35" s="62"/>
      <c r="L35" s="77"/>
      <c r="M35" s="77"/>
      <c r="N35" s="25"/>
      <c r="O35" s="25">
        <v>6</v>
      </c>
      <c r="P35" s="25">
        <v>3</v>
      </c>
      <c r="Q35" s="25">
        <v>2</v>
      </c>
      <c r="R35" s="25"/>
      <c r="S35" s="25"/>
      <c r="T35" s="11" t="s">
        <v>89</v>
      </c>
      <c r="U35" s="11"/>
      <c r="V35" s="10"/>
      <c r="W35" s="10"/>
      <c r="X35" s="10"/>
      <c r="Y35" s="10"/>
      <c r="Z35" s="10"/>
      <c r="AA35" s="10"/>
      <c r="AB35" s="10"/>
      <c r="AC35" s="10"/>
      <c r="AD35" s="10"/>
      <c r="AE35" s="10"/>
      <c r="AF35" s="10"/>
      <c r="AG35" s="10"/>
      <c r="AH35" s="77"/>
      <c r="AI35" s="77"/>
      <c r="AJ35" s="77"/>
      <c r="AK35" s="77"/>
      <c r="AL35" s="138"/>
      <c r="AM35"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5" s="167"/>
      <c r="AO35"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5"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5" s="10"/>
      <c r="AR35" s="25"/>
      <c r="AS35" s="10"/>
      <c r="AT35" s="10"/>
      <c r="AU35" s="10"/>
      <c r="AV35" s="10"/>
      <c r="AW35" s="10"/>
      <c r="AX35" s="10"/>
      <c r="AY35"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5" s="25" t="str">
        <f>IF(OR(Table_Question_Sets[[#This Row],[Header]]="Yes",Table_Question_Sets[[#This Row],[Text]]=""),"",IF(OR(Table_Question_Sets[[#This Row],[Text]]="true",Table_Question_Sets[[#This Row],[Text]]="false",ISNUMBER(Table_Question_Sets[[#This Row],[Text]])),Table_Question_Sets[[#This Row],[Text]],""""&amp;Table_Question_Sets[[#This Row],[Text]]&amp;""""))</f>
        <v/>
      </c>
      <c r="BA35" s="25" t="str">
        <f>IF(AND(Table_Question_Sets[[#This Row],[Header]]&lt;&gt;"Yes",Table_Question_Sets[[#This Row],[Property]]&lt;&gt;"",Table_Question_Sets[[#This Row],[Summary Label]]&lt;&gt;""),""""&amp;Table_Question_Sets[[#This Row],[Key]]&amp;""": """&amp;Table_Question_Sets[[#This Row],[Summary Label]]&amp;"""","")</f>
        <v/>
      </c>
      <c r="BB35" s="25">
        <f ca="1">IF(Table_Question_Sets[[#This Row],[Header]]="Yes","",_xlfn.NUMBERVALUE(INDIRECT(SUBSTITUTE(ADDRESS(1,COLUMN(),4),"1","")&amp;ROW()-1))+IF(Table_Question_Sets[[#This Row],[Property]]&lt;&gt;"",1,0))</f>
        <v>11</v>
      </c>
      <c r="BC35" s="25">
        <f ca="1">IF(Table_Question_Sets[[#This Row],[Header]]="Yes","",_xlfn.NUMBERVALUE(INDIRECT(SUBSTITUTE(ADDRESS(1,COLUMN(),4),"1","")&amp;ROW()+1))+IF(Table_Question_Sets[[#This Row],[Property]]&lt;&gt;"",1,0))</f>
        <v>1</v>
      </c>
      <c r="BD35" s="25" t="str">
        <f t="array" aca="1" ref="BD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5"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F35"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5"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35"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35" s="10" t="e">
        <f ca="1" xml:space="preserve">
IF(Table_Question_Sets[[#This Row],[Row]]="Yes","]},{""className"": ""row"",""fieldGroup"": [","")&amp;
Table_Question_Sets[[#This Row],[Config Field]]</f>
        <v>#NAME?</v>
      </c>
      <c r="BJ35"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5"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5" s="10" t="str">
        <f>IF(AND(Table_Question_Sets[[#This Row],[Header]]="",Table_Question_Sets[[#This Row],[Property]]&lt;&gt;"",Table_Question_Sets[[#This Row],[Field Type]]&lt;&gt;""),
""""&amp;Table_Question_Sets[[#This Row],[Key]]&amp;"""","")</f>
        <v>"postalPostcode"</v>
      </c>
      <c r="BM35"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N35" s="10" t="str">
        <f>IF(AND(Table_Question_Sets[[#This Row],[Header]]&lt;&gt;"Yes",Table_Question_Sets[[#This Row],[Property]]&lt;&gt;"",Table_Question_Sets[[#This Row],[Workflow Role]]&lt;&gt;""),
""""&amp;Table_Question_Sets[[#This Row],[Workflow Role]]&amp;""":"""&amp;Table_Question_Sets[[#This Row],[Key]]&amp;"""","")</f>
        <v/>
      </c>
      <c r="BO35" s="10" t="str">
        <f>IF(AND(Table_Question_Sets[[#This Row],[Header]]&lt;&gt;"Yes",Table_Question_Sets[[#This Row],[Property]]&lt;&gt;"",Table_Question_Sets[[#This Row],[Private]]="Yes"),
""""&amp;Table_Question_Sets[[#This Row],[Key]]&amp;"""","")</f>
        <v/>
      </c>
      <c r="BP35" s="10">
        <f ca="1">IF(Table_Question_Sets[[#This Row],[Header]]="Yes","",_xlfn.NUMBERVALUE(INDIRECT(SUBSTITUTE(ADDRESS(1,COLUMN(),4),"1","")&amp;ROW()+1))+IF(OR(Table_Question_Sets[[#This Row],[Value]]&lt;&gt;"",AND(Table_Question_Sets[[#This Row],[Data Type]]="Repeating",Table_Question_Sets[[#This Row],[Calculation Repeating]]&lt;&gt;"")),1,0))</f>
        <v>0</v>
      </c>
      <c r="BQ35" s="10" t="str">
        <f ca="1" xml:space="preserve">
IF(Table_Question_Sets[[#This Row],[Data Type]]="Repeating",
OFFSET(Table_Repeating_Question_Sets[[#Headers],[Property]],MATCH(Table_Question_Sets[[#This Row],[Property]],Table_Repeating_Question_Sets[Property],0),MATCH("Calculation",Table_Repeating_Question_Sets[#Headers],0)-1,1,1),
"")</f>
        <v/>
      </c>
      <c r="BR35"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5"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5" s="10" t="str">
        <f ca="1">IF(ISNUMBER(Table_Question_Sets[[#This Row],[Config Use Row]]),INDEX(Table_Question_Sets[Config Rollup],Table_Question_Sets[[#This Row],[Config Use Row]]),"")</f>
        <v/>
      </c>
      <c r="BU35" s="10" t="str">
        <f ca="1">IF(ISNUMBER(Table_Question_Sets[[#This Row],[Config Use Row]]),INDEX(Table_Question_Sets[Config Keys Nested Rollup],Table_Question_Sets[[#This Row],[Config Use Row]]),"")</f>
        <v/>
      </c>
      <c r="BV35" s="10" t="str">
        <f ca="1">IF(ISNUMBER(Table_Question_Sets[[#This Row],[Config Use Row]]),INDEX(Table_Question_Sets[Calculation Rollup],Table_Question_Sets[[#This Row],[Config Use Row]]),"")</f>
        <v/>
      </c>
    </row>
    <row r="36" spans="2:74" s="21" customFormat="1" ht="29.25" thickBot="1">
      <c r="B36" s="15" t="s">
        <v>94</v>
      </c>
      <c r="C36" s="15" t="s">
        <v>60</v>
      </c>
      <c r="D36" s="15" t="str">
        <f ca="1">IF(Table_Question_Sets[[#This Row],[Header]]="Yes","",
IF(INDIRECT(SUBSTITUTE(ADDRESS(1,COLUMN(),4),"1","")&amp;ROW()-1)="",
INDIRECT(SUBSTITUTE(ADDRESS(1,COLUMN(Table_Question_Sets[[#This Row],[Property]]),4),"1","")&amp;ROW()-1),
INDIRECT(SUBSTITUTE(ADDRESS(1,COLUMN(),4),"1","")&amp;ROW()-1)))</f>
        <v/>
      </c>
      <c r="E36" s="1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36" s="15" t="str">
        <f>IF(Table_Question_Sets[[#This Row],[Header]]="Yes","",IF(Table_Question_Sets[[#This Row],[Property]]&lt;&gt;"",SUBSTITUTE(Table_Question_Sets[[#This Row],[Property]]," ",""),""))</f>
        <v/>
      </c>
      <c r="G36" s="58"/>
      <c r="H36" s="15"/>
      <c r="I36" s="15"/>
      <c r="J36" s="15"/>
      <c r="K36" s="58"/>
      <c r="L36" s="76"/>
      <c r="M36" s="76"/>
      <c r="N36" s="33"/>
      <c r="O36" s="33"/>
      <c r="P36" s="33"/>
      <c r="Q36" s="33"/>
      <c r="R36" s="33"/>
      <c r="S36" s="33"/>
      <c r="T36" s="15"/>
      <c r="U36" s="15"/>
      <c r="V36" s="15"/>
      <c r="W36" s="15"/>
      <c r="X36" s="15"/>
      <c r="Y36" s="15"/>
      <c r="Z36" s="15"/>
      <c r="AA36" s="15"/>
      <c r="AB36" s="15"/>
      <c r="AC36" s="15"/>
      <c r="AD36" s="15"/>
      <c r="AE36" s="15"/>
      <c r="AF36" s="15"/>
      <c r="AG36" s="15"/>
      <c r="AH36" s="76"/>
      <c r="AI36" s="76"/>
      <c r="AJ36" s="76"/>
      <c r="AK36" s="76"/>
      <c r="AL36" s="142"/>
      <c r="AM36"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6" s="101"/>
      <c r="AO36" s="1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6" s="1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6" s="15"/>
      <c r="AR36" s="33"/>
      <c r="AS36" s="15"/>
      <c r="AT36" s="15"/>
      <c r="AU36" s="15"/>
      <c r="AV36" s="15"/>
      <c r="AW36" s="15"/>
      <c r="AX36" s="15"/>
      <c r="AY36"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6" s="33" t="str">
        <f>IF(OR(Table_Question_Sets[[#This Row],[Header]]="Yes",Table_Question_Sets[[#This Row],[Text]]=""),"",IF(OR(Table_Question_Sets[[#This Row],[Text]]="true",Table_Question_Sets[[#This Row],[Text]]="false",ISNUMBER(Table_Question_Sets[[#This Row],[Text]])),Table_Question_Sets[[#This Row],[Text]],""""&amp;Table_Question_Sets[[#This Row],[Text]]&amp;""""))</f>
        <v/>
      </c>
      <c r="BA36" s="33" t="str">
        <f>IF(AND(Table_Question_Sets[[#This Row],[Header]]&lt;&gt;"Yes",Table_Question_Sets[[#This Row],[Property]]&lt;&gt;"",Table_Question_Sets[[#This Row],[Summary Label]]&lt;&gt;""),""""&amp;Table_Question_Sets[[#This Row],[Key]]&amp;""": """&amp;Table_Question_Sets[[#This Row],[Summary Label]]&amp;"""","")</f>
        <v/>
      </c>
      <c r="BB36" s="33" t="str">
        <f ca="1">IF(Table_Question_Sets[[#This Row],[Header]]="Yes","",_xlfn.NUMBERVALUE(INDIRECT(SUBSTITUTE(ADDRESS(1,COLUMN(),4),"1","")&amp;ROW()-1))+IF(Table_Question_Sets[[#This Row],[Property]]&lt;&gt;"",1,0))</f>
        <v/>
      </c>
      <c r="BC36" s="33" t="str">
        <f ca="1">IF(Table_Question_Sets[[#This Row],[Header]]="Yes","",_xlfn.NUMBERVALUE(INDIRECT(SUBSTITUTE(ADDRESS(1,COLUMN(),4),"1","")&amp;ROW()+1))+IF(Table_Question_Sets[[#This Row],[Property]]&lt;&gt;"",1,0))</f>
        <v/>
      </c>
      <c r="BD36" s="33" t="str">
        <f t="array" aca="1" ref="BD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6" s="3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36" s="3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6" s="3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6" s="33"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36" s="15" t="str">
        <f xml:space="preserve">
IF(Table_Question_Sets[[#This Row],[Row]]="Yes","]},{""className"": ""row"",""fieldGroup"": [","")&amp;
Table_Question_Sets[[#This Row],[Config Field]]</f>
        <v/>
      </c>
      <c r="BJ36" s="15"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6" s="1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6" s="15" t="str">
        <f>IF(AND(Table_Question_Sets[[#This Row],[Header]]="",Table_Question_Sets[[#This Row],[Property]]&lt;&gt;"",Table_Question_Sets[[#This Row],[Field Type]]&lt;&gt;""),
""""&amp;Table_Question_Sets[[#This Row],[Key]]&amp;"""","")</f>
        <v/>
      </c>
      <c r="BM36" s="1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"disclosure":["disclosureHeading","history","historyDetails","insolvency","insolvencyDetails","declaration"],</v>
      </c>
      <c r="BN36" s="15" t="str">
        <f>IF(AND(Table_Question_Sets[[#This Row],[Header]]&lt;&gt;"Yes",Table_Question_Sets[[#This Row],[Property]]&lt;&gt;"",Table_Question_Sets[[#This Row],[Workflow Role]]&lt;&gt;""),
""""&amp;Table_Question_Sets[[#This Row],[Workflow Role]]&amp;""":"""&amp;Table_Question_Sets[[#This Row],[Key]]&amp;"""","")</f>
        <v/>
      </c>
      <c r="BO36" s="15" t="str">
        <f>IF(AND(Table_Question_Sets[[#This Row],[Header]]&lt;&gt;"Yes",Table_Question_Sets[[#This Row],[Property]]&lt;&gt;"",Table_Question_Sets[[#This Row],[Private]]="Yes"),
""""&amp;Table_Question_Sets[[#This Row],[Key]]&amp;"""","")</f>
        <v/>
      </c>
      <c r="BP36" s="15" t="str">
        <f ca="1">IF(Table_Question_Sets[[#This Row],[Header]]="Yes","",_xlfn.NUMBERVALUE(INDIRECT(SUBSTITUTE(ADDRESS(1,COLUMN(),4),"1","")&amp;ROW()+1))+IF(OR(Table_Question_Sets[[#This Row],[Value]]&lt;&gt;"",AND(Table_Question_Sets[[#This Row],[Data Type]]="Repeating",Table_Question_Sets[[#This Row],[Calculation Repeating]]&lt;&gt;"")),1,0))</f>
        <v/>
      </c>
      <c r="BQ36" s="15" t="str">
        <f ca="1" xml:space="preserve">
IF(Table_Question_Sets[[#This Row],[Data Type]]="Repeating",
OFFSET(Table_Repeating_Question_Sets[[#Headers],[Property]],MATCH(Table_Question_Sets[[#This Row],[Property]],Table_Repeating_Question_Sets[Property],0),MATCH("Calculation",Table_Repeating_Question_Sets[#Headers],0)-1,1,1),
"")</f>
        <v/>
      </c>
      <c r="BR36" s="1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6" s="1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"disclosure":{"history": "No","insolvency": "No","declaration": "Yes"},</v>
      </c>
      <c r="BT36" s="15" t="str">
        <f ca="1">IF(ISNUMBER(Table_Question_Sets[[#This Row],[Config Use Row]]),INDEX(Table_Question_Sets[Config Rollup],Table_Question_Sets[[#This Row],[Config Use Row]]),"")</f>
        <v/>
      </c>
      <c r="BU36" s="15" t="str">
        <f ca="1">IF(ISNUMBER(Table_Question_Sets[[#This Row],[Config Use Row]]),INDEX(Table_Question_Sets[Config Keys Nested Rollup],Table_Question_Sets[[#This Row],[Config Use Row]]),"")</f>
        <v/>
      </c>
      <c r="BV36" s="15" t="str">
        <f ca="1">IF(ISNUMBER(Table_Question_Sets[[#This Row],[Config Use Row]]),INDEX(Table_Question_Sets[Calculation Rollup],Table_Question_Sets[[#This Row],[Config Use Row]]),"")</f>
        <v/>
      </c>
    </row>
    <row r="37" spans="2:74" s="22" customFormat="1" ht="21" hidden="1" customHeight="1">
      <c r="B37" s="27"/>
      <c r="C37" s="10"/>
      <c r="D37" s="26" t="str">
        <f ca="1">IF(Table_Question_Sets[[#This Row],[Header]]="Yes","",
IF(INDIRECT(SUBSTITUTE(ADDRESS(1,COLUMN(),4),"1","")&amp;ROW()-1)="",
INDIRECT(SUBSTITUTE(ADDRESS(1,COLUMN(Table_Question_Sets[[#This Row],[Property]]),4),"1","")&amp;ROW()-1),
INDIRECT(SUBSTITUTE(ADDRESS(1,COLUMN(),4),"1","")&amp;ROW()-1)))</f>
        <v>Disclosure</v>
      </c>
      <c r="E3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37" s="26" t="str">
        <f>IF(Table_Question_Sets[[#This Row],[Header]]="Yes","",IF(Table_Question_Sets[[#This Row],[Property]]&lt;&gt;"",SUBSTITUTE(Table_Question_Sets[[#This Row],[Property]]," ",""),""))</f>
        <v/>
      </c>
      <c r="G37" s="95"/>
      <c r="H37" s="27"/>
      <c r="I37" s="27"/>
      <c r="J37" s="27"/>
      <c r="K37" s="59"/>
      <c r="L37" s="82"/>
      <c r="M37" s="82"/>
      <c r="N37" s="52"/>
      <c r="O37" s="52"/>
      <c r="P37" s="52"/>
      <c r="Q37" s="52"/>
      <c r="R37" s="52"/>
      <c r="S37" s="52"/>
      <c r="T37" s="27"/>
      <c r="U37" s="27"/>
      <c r="V37" s="27"/>
      <c r="W37" s="27"/>
      <c r="X37" s="27"/>
      <c r="Y37" s="27"/>
      <c r="Z37" s="27"/>
      <c r="AA37" s="27"/>
      <c r="AB37" s="27"/>
      <c r="AC37" s="27"/>
      <c r="AD37" s="27"/>
      <c r="AE37" s="27"/>
      <c r="AF37" s="27"/>
      <c r="AG37" s="27"/>
      <c r="AH37" s="82"/>
      <c r="AI37" s="82"/>
      <c r="AJ37" s="82"/>
      <c r="AK37" s="82"/>
      <c r="AL37" s="26"/>
      <c r="AM37"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7" s="167"/>
      <c r="AO3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7"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7" s="27"/>
      <c r="AR37" s="52"/>
      <c r="AS37" s="27"/>
      <c r="AT37" s="27"/>
      <c r="AU37" s="27"/>
      <c r="AV37" s="27"/>
      <c r="AW37" s="27"/>
      <c r="AX37" s="27"/>
      <c r="AY37"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7" s="50" t="str">
        <f>IF(OR(Table_Question_Sets[[#This Row],[Header]]="Yes",Table_Question_Sets[[#This Row],[Text]]=""),"",IF(OR(Table_Question_Sets[[#This Row],[Text]]="true",Table_Question_Sets[[#This Row],[Text]]="false",ISNUMBER(Table_Question_Sets[[#This Row],[Text]])),Table_Question_Sets[[#This Row],[Text]],""""&amp;Table_Question_Sets[[#This Row],[Text]]&amp;""""))</f>
        <v/>
      </c>
      <c r="BA37" s="50" t="str">
        <f>IF(AND(Table_Question_Sets[[#This Row],[Header]]&lt;&gt;"Yes",Table_Question_Sets[[#This Row],[Property]]&lt;&gt;"",Table_Question_Sets[[#This Row],[Summary Label]]&lt;&gt;""),""""&amp;Table_Question_Sets[[#This Row],[Key]]&amp;""": """&amp;Table_Question_Sets[[#This Row],[Summary Label]]&amp;"""","")</f>
        <v/>
      </c>
      <c r="BB37" s="50">
        <f ca="1">IF(Table_Question_Sets[[#This Row],[Header]]="Yes","",_xlfn.NUMBERVALUE(INDIRECT(SUBSTITUTE(ADDRESS(1,COLUMN(),4),"1","")&amp;ROW()-1))+IF(Table_Question_Sets[[#This Row],[Property]]&lt;&gt;"",1,0))</f>
        <v>0</v>
      </c>
      <c r="BC37" s="50">
        <f ca="1">IF(Table_Question_Sets[[#This Row],[Header]]="Yes","",_xlfn.NUMBERVALUE(INDIRECT(SUBSTITUTE(ADDRESS(1,COLUMN(),4),"1","")&amp;ROW()+1))+IF(Table_Question_Sets[[#This Row],[Property]]&lt;&gt;"",1,0))</f>
        <v>6</v>
      </c>
      <c r="BD37" s="25" t="str">
        <f t="array" aca="1" ref="BD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7"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37"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7" s="5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7" s="5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37" s="10" t="str">
        <f xml:space="preserve">
IF(Table_Question_Sets[[#This Row],[Row]]="Yes","]},{""className"": ""row"",""fieldGroup"": [","")&amp;
Table_Question_Sets[[#This Row],[Config Field]]</f>
        <v/>
      </c>
      <c r="BJ37"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7"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7" s="10" t="str">
        <f>IF(AND(Table_Question_Sets[[#This Row],[Header]]="",Table_Question_Sets[[#This Row],[Property]]&lt;&gt;"",Table_Question_Sets[[#This Row],[Field Type]]&lt;&gt;""),
""""&amp;Table_Question_Sets[[#This Row],[Key]]&amp;"""","")</f>
        <v/>
      </c>
      <c r="BM37"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N37" s="10" t="str">
        <f>IF(AND(Table_Question_Sets[[#This Row],[Header]]&lt;&gt;"Yes",Table_Question_Sets[[#This Row],[Property]]&lt;&gt;"",Table_Question_Sets[[#This Row],[Workflow Role]]&lt;&gt;""),
""""&amp;Table_Question_Sets[[#This Row],[Workflow Role]]&amp;""":"""&amp;Table_Question_Sets[[#This Row],[Key]]&amp;"""","")</f>
        <v/>
      </c>
      <c r="BO37" s="10" t="str">
        <f>IF(AND(Table_Question_Sets[[#This Row],[Header]]&lt;&gt;"Yes",Table_Question_Sets[[#This Row],[Property]]&lt;&gt;"",Table_Question_Sets[[#This Row],[Private]]="Yes"),
""""&amp;Table_Question_Sets[[#This Row],[Key]]&amp;"""","")</f>
        <v/>
      </c>
      <c r="BP37" s="10">
        <f ca="1">IF(Table_Question_Sets[[#This Row],[Header]]="Yes","",_xlfn.NUMBERVALUE(INDIRECT(SUBSTITUTE(ADDRESS(1,COLUMN(),4),"1","")&amp;ROW()+1))+IF(OR(Table_Question_Sets[[#This Row],[Value]]&lt;&gt;"",AND(Table_Question_Sets[[#This Row],[Data Type]]="Repeating",Table_Question_Sets[[#This Row],[Calculation Repeating]]&lt;&gt;"")),1,0))</f>
        <v>0</v>
      </c>
      <c r="BQ37" s="10" t="str">
        <f ca="1" xml:space="preserve">
IF(Table_Question_Sets[[#This Row],[Data Type]]="Repeating",
OFFSET(Table_Repeating_Question_Sets[[#Headers],[Property]],MATCH(Table_Question_Sets[[#This Row],[Property]],Table_Repeating_Question_Sets[Property],0),MATCH("Calculation",Table_Repeating_Question_Sets[#Headers],0)-1,1,1),
"")</f>
        <v/>
      </c>
      <c r="BR37"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7"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37" s="10" t="str">
        <f ca="1">IF(ISNUMBER(Table_Question_Sets[[#This Row],[Config Use Row]]),INDEX(Table_Question_Sets[Config Rollup],Table_Question_Sets[[#This Row],[Config Use Row]]),"")</f>
        <v/>
      </c>
      <c r="BU37" s="10" t="str">
        <f ca="1">IF(ISNUMBER(Table_Question_Sets[[#This Row],[Config Use Row]]),INDEX(Table_Question_Sets[Config Keys Nested Rollup],Table_Question_Sets[[#This Row],[Config Use Row]]),"")</f>
        <v/>
      </c>
      <c r="BV37" s="26" t="str">
        <f ca="1">IF(ISNUMBER(Table_Question_Sets[[#This Row],[Config Use Row]]),INDEX(Table_Question_Sets[Calculation Rollup],Table_Question_Sets[[#This Row],[Config Use Row]]),"")</f>
        <v/>
      </c>
    </row>
    <row r="38" spans="2:74" s="22" customFormat="1" ht="21" customHeight="1">
      <c r="B38" s="27" t="s">
        <v>680</v>
      </c>
      <c r="C38" s="10"/>
      <c r="D38" s="26" t="str">
        <f ca="1">IF(Table_Question_Sets[[#This Row],[Header]]="Yes","",
IF(INDIRECT(SUBSTITUTE(ADDRESS(1,COLUMN(),4),"1","")&amp;ROW()-1)="",
INDIRECT(SUBSTITUTE(ADDRESS(1,COLUMN(Table_Question_Sets[[#This Row],[Property]]),4),"1","")&amp;ROW()-1),
INDIRECT(SUBSTITUTE(ADDRESS(1,COLUMN(),4),"1","")&amp;ROW()-1)))</f>
        <v>Disclosure</v>
      </c>
      <c r="E3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38" s="26" t="str">
        <f>IF(Table_Question_Sets[[#This Row],[Header]]="Yes","",IF(Table_Question_Sets[[#This Row],[Property]]&lt;&gt;"",SUBSTITUTE(Table_Question_Sets[[#This Row],[Property]]," ",""),""))</f>
        <v>DisclosureHeading</v>
      </c>
      <c r="G38" s="95"/>
      <c r="H38" s="27" t="s">
        <v>706</v>
      </c>
      <c r="I38" s="27" t="s">
        <v>706</v>
      </c>
      <c r="J38" s="27"/>
      <c r="K38" s="59"/>
      <c r="L38" s="82"/>
      <c r="M38" s="82"/>
      <c r="N38" s="59"/>
      <c r="O38" s="59" t="s">
        <v>813</v>
      </c>
      <c r="P38" s="59"/>
      <c r="Q38" s="59"/>
      <c r="R38" s="59"/>
      <c r="S38" s="59"/>
      <c r="T38" s="27"/>
      <c r="U38" s="27"/>
      <c r="V38" s="27"/>
      <c r="W38" s="27"/>
      <c r="X38" s="10" t="s">
        <v>681</v>
      </c>
      <c r="Y38" s="27"/>
      <c r="Z38" s="27"/>
      <c r="AA38" s="27"/>
      <c r="AB38" s="27"/>
      <c r="AC38" s="27"/>
      <c r="AD38" s="27"/>
      <c r="AE38" s="27"/>
      <c r="AF38" s="27"/>
      <c r="AG38" s="27"/>
      <c r="AH38" s="82"/>
      <c r="AI38" s="82"/>
      <c r="AJ38" s="82"/>
      <c r="AK38" s="82"/>
      <c r="AL38" s="26"/>
      <c r="AM38"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38" s="167"/>
      <c r="AO3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8"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8" s="27"/>
      <c r="AR38" s="52"/>
      <c r="AS38" s="27"/>
      <c r="AT38" s="27"/>
      <c r="AU38" s="27"/>
      <c r="AV38" s="27"/>
      <c r="AW38" s="27"/>
      <c r="AX38" s="27"/>
      <c r="AY38"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8" s="50" t="str">
        <f>IF(OR(Table_Question_Sets[[#This Row],[Header]]="Yes",Table_Question_Sets[[#This Row],[Text]]=""),"",IF(OR(Table_Question_Sets[[#This Row],[Text]]="true",Table_Question_Sets[[#This Row],[Text]]="false",ISNUMBER(Table_Question_Sets[[#This Row],[Text]])),Table_Question_Sets[[#This Row],[Text]],""""&amp;Table_Question_Sets[[#This Row],[Text]]&amp;""""))</f>
        <v/>
      </c>
      <c r="BA38" s="50" t="str">
        <f>IF(AND(Table_Question_Sets[[#This Row],[Header]]&lt;&gt;"Yes",Table_Question_Sets[[#This Row],[Property]]&lt;&gt;"",Table_Question_Sets[[#This Row],[Summary Label]]&lt;&gt;""),""""&amp;Table_Question_Sets[[#This Row],[Key]]&amp;""": """&amp;Table_Question_Sets[[#This Row],[Summary Label]]&amp;"""","")</f>
        <v/>
      </c>
      <c r="BB38" s="50">
        <f ca="1">IF(Table_Question_Sets[[#This Row],[Header]]="Yes","",_xlfn.NUMBERVALUE(INDIRECT(SUBSTITUTE(ADDRESS(1,COLUMN(),4),"1","")&amp;ROW()-1))+IF(Table_Question_Sets[[#This Row],[Property]]&lt;&gt;"",1,0))</f>
        <v>1</v>
      </c>
      <c r="BC38" s="50">
        <f ca="1">IF(Table_Question_Sets[[#This Row],[Header]]="Yes","",_xlfn.NUMBERVALUE(INDIRECT(SUBSTITUTE(ADDRESS(1,COLUMN(),4),"1","")&amp;ROW()+1))+IF(Table_Question_Sets[[#This Row],[Property]]&lt;&gt;"",1,0))</f>
        <v>6</v>
      </c>
      <c r="BD38" s="29" t="str">
        <f t="array" aca="1" ref="BD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8" s="5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8" s="5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8" s="5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38" s="5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38" s="26" t="e">
        <f ca="1" xml:space="preserve">
IF(Table_Question_Sets[[#This Row],[Row]]="Yes","]},{""className"": ""row"",""fieldGroup"": [","")&amp;
Table_Question_Sets[[#This Row],[Config Field]]</f>
        <v>#NAME?</v>
      </c>
      <c r="BJ38"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8"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8" s="138" t="str">
        <f>IF(AND(Table_Question_Sets[[#This Row],[Header]]="",Table_Question_Sets[[#This Row],[Property]]&lt;&gt;"",Table_Question_Sets[[#This Row],[Field Type]]&lt;&gt;""),
""""&amp;Table_Question_Sets[[#This Row],[Key]]&amp;"""","")</f>
        <v>"disclosureHeading"</v>
      </c>
      <c r="BM38"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N38" s="138" t="str">
        <f>IF(AND(Table_Question_Sets[[#This Row],[Header]]&lt;&gt;"Yes",Table_Question_Sets[[#This Row],[Property]]&lt;&gt;"",Table_Question_Sets[[#This Row],[Workflow Role]]&lt;&gt;""),
""""&amp;Table_Question_Sets[[#This Row],[Workflow Role]]&amp;""":"""&amp;Table_Question_Sets[[#This Row],[Key]]&amp;"""","")</f>
        <v/>
      </c>
      <c r="BO38" s="138" t="str">
        <f>IF(AND(Table_Question_Sets[[#This Row],[Header]]&lt;&gt;"Yes",Table_Question_Sets[[#This Row],[Property]]&lt;&gt;"",Table_Question_Sets[[#This Row],[Private]]="Yes"),
""""&amp;Table_Question_Sets[[#This Row],[Key]]&amp;"""","")</f>
        <v/>
      </c>
      <c r="BP38" s="138">
        <f ca="1">IF(Table_Question_Sets[[#This Row],[Header]]="Yes","",_xlfn.NUMBERVALUE(INDIRECT(SUBSTITUTE(ADDRESS(1,COLUMN(),4),"1","")&amp;ROW()+1))+IF(OR(Table_Question_Sets[[#This Row],[Value]]&lt;&gt;"",AND(Table_Question_Sets[[#This Row],[Data Type]]="Repeating",Table_Question_Sets[[#This Row],[Calculation Repeating]]&lt;&gt;"")),1,0))</f>
        <v>0</v>
      </c>
      <c r="BQ38" s="138" t="str">
        <f ca="1" xml:space="preserve">
IF(Table_Question_Sets[[#This Row],[Data Type]]="Repeating",
OFFSET(Table_Repeating_Question_Sets[[#Headers],[Property]],MATCH(Table_Question_Sets[[#This Row],[Property]],Table_Repeating_Question_Sets[Property],0),MATCH("Calculation",Table_Repeating_Question_Sets[#Headers],0)-1,1,1),
"")</f>
        <v/>
      </c>
      <c r="BR38" s="2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8" s="2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38" s="138" t="str">
        <f ca="1">IF(ISNUMBER(Table_Question_Sets[[#This Row],[Config Use Row]]),INDEX(Table_Question_Sets[Config Rollup],Table_Question_Sets[[#This Row],[Config Use Row]]),"")</f>
        <v/>
      </c>
      <c r="BU38" s="138" t="str">
        <f ca="1">IF(ISNUMBER(Table_Question_Sets[[#This Row],[Config Use Row]]),INDEX(Table_Question_Sets[Config Keys Nested Rollup],Table_Question_Sets[[#This Row],[Config Use Row]]),"")</f>
        <v/>
      </c>
      <c r="BV38" s="26" t="str">
        <f ca="1">IF(ISNUMBER(Table_Question_Sets[[#This Row],[Config Use Row]]),INDEX(Table_Question_Sets[Calculation Rollup],Table_Question_Sets[[#This Row],[Config Use Row]]),"")</f>
        <v/>
      </c>
    </row>
    <row r="39" spans="2:74" s="22" customFormat="1" ht="21" customHeight="1">
      <c r="B39" s="10" t="s">
        <v>95</v>
      </c>
      <c r="C39" s="166"/>
      <c r="D39" s="26" t="str">
        <f ca="1">IF(Table_Question_Sets[[#This Row],[Header]]="Yes","",
IF(INDIRECT(SUBSTITUTE(ADDRESS(1,COLUMN(),4),"1","")&amp;ROW()-1)="",
INDIRECT(SUBSTITUTE(ADDRESS(1,COLUMN(Table_Question_Sets[[#This Row],[Property]]),4),"1","")&amp;ROW()-1),
INDIRECT(SUBSTITUTE(ADDRESS(1,COLUMN(),4),"1","")&amp;ROW()-1)))</f>
        <v>Disclosure</v>
      </c>
      <c r="E3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v>
      </c>
      <c r="F39" s="26" t="str">
        <f>IF(Table_Question_Sets[[#This Row],[Header]]="Yes","",IF(Table_Question_Sets[[#This Row],[Property]]&lt;&gt;"",SUBSTITUTE(Table_Question_Sets[[#This Row],[Property]]," ",""),""))</f>
        <v>History</v>
      </c>
      <c r="G39" s="95"/>
      <c r="H39" s="10" t="s">
        <v>37</v>
      </c>
      <c r="I39" s="10" t="s">
        <v>83</v>
      </c>
      <c r="J39" s="10" t="s">
        <v>69</v>
      </c>
      <c r="K39" s="62" t="s">
        <v>60</v>
      </c>
      <c r="L39" s="77"/>
      <c r="M39" s="77"/>
      <c r="N39" s="25"/>
      <c r="O39" s="59" t="s">
        <v>813</v>
      </c>
      <c r="P39" s="59" t="s">
        <v>813</v>
      </c>
      <c r="Q39" s="59" t="s">
        <v>813</v>
      </c>
      <c r="R39" s="59" t="s">
        <v>813</v>
      </c>
      <c r="S39" s="25"/>
      <c r="T39" s="10"/>
      <c r="U39" s="10" t="s">
        <v>96</v>
      </c>
      <c r="V39" s="10"/>
      <c r="W39" s="10"/>
      <c r="X39" s="10"/>
      <c r="Y39" s="10" t="s">
        <v>95</v>
      </c>
      <c r="Z39" s="10"/>
      <c r="AA39" s="10"/>
      <c r="AB39" s="10"/>
      <c r="AC39" s="10"/>
      <c r="AD39" s="10"/>
      <c r="AE39" s="10"/>
      <c r="AF39" s="10"/>
      <c r="AG39" s="10"/>
      <c r="AH39" s="77"/>
      <c r="AI39" s="77"/>
      <c r="AJ39" s="77"/>
      <c r="AK39" s="77"/>
      <c r="AL39" s="138" t="s">
        <v>70</v>
      </c>
      <c r="AM39"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No</v>
      </c>
      <c r="AN39" s="167"/>
      <c r="AO3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9"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9" s="10"/>
      <c r="AR39" s="25"/>
      <c r="AS39" s="10"/>
      <c r="AT39" s="10"/>
      <c r="AU39" s="10"/>
      <c r="AV39" s="10"/>
      <c r="AW39" s="10"/>
      <c r="AX39" s="10"/>
      <c r="AY39"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Z39" s="25" t="str">
        <f>IF(OR(Table_Question_Sets[[#This Row],[Header]]="Yes",Table_Question_Sets[[#This Row],[Text]]=""),"",IF(OR(Table_Question_Sets[[#This Row],[Text]]="true",Table_Question_Sets[[#This Row],[Text]]="false",ISNUMBER(Table_Question_Sets[[#This Row],[Text]])),Table_Question_Sets[[#This Row],[Text]],""""&amp;Table_Question_Sets[[#This Row],[Text]]&amp;""""))</f>
        <v>"No"</v>
      </c>
      <c r="BA39" s="25" t="str">
        <f>IF(AND(Table_Question_Sets[[#This Row],[Header]]&lt;&gt;"Yes",Table_Question_Sets[[#This Row],[Property]]&lt;&gt;"",Table_Question_Sets[[#This Row],[Summary Label]]&lt;&gt;""),""""&amp;Table_Question_Sets[[#This Row],[Key]]&amp;""": """&amp;Table_Question_Sets[[#This Row],[Summary Label]]&amp;"""","")</f>
        <v/>
      </c>
      <c r="BB39" s="25">
        <f ca="1">IF(Table_Question_Sets[[#This Row],[Header]]="Yes","",_xlfn.NUMBERVALUE(INDIRECT(SUBSTITUTE(ADDRESS(1,COLUMN(),4),"1","")&amp;ROW()-1))+IF(Table_Question_Sets[[#This Row],[Property]]&lt;&gt;"",1,0))</f>
        <v>2</v>
      </c>
      <c r="BC39" s="25">
        <f ca="1">IF(Table_Question_Sets[[#This Row],[Header]]="Yes","",_xlfn.NUMBERVALUE(INDIRECT(SUBSTITUTE(ADDRESS(1,COLUMN(),4),"1","")&amp;ROW()+1))+IF(Table_Question_Sets[[#This Row],[Property]]&lt;&gt;"",1,0))</f>
        <v>5</v>
      </c>
      <c r="BD39" s="25" t="e">
        <f t="array" aca="1" ref="BD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39"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39"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9"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39"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39" s="10" t="e">
        <f ca="1" xml:space="preserve">
IF(Table_Question_Sets[[#This Row],[Row]]="Yes","]},{""className"": ""row"",""fieldGroup"": [","")&amp;
Table_Question_Sets[[#This Row],[Config Field]]</f>
        <v>#NAME?</v>
      </c>
      <c r="BJ39"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39"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9" s="10" t="str">
        <f>IF(AND(Table_Question_Sets[[#This Row],[Header]]="",Table_Question_Sets[[#This Row],[Property]]&lt;&gt;"",Table_Question_Sets[[#This Row],[Field Type]]&lt;&gt;""),
""""&amp;Table_Question_Sets[[#This Row],[Key]]&amp;"""","")</f>
        <v>"history"</v>
      </c>
      <c r="BM39"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"history","historyDetails","insolvency","insolvencyDetails","declaration"</v>
      </c>
      <c r="BN39" s="10" t="str">
        <f>IF(AND(Table_Question_Sets[[#This Row],[Header]]&lt;&gt;"Yes",Table_Question_Sets[[#This Row],[Property]]&lt;&gt;"",Table_Question_Sets[[#This Row],[Workflow Role]]&lt;&gt;""),
""""&amp;Table_Question_Sets[[#This Row],[Workflow Role]]&amp;""":"""&amp;Table_Question_Sets[[#This Row],[Key]]&amp;"""","")</f>
        <v/>
      </c>
      <c r="BO39" s="10" t="str">
        <f>IF(AND(Table_Question_Sets[[#This Row],[Header]]&lt;&gt;"Yes",Table_Question_Sets[[#This Row],[Property]]&lt;&gt;"",Table_Question_Sets[[#This Row],[Private]]="Yes"),
""""&amp;Table_Question_Sets[[#This Row],[Key]]&amp;"""","")</f>
        <v/>
      </c>
      <c r="BP39" s="10">
        <f ca="1">IF(Table_Question_Sets[[#This Row],[Header]]="Yes","",_xlfn.NUMBERVALUE(INDIRECT(SUBSTITUTE(ADDRESS(1,COLUMN(),4),"1","")&amp;ROW()+1))+IF(OR(Table_Question_Sets[[#This Row],[Value]]&lt;&gt;"",AND(Table_Question_Sets[[#This Row],[Data Type]]="Repeating",Table_Question_Sets[[#This Row],[Calculation Repeating]]&lt;&gt;"")),1,0))</f>
        <v>0</v>
      </c>
      <c r="BQ39" s="10" t="str">
        <f ca="1" xml:space="preserve">
IF(Table_Question_Sets[[#This Row],[Data Type]]="Repeating",
OFFSET(Table_Repeating_Question_Sets[[#Headers],[Property]],MATCH(Table_Question_Sets[[#This Row],[Property]],Table_Repeating_Question_Sets[Property],0),MATCH("Calculation",Table_Repeating_Question_Sets[#Headers],0)-1,1,1),
"")</f>
        <v/>
      </c>
      <c r="BR39"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"history": "No"</v>
      </c>
      <c r="BS39"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39" s="10" t="str">
        <f ca="1">IF(ISNUMBER(Table_Question_Sets[[#This Row],[Config Use Row]]),INDEX(Table_Question_Sets[Config Rollup],Table_Question_Sets[[#This Row],[Config Use Row]]),"")</f>
        <v/>
      </c>
      <c r="BU39" s="10" t="str">
        <f ca="1">IF(ISNUMBER(Table_Question_Sets[[#This Row],[Config Use Row]]),INDEX(Table_Question_Sets[Config Keys Nested Rollup],Table_Question_Sets[[#This Row],[Config Use Row]]),"")</f>
        <v/>
      </c>
      <c r="BV39" s="10" t="str">
        <f ca="1">IF(ISNUMBER(Table_Question_Sets[[#This Row],[Config Use Row]]),INDEX(Table_Question_Sets[Calculation Rollup],Table_Question_Sets[[#This Row],[Config Use Row]]),"")</f>
        <v/>
      </c>
    </row>
    <row r="40" spans="2:74" s="22" customFormat="1" ht="21" customHeight="1">
      <c r="B40" s="27" t="s">
        <v>97</v>
      </c>
      <c r="C40" s="166"/>
      <c r="D40" s="26" t="str">
        <f ca="1">IF(Table_Question_Sets[[#This Row],[Header]]="Yes","",
IF(INDIRECT(SUBSTITUTE(ADDRESS(1,COLUMN(),4),"1","")&amp;ROW()-1)="",
INDIRECT(SUBSTITUTE(ADDRESS(1,COLUMN(Table_Question_Sets[[#This Row],[Property]]),4),"1","")&amp;ROW()-1),
INDIRECT(SUBSTITUTE(ADDRESS(1,COLUMN(),4),"1","")&amp;ROW()-1)))</f>
        <v>Disclosure</v>
      </c>
      <c r="E4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historyDetails</v>
      </c>
      <c r="F40" s="26" t="str">
        <f>IF(Table_Question_Sets[[#This Row],[Header]]="Yes","",IF(Table_Question_Sets[[#This Row],[Property]]&lt;&gt;"",SUBSTITUTE(Table_Question_Sets[[#This Row],[Property]]," ",""),""))</f>
        <v>HistoryDetails</v>
      </c>
      <c r="G40" s="95"/>
      <c r="H40" s="27" t="s">
        <v>37</v>
      </c>
      <c r="I40" s="10" t="s">
        <v>82</v>
      </c>
      <c r="J40" s="10"/>
      <c r="K40" s="62" t="s">
        <v>60</v>
      </c>
      <c r="L40" s="77"/>
      <c r="M40" s="77"/>
      <c r="N40" s="25"/>
      <c r="O40" s="25"/>
      <c r="P40" s="25"/>
      <c r="Q40" s="25"/>
      <c r="R40" s="25"/>
      <c r="S40" s="25"/>
      <c r="T40" s="27"/>
      <c r="U40" s="28" t="s">
        <v>98</v>
      </c>
      <c r="V40" s="169" t="s">
        <v>99</v>
      </c>
      <c r="W40" s="27"/>
      <c r="X40" s="10"/>
      <c r="Y40" s="10"/>
      <c r="Z40" s="10"/>
      <c r="AA40" s="10"/>
      <c r="AB40" s="10"/>
      <c r="AC40" s="10"/>
      <c r="AD40" s="27"/>
      <c r="AE40" s="27"/>
      <c r="AF40" s="10"/>
      <c r="AG40" s="10"/>
      <c r="AH40" s="82"/>
      <c r="AI40" s="82"/>
      <c r="AJ40" s="82"/>
      <c r="AK40" s="82"/>
      <c r="AL40" s="138"/>
      <c r="AM40"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0" s="167"/>
      <c r="AO4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0"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0" s="27"/>
      <c r="AR40" s="25"/>
      <c r="AS40" s="27"/>
      <c r="AT40" s="27"/>
      <c r="AU40" s="27"/>
      <c r="AV40" s="27"/>
      <c r="AW40" s="27"/>
      <c r="AX40" s="27"/>
      <c r="AY40"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0" s="50" t="str">
        <f>IF(OR(Table_Question_Sets[[#This Row],[Header]]="Yes",Table_Question_Sets[[#This Row],[Text]]=""),"",IF(OR(Table_Question_Sets[[#This Row],[Text]]="true",Table_Question_Sets[[#This Row],[Text]]="false",ISNUMBER(Table_Question_Sets[[#This Row],[Text]])),Table_Question_Sets[[#This Row],[Text]],""""&amp;Table_Question_Sets[[#This Row],[Text]]&amp;""""))</f>
        <v/>
      </c>
      <c r="BA40" s="29" t="str">
        <f>IF(AND(Table_Question_Sets[[#This Row],[Header]]&lt;&gt;"Yes",Table_Question_Sets[[#This Row],[Property]]&lt;&gt;"",Table_Question_Sets[[#This Row],[Summary Label]]&lt;&gt;""),""""&amp;Table_Question_Sets[[#This Row],[Key]]&amp;""": """&amp;Table_Question_Sets[[#This Row],[Summary Label]]&amp;"""","")</f>
        <v/>
      </c>
      <c r="BB40" s="29">
        <f ca="1">IF(Table_Question_Sets[[#This Row],[Header]]="Yes","",_xlfn.NUMBERVALUE(INDIRECT(SUBSTITUTE(ADDRESS(1,COLUMN(),4),"1","")&amp;ROW()-1))+IF(Table_Question_Sets[[#This Row],[Property]]&lt;&gt;"",1,0))</f>
        <v>3</v>
      </c>
      <c r="BC40" s="29">
        <f ca="1">IF(Table_Question_Sets[[#This Row],[Header]]="Yes","",_xlfn.NUMBERVALUE(INDIRECT(SUBSTITUTE(ADDRESS(1,COLUMN(),4),"1","")&amp;ROW()+1))+IF(Table_Question_Sets[[#This Row],[Property]]&lt;&gt;"",1,0))</f>
        <v>4</v>
      </c>
      <c r="BD40" s="29" t="str">
        <f t="array" aca="1" ref="BD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0"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'history != \'Yes\'')])}</v>
      </c>
      <c r="BF40"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0"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40"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40" s="26" t="e">
        <f ca="1" xml:space="preserve">
IF(Table_Question_Sets[[#This Row],[Row]]="Yes","]},{""className"": ""row"",""fieldGroup"": [","")&amp;
Table_Question_Sets[[#This Row],[Config Field]]</f>
        <v>#NAME?</v>
      </c>
      <c r="BJ40"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0"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0" s="138" t="str">
        <f>IF(AND(Table_Question_Sets[[#This Row],[Header]]="",Table_Question_Sets[[#This Row],[Property]]&lt;&gt;"",Table_Question_Sets[[#This Row],[Field Type]]&lt;&gt;""),
""""&amp;Table_Question_Sets[[#This Row],[Key]]&amp;"""","")</f>
        <v>"historyDetails"</v>
      </c>
      <c r="BM40"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"historyDetails","insolvency","insolvencyDetails","declaration"</v>
      </c>
      <c r="BN40" s="138" t="str">
        <f>IF(AND(Table_Question_Sets[[#This Row],[Header]]&lt;&gt;"Yes",Table_Question_Sets[[#This Row],[Property]]&lt;&gt;"",Table_Question_Sets[[#This Row],[Workflow Role]]&lt;&gt;""),
""""&amp;Table_Question_Sets[[#This Row],[Workflow Role]]&amp;""":"""&amp;Table_Question_Sets[[#This Row],[Key]]&amp;"""","")</f>
        <v/>
      </c>
      <c r="BO40" s="138" t="str">
        <f>IF(AND(Table_Question_Sets[[#This Row],[Header]]&lt;&gt;"Yes",Table_Question_Sets[[#This Row],[Property]]&lt;&gt;"",Table_Question_Sets[[#This Row],[Private]]="Yes"),
""""&amp;Table_Question_Sets[[#This Row],[Key]]&amp;"""","")</f>
        <v/>
      </c>
      <c r="BP40" s="138">
        <f ca="1">IF(Table_Question_Sets[[#This Row],[Header]]="Yes","",_xlfn.NUMBERVALUE(INDIRECT(SUBSTITUTE(ADDRESS(1,COLUMN(),4),"1","")&amp;ROW()+1))+IF(OR(Table_Question_Sets[[#This Row],[Value]]&lt;&gt;"",AND(Table_Question_Sets[[#This Row],[Data Type]]="Repeating",Table_Question_Sets[[#This Row],[Calculation Repeating]]&lt;&gt;"")),1,0))</f>
        <v>0</v>
      </c>
      <c r="BQ40" s="138" t="str">
        <f ca="1" xml:space="preserve">
IF(Table_Question_Sets[[#This Row],[Data Type]]="Repeating",
OFFSET(Table_Repeating_Question_Sets[[#Headers],[Property]],MATCH(Table_Question_Sets[[#This Row],[Property]],Table_Repeating_Question_Sets[Property],0),MATCH("Calculation",Table_Repeating_Question_Sets[#Headers],0)-1,1,1),
"")</f>
        <v/>
      </c>
      <c r="BR40"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0"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T40" s="138" t="str">
        <f ca="1">IF(ISNUMBER(Table_Question_Sets[[#This Row],[Config Use Row]]),INDEX(Table_Question_Sets[Config Rollup],Table_Question_Sets[[#This Row],[Config Use Row]]),"")</f>
        <v/>
      </c>
      <c r="BU40" s="138" t="str">
        <f ca="1">IF(ISNUMBER(Table_Question_Sets[[#This Row],[Config Use Row]]),INDEX(Table_Question_Sets[Config Keys Nested Rollup],Table_Question_Sets[[#This Row],[Config Use Row]]),"")</f>
        <v/>
      </c>
      <c r="BV40" s="138" t="str">
        <f ca="1">IF(ISNUMBER(Table_Question_Sets[[#This Row],[Config Use Row]]),INDEX(Table_Question_Sets[Calculation Rollup],Table_Question_Sets[[#This Row],[Config Use Row]]),"")</f>
        <v/>
      </c>
    </row>
    <row r="41" spans="2:74" s="22" customFormat="1" ht="21" customHeight="1">
      <c r="B41" s="10" t="s">
        <v>100</v>
      </c>
      <c r="C41" s="166"/>
      <c r="D41" s="26" t="str">
        <f ca="1">IF(Table_Question_Sets[[#This Row],[Header]]="Yes","",
IF(INDIRECT(SUBSTITUTE(ADDRESS(1,COLUMN(),4),"1","")&amp;ROW()-1)="",
INDIRECT(SUBSTITUTE(ADDRESS(1,COLUMN(Table_Question_Sets[[#This Row],[Property]]),4),"1","")&amp;ROW()-1),
INDIRECT(SUBSTITUTE(ADDRESS(1,COLUMN(),4),"1","")&amp;ROW()-1)))</f>
        <v>Disclosure</v>
      </c>
      <c r="E4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v>
      </c>
      <c r="F41" s="26" t="str">
        <f>IF(Table_Question_Sets[[#This Row],[Header]]="Yes","",IF(Table_Question_Sets[[#This Row],[Property]]&lt;&gt;"",SUBSTITUTE(Table_Question_Sets[[#This Row],[Property]]," ",""),""))</f>
        <v>Insolvency</v>
      </c>
      <c r="G41" s="95"/>
      <c r="H41" s="10" t="s">
        <v>37</v>
      </c>
      <c r="I41" s="10" t="s">
        <v>83</v>
      </c>
      <c r="J41" s="10" t="s">
        <v>69</v>
      </c>
      <c r="K41" s="62" t="s">
        <v>60</v>
      </c>
      <c r="L41" s="77"/>
      <c r="M41" s="77"/>
      <c r="N41" s="25"/>
      <c r="O41" s="59" t="s">
        <v>813</v>
      </c>
      <c r="P41" s="59" t="s">
        <v>813</v>
      </c>
      <c r="Q41" s="59" t="s">
        <v>813</v>
      </c>
      <c r="R41" s="59" t="s">
        <v>813</v>
      </c>
      <c r="S41" s="25"/>
      <c r="T41" s="10"/>
      <c r="U41" s="10" t="s">
        <v>101</v>
      </c>
      <c r="V41" s="10"/>
      <c r="W41" s="10"/>
      <c r="X41" s="10"/>
      <c r="Y41" s="10" t="s">
        <v>100</v>
      </c>
      <c r="Z41" s="10"/>
      <c r="AA41" s="10"/>
      <c r="AB41" s="10"/>
      <c r="AC41" s="10"/>
      <c r="AD41" s="10"/>
      <c r="AE41" s="10"/>
      <c r="AF41" s="10"/>
      <c r="AG41" s="10"/>
      <c r="AH41" s="77"/>
      <c r="AI41" s="77"/>
      <c r="AJ41" s="77"/>
      <c r="AK41" s="77"/>
      <c r="AL41" s="138" t="s">
        <v>70</v>
      </c>
      <c r="AM41"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No</v>
      </c>
      <c r="AN41" s="167"/>
      <c r="AO4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1"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1" s="10"/>
      <c r="AR41" s="25"/>
      <c r="AS41" s="10"/>
      <c r="AT41" s="10"/>
      <c r="AU41" s="10"/>
      <c r="AV41" s="10"/>
      <c r="AW41" s="10"/>
      <c r="AX41" s="10"/>
      <c r="AY41"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Z41" s="25" t="str">
        <f>IF(OR(Table_Question_Sets[[#This Row],[Header]]="Yes",Table_Question_Sets[[#This Row],[Text]]=""),"",IF(OR(Table_Question_Sets[[#This Row],[Text]]="true",Table_Question_Sets[[#This Row],[Text]]="false",ISNUMBER(Table_Question_Sets[[#This Row],[Text]])),Table_Question_Sets[[#This Row],[Text]],""""&amp;Table_Question_Sets[[#This Row],[Text]]&amp;""""))</f>
        <v>"No"</v>
      </c>
      <c r="BA41" s="25" t="str">
        <f>IF(AND(Table_Question_Sets[[#This Row],[Header]]&lt;&gt;"Yes",Table_Question_Sets[[#This Row],[Property]]&lt;&gt;"",Table_Question_Sets[[#This Row],[Summary Label]]&lt;&gt;""),""""&amp;Table_Question_Sets[[#This Row],[Key]]&amp;""": """&amp;Table_Question_Sets[[#This Row],[Summary Label]]&amp;"""","")</f>
        <v/>
      </c>
      <c r="BB41" s="25">
        <f ca="1">IF(Table_Question_Sets[[#This Row],[Header]]="Yes","",_xlfn.NUMBERVALUE(INDIRECT(SUBSTITUTE(ADDRESS(1,COLUMN(),4),"1","")&amp;ROW()-1))+IF(Table_Question_Sets[[#This Row],[Property]]&lt;&gt;"",1,0))</f>
        <v>4</v>
      </c>
      <c r="BC41" s="25">
        <f ca="1">IF(Table_Question_Sets[[#This Row],[Header]]="Yes","",_xlfn.NUMBERVALUE(INDIRECT(SUBSTITUTE(ADDRESS(1,COLUMN(),4),"1","")&amp;ROW()+1))+IF(Table_Question_Sets[[#This Row],[Property]]&lt;&gt;"",1,0))</f>
        <v>3</v>
      </c>
      <c r="BD41" s="25" t="e">
        <f t="array" aca="1" ref="BD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41"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1"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1"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41"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41" s="10" t="e">
        <f ca="1" xml:space="preserve">
IF(Table_Question_Sets[[#This Row],[Row]]="Yes","]},{""className"": ""row"",""fieldGroup"": [","")&amp;
Table_Question_Sets[[#This Row],[Config Field]]</f>
        <v>#NAME?</v>
      </c>
      <c r="BJ41"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1"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1" s="10" t="str">
        <f>IF(AND(Table_Question_Sets[[#This Row],[Header]]="",Table_Question_Sets[[#This Row],[Property]]&lt;&gt;"",Table_Question_Sets[[#This Row],[Field Type]]&lt;&gt;""),
""""&amp;Table_Question_Sets[[#This Row],[Key]]&amp;"""","")</f>
        <v>"insolvency"</v>
      </c>
      <c r="BM41"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"insolvency","insolvencyDetails","declaration"</v>
      </c>
      <c r="BN41" s="10" t="str">
        <f>IF(AND(Table_Question_Sets[[#This Row],[Header]]&lt;&gt;"Yes",Table_Question_Sets[[#This Row],[Property]]&lt;&gt;"",Table_Question_Sets[[#This Row],[Workflow Role]]&lt;&gt;""),
""""&amp;Table_Question_Sets[[#This Row],[Workflow Role]]&amp;""":"""&amp;Table_Question_Sets[[#This Row],[Key]]&amp;"""","")</f>
        <v/>
      </c>
      <c r="BO41" s="10" t="str">
        <f>IF(AND(Table_Question_Sets[[#This Row],[Header]]&lt;&gt;"Yes",Table_Question_Sets[[#This Row],[Property]]&lt;&gt;"",Table_Question_Sets[[#This Row],[Private]]="Yes"),
""""&amp;Table_Question_Sets[[#This Row],[Key]]&amp;"""","")</f>
        <v/>
      </c>
      <c r="BP41" s="10">
        <f ca="1">IF(Table_Question_Sets[[#This Row],[Header]]="Yes","",_xlfn.NUMBERVALUE(INDIRECT(SUBSTITUTE(ADDRESS(1,COLUMN(),4),"1","")&amp;ROW()+1))+IF(OR(Table_Question_Sets[[#This Row],[Value]]&lt;&gt;"",AND(Table_Question_Sets[[#This Row],[Data Type]]="Repeating",Table_Question_Sets[[#This Row],[Calculation Repeating]]&lt;&gt;"")),1,0))</f>
        <v>0</v>
      </c>
      <c r="BQ41" s="10" t="str">
        <f ca="1" xml:space="preserve">
IF(Table_Question_Sets[[#This Row],[Data Type]]="Repeating",
OFFSET(Table_Repeating_Question_Sets[[#Headers],[Property]],MATCH(Table_Question_Sets[[#This Row],[Property]],Table_Repeating_Question_Sets[Property],0),MATCH("Calculation",Table_Repeating_Question_Sets[#Headers],0)-1,1,1),
"")</f>
        <v/>
      </c>
      <c r="BR41"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"insolvency": "No"</v>
      </c>
      <c r="BS41"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T41" s="10" t="str">
        <f ca="1">IF(ISNUMBER(Table_Question_Sets[[#This Row],[Config Use Row]]),INDEX(Table_Question_Sets[Config Rollup],Table_Question_Sets[[#This Row],[Config Use Row]]),"")</f>
        <v/>
      </c>
      <c r="BU41" s="10" t="str">
        <f ca="1">IF(ISNUMBER(Table_Question_Sets[[#This Row],[Config Use Row]]),INDEX(Table_Question_Sets[Config Keys Nested Rollup],Table_Question_Sets[[#This Row],[Config Use Row]]),"")</f>
        <v/>
      </c>
      <c r="BV41" s="10" t="str">
        <f ca="1">IF(ISNUMBER(Table_Question_Sets[[#This Row],[Config Use Row]]),INDEX(Table_Question_Sets[Calculation Rollup],Table_Question_Sets[[#This Row],[Config Use Row]]),"")</f>
        <v/>
      </c>
    </row>
    <row r="42" spans="2:74" s="22" customFormat="1" ht="21" customHeight="1">
      <c r="B42" s="27" t="s">
        <v>102</v>
      </c>
      <c r="C42" s="166"/>
      <c r="D42" s="26" t="str">
        <f ca="1">IF(Table_Question_Sets[[#This Row],[Header]]="Yes","",
IF(INDIRECT(SUBSTITUTE(ADDRESS(1,COLUMN(),4),"1","")&amp;ROW()-1)="",
INDIRECT(SUBSTITUTE(ADDRESS(1,COLUMN(Table_Question_Sets[[#This Row],[Property]]),4),"1","")&amp;ROW()-1),
INDIRECT(SUBSTITUTE(ADDRESS(1,COLUMN(),4),"1","")&amp;ROW()-1)))</f>
        <v>Disclosure</v>
      </c>
      <c r="E4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insolvencyDetails</v>
      </c>
      <c r="F42" s="26" t="str">
        <f>IF(Table_Question_Sets[[#This Row],[Header]]="Yes","",IF(Table_Question_Sets[[#This Row],[Property]]&lt;&gt;"",SUBSTITUTE(Table_Question_Sets[[#This Row],[Property]]," ",""),""))</f>
        <v>InsolvencyDetails</v>
      </c>
      <c r="G42" s="95"/>
      <c r="H42" s="27" t="s">
        <v>37</v>
      </c>
      <c r="I42" s="10" t="s">
        <v>82</v>
      </c>
      <c r="J42" s="10"/>
      <c r="K42" s="62" t="s">
        <v>60</v>
      </c>
      <c r="L42" s="77"/>
      <c r="M42" s="77"/>
      <c r="N42" s="25"/>
      <c r="O42" s="25"/>
      <c r="P42" s="25"/>
      <c r="Q42" s="25"/>
      <c r="R42" s="25"/>
      <c r="S42" s="25"/>
      <c r="T42" s="27"/>
      <c r="U42" s="28" t="s">
        <v>98</v>
      </c>
      <c r="V42" s="169" t="s">
        <v>103</v>
      </c>
      <c r="W42" s="27"/>
      <c r="X42" s="10"/>
      <c r="Y42" s="10"/>
      <c r="Z42" s="10"/>
      <c r="AA42" s="10"/>
      <c r="AB42" s="10"/>
      <c r="AC42" s="10"/>
      <c r="AD42" s="27"/>
      <c r="AE42" s="27"/>
      <c r="AF42" s="10"/>
      <c r="AG42" s="10"/>
      <c r="AH42" s="82"/>
      <c r="AI42" s="82"/>
      <c r="AJ42" s="82"/>
      <c r="AK42" s="82"/>
      <c r="AL42" s="138"/>
      <c r="AM42"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2" s="167"/>
      <c r="AO4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2"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2" s="27"/>
      <c r="AR42" s="25"/>
      <c r="AS42" s="27"/>
      <c r="AT42" s="27"/>
      <c r="AU42" s="27"/>
      <c r="AV42" s="27"/>
      <c r="AW42" s="27"/>
      <c r="AX42" s="27"/>
      <c r="AY42"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2" s="50" t="str">
        <f>IF(OR(Table_Question_Sets[[#This Row],[Header]]="Yes",Table_Question_Sets[[#This Row],[Text]]=""),"",IF(OR(Table_Question_Sets[[#This Row],[Text]]="true",Table_Question_Sets[[#This Row],[Text]]="false",ISNUMBER(Table_Question_Sets[[#This Row],[Text]])),Table_Question_Sets[[#This Row],[Text]],""""&amp;Table_Question_Sets[[#This Row],[Text]]&amp;""""))</f>
        <v/>
      </c>
      <c r="BA42" s="29" t="str">
        <f>IF(AND(Table_Question_Sets[[#This Row],[Header]]&lt;&gt;"Yes",Table_Question_Sets[[#This Row],[Property]]&lt;&gt;"",Table_Question_Sets[[#This Row],[Summary Label]]&lt;&gt;""),""""&amp;Table_Question_Sets[[#This Row],[Key]]&amp;""": """&amp;Table_Question_Sets[[#This Row],[Summary Label]]&amp;"""","")</f>
        <v/>
      </c>
      <c r="BB42" s="29">
        <f ca="1">IF(Table_Question_Sets[[#This Row],[Header]]="Yes","",_xlfn.NUMBERVALUE(INDIRECT(SUBSTITUTE(ADDRESS(1,COLUMN(),4),"1","")&amp;ROW()-1))+IF(Table_Question_Sets[[#This Row],[Property]]&lt;&gt;"",1,0))</f>
        <v>5</v>
      </c>
      <c r="BC42" s="29">
        <f ca="1">IF(Table_Question_Sets[[#This Row],[Header]]="Yes","",_xlfn.NUMBERVALUE(INDIRECT(SUBSTITUTE(ADDRESS(1,COLUMN(),4),"1","")&amp;ROW()+1))+IF(Table_Question_Sets[[#This Row],[Property]]&lt;&gt;"",1,0))</f>
        <v>2</v>
      </c>
      <c r="BD42" s="29" t="str">
        <f t="array" aca="1" ref="BD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2"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'insolvency != \'Yes\'')])}</v>
      </c>
      <c r="BF42"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2" s="29"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42"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42" s="26" t="e">
        <f ca="1" xml:space="preserve">
IF(Table_Question_Sets[[#This Row],[Row]]="Yes","]},{""className"": ""row"",""fieldGroup"": [","")&amp;
Table_Question_Sets[[#This Row],[Config Field]]</f>
        <v>#NAME?</v>
      </c>
      <c r="BJ42" s="2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2" s="2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2" s="138" t="str">
        <f>IF(AND(Table_Question_Sets[[#This Row],[Header]]="",Table_Question_Sets[[#This Row],[Property]]&lt;&gt;"",Table_Question_Sets[[#This Row],[Field Type]]&lt;&gt;""),
""""&amp;Table_Question_Sets[[#This Row],[Key]]&amp;"""","")</f>
        <v>"insolvencyDetails"</v>
      </c>
      <c r="BM42"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"insolvencyDetails","declaration"</v>
      </c>
      <c r="BN42" s="138" t="str">
        <f>IF(AND(Table_Question_Sets[[#This Row],[Header]]&lt;&gt;"Yes",Table_Question_Sets[[#This Row],[Property]]&lt;&gt;"",Table_Question_Sets[[#This Row],[Workflow Role]]&lt;&gt;""),
""""&amp;Table_Question_Sets[[#This Row],[Workflow Role]]&amp;""":"""&amp;Table_Question_Sets[[#This Row],[Key]]&amp;"""","")</f>
        <v/>
      </c>
      <c r="BO42" s="138" t="str">
        <f>IF(AND(Table_Question_Sets[[#This Row],[Header]]&lt;&gt;"Yes",Table_Question_Sets[[#This Row],[Property]]&lt;&gt;"",Table_Question_Sets[[#This Row],[Private]]="Yes"),
""""&amp;Table_Question_Sets[[#This Row],[Key]]&amp;"""","")</f>
        <v/>
      </c>
      <c r="BP42" s="138">
        <f ca="1">IF(Table_Question_Sets[[#This Row],[Header]]="Yes","",_xlfn.NUMBERVALUE(INDIRECT(SUBSTITUTE(ADDRESS(1,COLUMN(),4),"1","")&amp;ROW()+1))+IF(OR(Table_Question_Sets[[#This Row],[Value]]&lt;&gt;"",AND(Table_Question_Sets[[#This Row],[Data Type]]="Repeating",Table_Question_Sets[[#This Row],[Calculation Repeating]]&lt;&gt;"")),1,0))</f>
        <v>0</v>
      </c>
      <c r="BQ42" s="138" t="str">
        <f ca="1" xml:space="preserve">
IF(Table_Question_Sets[[#This Row],[Data Type]]="Repeating",
OFFSET(Table_Repeating_Question_Sets[[#Headers],[Property]],MATCH(Table_Question_Sets[[#This Row],[Property]],Table_Repeating_Question_Sets[Property],0),MATCH("Calculation",Table_Repeating_Question_Sets[#Headers],0)-1,1,1),
"")</f>
        <v/>
      </c>
      <c r="BR42"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2"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T42" s="138" t="str">
        <f ca="1">IF(ISNUMBER(Table_Question_Sets[[#This Row],[Config Use Row]]),INDEX(Table_Question_Sets[Config Rollup],Table_Question_Sets[[#This Row],[Config Use Row]]),"")</f>
        <v/>
      </c>
      <c r="BU42" s="138" t="str">
        <f ca="1">IF(ISNUMBER(Table_Question_Sets[[#This Row],[Config Use Row]]),INDEX(Table_Question_Sets[Config Keys Nested Rollup],Table_Question_Sets[[#This Row],[Config Use Row]]),"")</f>
        <v/>
      </c>
      <c r="BV42" s="138" t="str">
        <f ca="1">IF(ISNUMBER(Table_Question_Sets[[#This Row],[Config Use Row]]),INDEX(Table_Question_Sets[Calculation Rollup],Table_Question_Sets[[#This Row],[Config Use Row]]),"")</f>
        <v/>
      </c>
    </row>
    <row r="43" spans="2:74" s="22" customFormat="1" ht="21" customHeight="1">
      <c r="B43" s="10" t="s">
        <v>104</v>
      </c>
      <c r="C43" s="10"/>
      <c r="D43" s="26" t="str">
        <f ca="1">IF(Table_Question_Sets[[#This Row],[Header]]="Yes","",
IF(INDIRECT(SUBSTITUTE(ADDRESS(1,COLUMN(),4),"1","")&amp;ROW()-1)="",
INDIRECT(SUBSTITUTE(ADDRESS(1,COLUMN(Table_Question_Sets[[#This Row],[Property]]),4),"1","")&amp;ROW()-1),
INDIRECT(SUBSTITUTE(ADDRESS(1,COLUMN(),4),"1","")&amp;ROW()-1)))</f>
        <v>Disclosure</v>
      </c>
      <c r="E43"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43" s="26" t="str">
        <f>IF(Table_Question_Sets[[#This Row],[Header]]="Yes","",IF(Table_Question_Sets[[#This Row],[Property]]&lt;&gt;"",SUBSTITUTE(Table_Question_Sets[[#This Row],[Property]]," ",""),""))</f>
        <v>Declaration</v>
      </c>
      <c r="G43" s="95"/>
      <c r="H43" s="10" t="s">
        <v>37</v>
      </c>
      <c r="I43" s="10" t="s">
        <v>83</v>
      </c>
      <c r="J43" s="10" t="s">
        <v>69</v>
      </c>
      <c r="K43" s="62" t="s">
        <v>60</v>
      </c>
      <c r="L43" s="77"/>
      <c r="M43" s="77"/>
      <c r="N43" s="25"/>
      <c r="O43" s="59" t="s">
        <v>813</v>
      </c>
      <c r="P43" s="59" t="s">
        <v>813</v>
      </c>
      <c r="Q43" s="59" t="s">
        <v>813</v>
      </c>
      <c r="R43" s="59" t="s">
        <v>813</v>
      </c>
      <c r="S43" s="25"/>
      <c r="T43" s="11" t="s">
        <v>105</v>
      </c>
      <c r="U43" s="11"/>
      <c r="V43" s="10"/>
      <c r="W43" s="11" t="s">
        <v>106</v>
      </c>
      <c r="X43" s="10"/>
      <c r="Y43" s="10" t="s">
        <v>104</v>
      </c>
      <c r="Z43" s="10"/>
      <c r="AA43" s="11" t="s">
        <v>107</v>
      </c>
      <c r="AB43" s="11"/>
      <c r="AC43" s="11"/>
      <c r="AD43" s="10"/>
      <c r="AE43" s="10"/>
      <c r="AF43" s="10"/>
      <c r="AG43" s="10"/>
      <c r="AH43" s="77"/>
      <c r="AI43" s="77"/>
      <c r="AJ43" s="77"/>
      <c r="AK43" s="77"/>
      <c r="AL43" s="138" t="s">
        <v>60</v>
      </c>
      <c r="AM43"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N43" s="167"/>
      <c r="AO43"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3" s="9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3" s="10"/>
      <c r="AR43" s="25"/>
      <c r="AS43" s="11"/>
      <c r="AT43" s="11"/>
      <c r="AU43" s="11"/>
      <c r="AV43" s="11"/>
      <c r="AW43" s="11"/>
      <c r="AX43" s="11"/>
      <c r="AY43"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Z43" s="25" t="str">
        <f>IF(OR(Table_Question_Sets[[#This Row],[Header]]="Yes",Table_Question_Sets[[#This Row],[Text]]=""),"",IF(OR(Table_Question_Sets[[#This Row],[Text]]="true",Table_Question_Sets[[#This Row],[Text]]="false",ISNUMBER(Table_Question_Sets[[#This Row],[Text]])),Table_Question_Sets[[#This Row],[Text]],""""&amp;Table_Question_Sets[[#This Row],[Text]]&amp;""""))</f>
        <v>"Yes"</v>
      </c>
      <c r="BA43" s="25" t="str">
        <f>IF(AND(Table_Question_Sets[[#This Row],[Header]]&lt;&gt;"Yes",Table_Question_Sets[[#This Row],[Property]]&lt;&gt;"",Table_Question_Sets[[#This Row],[Summary Label]]&lt;&gt;""),""""&amp;Table_Question_Sets[[#This Row],[Key]]&amp;""": """&amp;Table_Question_Sets[[#This Row],[Summary Label]]&amp;"""","")</f>
        <v/>
      </c>
      <c r="BB43" s="25">
        <f ca="1">IF(Table_Question_Sets[[#This Row],[Header]]="Yes","",_xlfn.NUMBERVALUE(INDIRECT(SUBSTITUTE(ADDRESS(1,COLUMN(),4),"1","")&amp;ROW()-1))+IF(Table_Question_Sets[[#This Row],[Property]]&lt;&gt;"",1,0))</f>
        <v>6</v>
      </c>
      <c r="BC43" s="25">
        <f ca="1">IF(Table_Question_Sets[[#This Row],[Header]]="Yes","",_xlfn.NUMBERVALUE(INDIRECT(SUBSTITUTE(ADDRESS(1,COLUMN(),4),"1","")&amp;ROW()+1))+IF(Table_Question_Sets[[#This Row],[Property]]&lt;&gt;"",1,0))</f>
        <v>1</v>
      </c>
      <c r="BD43" s="25" t="e">
        <f t="array" aca="1" ref="BD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43" s="2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F43" s="2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3" s="25"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43" s="25"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43" s="10" t="e">
        <f ca="1" xml:space="preserve">
IF(Table_Question_Sets[[#This Row],[Row]]="Yes","]},{""className"": ""row"",""fieldGroup"": [","")&amp;
Table_Question_Sets[[#This Row],[Config Field]]</f>
        <v>#NAME?</v>
      </c>
      <c r="BJ43"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3"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3" s="10" t="str">
        <f>IF(AND(Table_Question_Sets[[#This Row],[Header]]="",Table_Question_Sets[[#This Row],[Property]]&lt;&gt;"",Table_Question_Sets[[#This Row],[Field Type]]&lt;&gt;""),
""""&amp;Table_Question_Sets[[#This Row],[Key]]&amp;"""","")</f>
        <v>"declaration"</v>
      </c>
      <c r="BM43"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N43" s="10" t="str">
        <f>IF(AND(Table_Question_Sets[[#This Row],[Header]]&lt;&gt;"Yes",Table_Question_Sets[[#This Row],[Property]]&lt;&gt;"",Table_Question_Sets[[#This Row],[Workflow Role]]&lt;&gt;""),
""""&amp;Table_Question_Sets[[#This Row],[Workflow Role]]&amp;""":"""&amp;Table_Question_Sets[[#This Row],[Key]]&amp;"""","")</f>
        <v/>
      </c>
      <c r="BO43" s="10" t="str">
        <f>IF(AND(Table_Question_Sets[[#This Row],[Header]]&lt;&gt;"Yes",Table_Question_Sets[[#This Row],[Property]]&lt;&gt;"",Table_Question_Sets[[#This Row],[Private]]="Yes"),
""""&amp;Table_Question_Sets[[#This Row],[Key]]&amp;"""","")</f>
        <v/>
      </c>
      <c r="BP43" s="10">
        <f ca="1">IF(Table_Question_Sets[[#This Row],[Header]]="Yes","",_xlfn.NUMBERVALUE(INDIRECT(SUBSTITUTE(ADDRESS(1,COLUMN(),4),"1","")&amp;ROW()+1))+IF(OR(Table_Question_Sets[[#This Row],[Value]]&lt;&gt;"",AND(Table_Question_Sets[[#This Row],[Data Type]]="Repeating",Table_Question_Sets[[#This Row],[Calculation Repeating]]&lt;&gt;"")),1,0))</f>
        <v>0</v>
      </c>
      <c r="BQ43" s="10" t="str">
        <f ca="1" xml:space="preserve">
IF(Table_Question_Sets[[#This Row],[Data Type]]="Repeating",
OFFSET(Table_Repeating_Question_Sets[[#Headers],[Property]],MATCH(Table_Question_Sets[[#This Row],[Property]],Table_Repeating_Question_Sets[Property],0),MATCH("Calculation",Table_Repeating_Question_Sets[#Headers],0)-1,1,1),
"")</f>
        <v/>
      </c>
      <c r="BR43"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"declaration": "Yes"</v>
      </c>
      <c r="BS43"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T43" s="10" t="str">
        <f ca="1">IF(ISNUMBER(Table_Question_Sets[[#This Row],[Config Use Row]]),INDEX(Table_Question_Sets[Config Rollup],Table_Question_Sets[[#This Row],[Config Use Row]]),"")</f>
        <v/>
      </c>
      <c r="BU43" s="10" t="str">
        <f ca="1">IF(ISNUMBER(Table_Question_Sets[[#This Row],[Config Use Row]]),INDEX(Table_Question_Sets[Config Keys Nested Rollup],Table_Question_Sets[[#This Row],[Config Use Row]]),"")</f>
        <v/>
      </c>
      <c r="BV43" s="10" t="str">
        <f ca="1">IF(ISNUMBER(Table_Question_Sets[[#This Row],[Config Use Row]]),INDEX(Table_Question_Sets[Calculation Rollup],Table_Question_Sets[[#This Row],[Config Use Row]]),"")</f>
        <v/>
      </c>
    </row>
    <row r="44" spans="2:74" s="22" customFormat="1" ht="29.25" thickBot="1">
      <c r="B44" s="49" t="s">
        <v>108</v>
      </c>
      <c r="C44" s="49" t="s">
        <v>60</v>
      </c>
      <c r="D44" s="49" t="str">
        <f ca="1">IF(Table_Question_Sets[[#This Row],[Header]]="Yes","",
IF(INDIRECT(SUBSTITUTE(ADDRESS(1,COLUMN(),4),"1","")&amp;ROW()-1)="",
INDIRECT(SUBSTITUTE(ADDRESS(1,COLUMN(Table_Question_Sets[[#This Row],[Property]]),4),"1","")&amp;ROW()-1),
INDIRECT(SUBSTITUTE(ADDRESS(1,COLUMN(),4),"1","")&amp;ROW()-1)))</f>
        <v/>
      </c>
      <c r="E44" s="49"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44" s="49" t="str">
        <f>IF(Table_Question_Sets[[#This Row],[Header]]="Yes","",IF(Table_Question_Sets[[#This Row],[Property]]&lt;&gt;"",SUBSTITUTE(Table_Question_Sets[[#This Row],[Property]]," ",""),""))</f>
        <v/>
      </c>
      <c r="G44" s="48"/>
      <c r="H44" s="49"/>
      <c r="I44" s="49"/>
      <c r="J44" s="49"/>
      <c r="K44" s="48"/>
      <c r="L44" s="49"/>
      <c r="M44" s="49"/>
      <c r="N44" s="48"/>
      <c r="O44" s="48"/>
      <c r="P44" s="48"/>
      <c r="Q44" s="48"/>
      <c r="R44" s="48"/>
      <c r="S44" s="48"/>
      <c r="T44" s="49"/>
      <c r="U44" s="49"/>
      <c r="V44" s="49"/>
      <c r="W44" s="49"/>
      <c r="X44" s="49"/>
      <c r="Y44" s="49"/>
      <c r="Z44" s="49"/>
      <c r="AA44" s="49"/>
      <c r="AB44" s="49"/>
      <c r="AC44" s="49"/>
      <c r="AD44" s="49"/>
      <c r="AE44" s="49"/>
      <c r="AF44" s="49"/>
      <c r="AG44" s="49"/>
      <c r="AH44" s="49"/>
      <c r="AI44" s="49"/>
      <c r="AJ44" s="49"/>
      <c r="AK44" s="49"/>
      <c r="AL44" s="49"/>
      <c r="AM44"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4" s="101"/>
      <c r="AO44" s="10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4"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4" s="49"/>
      <c r="AR44" s="48"/>
      <c r="AS44" s="49"/>
      <c r="AT44" s="49"/>
      <c r="AU44" s="49"/>
      <c r="AV44" s="49"/>
      <c r="AW44" s="49"/>
      <c r="AX44" s="49"/>
      <c r="AY44"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4" s="48" t="str">
        <f>IF(OR(Table_Question_Sets[[#This Row],[Header]]="Yes",Table_Question_Sets[[#This Row],[Text]]=""),"",IF(OR(Table_Question_Sets[[#This Row],[Text]]="true",Table_Question_Sets[[#This Row],[Text]]="false",ISNUMBER(Table_Question_Sets[[#This Row],[Text]])),Table_Question_Sets[[#This Row],[Text]],""""&amp;Table_Question_Sets[[#This Row],[Text]]&amp;""""))</f>
        <v/>
      </c>
      <c r="BA44" s="48" t="str">
        <f>IF(AND(Table_Question_Sets[[#This Row],[Header]]&lt;&gt;"Yes",Table_Question_Sets[[#This Row],[Property]]&lt;&gt;"",Table_Question_Sets[[#This Row],[Summary Label]]&lt;&gt;""),""""&amp;Table_Question_Sets[[#This Row],[Key]]&amp;""": """&amp;Table_Question_Sets[[#This Row],[Summary Label]]&amp;"""","")</f>
        <v/>
      </c>
      <c r="BB44" s="48" t="str">
        <f ca="1">IF(Table_Question_Sets[[#This Row],[Header]]="Yes","",_xlfn.NUMBERVALUE(INDIRECT(SUBSTITUTE(ADDRESS(1,COLUMN(),4),"1","")&amp;ROW()-1))+IF(Table_Question_Sets[[#This Row],[Property]]&lt;&gt;"",1,0))</f>
        <v/>
      </c>
      <c r="BC44" s="48" t="str">
        <f ca="1">IF(Table_Question_Sets[[#This Row],[Header]]="Yes","",_xlfn.NUMBERVALUE(INDIRECT(SUBSTITUTE(ADDRESS(1,COLUMN(),4),"1","")&amp;ROW()+1))+IF(Table_Question_Sets[[#This Row],[Property]]&lt;&gt;"",1,0))</f>
        <v/>
      </c>
      <c r="BD44" s="48" t="str">
        <f t="array" aca="1" ref="BD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4"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4"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4" s="4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4"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4" s="49" t="str">
        <f xml:space="preserve">
IF(Table_Question_Sets[[#This Row],[Row]]="Yes","]},{""className"": ""row"",""fieldGroup"": [","")&amp;
Table_Question_Sets[[#This Row],[Config Field]]</f>
        <v/>
      </c>
      <c r="BJ44" s="49"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4" s="49"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4" s="49" t="str">
        <f>IF(AND(Table_Question_Sets[[#This Row],[Header]]="",Table_Question_Sets[[#This Row],[Property]]&lt;&gt;"",Table_Question_Sets[[#This Row],[Field Type]]&lt;&gt;""),
""""&amp;Table_Question_Sets[[#This Row],[Key]]&amp;"""","")</f>
        <v/>
      </c>
      <c r="BM44" s="49"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N44" s="49" t="str">
        <f>IF(AND(Table_Question_Sets[[#This Row],[Header]]&lt;&gt;"Yes",Table_Question_Sets[[#This Row],[Property]]&lt;&gt;"",Table_Question_Sets[[#This Row],[Workflow Role]]&lt;&gt;""),
""""&amp;Table_Question_Sets[[#This Row],[Workflow Role]]&amp;""":"""&amp;Table_Question_Sets[[#This Row],[Key]]&amp;"""","")</f>
        <v/>
      </c>
      <c r="BO44" s="49" t="str">
        <f>IF(AND(Table_Question_Sets[[#This Row],[Header]]&lt;&gt;"Yes",Table_Question_Sets[[#This Row],[Property]]&lt;&gt;"",Table_Question_Sets[[#This Row],[Private]]="Yes"),
""""&amp;Table_Question_Sets[[#This Row],[Key]]&amp;"""","")</f>
        <v/>
      </c>
      <c r="BP44" s="49" t="str">
        <f ca="1">IF(Table_Question_Sets[[#This Row],[Header]]="Yes","",_xlfn.NUMBERVALUE(INDIRECT(SUBSTITUTE(ADDRESS(1,COLUMN(),4),"1","")&amp;ROW()+1))+IF(OR(Table_Question_Sets[[#This Row],[Value]]&lt;&gt;"",AND(Table_Question_Sets[[#This Row],[Data Type]]="Repeating",Table_Question_Sets[[#This Row],[Calculation Repeating]]&lt;&gt;"")),1,0))</f>
        <v/>
      </c>
      <c r="BQ44" s="49" t="str">
        <f ca="1" xml:space="preserve">
IF(Table_Question_Sets[[#This Row],[Data Type]]="Repeating",
OFFSET(Table_Repeating_Question_Sets[[#Headers],[Property]],MATCH(Table_Question_Sets[[#This Row],[Property]],Table_Repeating_Question_Sets[Property],0),MATCH("Calculation",Table_Repeating_Question_Sets[#Headers],0)-1,1,1),
"")</f>
        <v/>
      </c>
      <c r="BR44" s="49"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4" s="49"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"Monthly"},</v>
      </c>
      <c r="BT44" s="49" t="str">
        <f ca="1">IF(ISNUMBER(Table_Question_Sets[[#This Row],[Config Use Row]]),INDEX(Table_Question_Sets[Config Rollup],Table_Question_Sets[[#This Row],[Config Use Row]]),"")</f>
        <v/>
      </c>
      <c r="BU44" s="49" t="str">
        <f ca="1">IF(ISNUMBER(Table_Question_Sets[[#This Row],[Config Use Row]]),INDEX(Table_Question_Sets[Config Keys Nested Rollup],Table_Question_Sets[[#This Row],[Config Use Row]]),"")</f>
        <v/>
      </c>
      <c r="BV44" s="49" t="str">
        <f ca="1">IF(ISNUMBER(Table_Question_Sets[[#This Row],[Config Use Row]]),INDEX(Table_Question_Sets[Calculation Rollup],Table_Question_Sets[[#This Row],[Config Use Row]]),"")</f>
        <v/>
      </c>
    </row>
    <row r="45" spans="2:74" s="22" customFormat="1" ht="21" customHeight="1">
      <c r="B45" s="11" t="s">
        <v>109</v>
      </c>
      <c r="C45" s="10"/>
      <c r="D45" s="10" t="str">
        <f ca="1">IF(Table_Question_Sets[[#This Row],[Header]]="Yes","",
IF(INDIRECT(SUBSTITUTE(ADDRESS(1,COLUMN(),4),"1","")&amp;ROW()-1)="",
INDIRECT(SUBSTITUTE(ADDRESS(1,COLUMN(Table_Question_Sets[[#This Row],[Property]]),4),"1","")&amp;ROW()-1),
INDIRECT(SUBSTITUTE(ADDRESS(1,COLUMN(),4),"1","")&amp;ROW()-1)))</f>
        <v>Payment Options</v>
      </c>
      <c r="E45" s="1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45" s="10" t="str">
        <f>IF(Table_Question_Sets[[#This Row],[Header]]="Yes","",IF(Table_Question_Sets[[#This Row],[Property]]&lt;&gt;"",SUBSTITUTE(Table_Question_Sets[[#This Row],[Property]]," ",""),""))</f>
        <v>PaymentOption</v>
      </c>
      <c r="G45" s="210"/>
      <c r="H45" s="10" t="s">
        <v>37</v>
      </c>
      <c r="I45" s="10" t="s">
        <v>62</v>
      </c>
      <c r="J45" s="10" t="s">
        <v>108</v>
      </c>
      <c r="K45" s="62" t="s">
        <v>60</v>
      </c>
      <c r="L45" s="77"/>
      <c r="M45" s="77"/>
      <c r="N45" s="10"/>
      <c r="O45" s="60">
        <v>12</v>
      </c>
      <c r="P45" s="10"/>
      <c r="Q45" s="10"/>
      <c r="R45" s="10"/>
      <c r="S45" s="10"/>
      <c r="T45" s="240" t="s">
        <v>1002</v>
      </c>
      <c r="U45" s="166"/>
      <c r="V45" s="10"/>
      <c r="W45" s="10"/>
      <c r="X45" s="10" t="s">
        <v>108</v>
      </c>
      <c r="Y45" s="10"/>
      <c r="Z45" s="10"/>
      <c r="AA45" s="10"/>
      <c r="AB45" s="10"/>
      <c r="AC45" s="10"/>
      <c r="AD45" s="10"/>
      <c r="AE45" s="10"/>
      <c r="AF45" s="10"/>
      <c r="AG45" s="10"/>
      <c r="AH45" s="77" t="str">
        <f ca="1">"'"&amp;OFFSET(Table_Payment_Options[#Headers],0,MATCH(TRUE,Payment_Options_Default,0)-1,1,1)&amp;"'"</f>
        <v>'Monthly'</v>
      </c>
      <c r="AI45" s="77"/>
      <c r="AJ45" s="77"/>
      <c r="AK45" s="77"/>
      <c r="AL45" s="138" t="str">
        <f ca="1">OFFSET(Table_Payment_Options[#Headers],0,MATCH(TRUE,Payment_Options_Default,0)-1,1,1)</f>
        <v>Monthly</v>
      </c>
      <c r="AM45" s="167" t="str">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Monthly</v>
      </c>
      <c r="AN45" s="167"/>
      <c r="AO45" s="1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5" s="1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5" s="10"/>
      <c r="AR45" s="10"/>
      <c r="AS45" s="10"/>
      <c r="AT45" s="10"/>
      <c r="AU45" s="10"/>
      <c r="AV45" s="10"/>
      <c r="AW45" s="10"/>
      <c r="AX45" s="10"/>
      <c r="AY45" s="25"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Monthly</v>
      </c>
      <c r="AZ45" s="10" t="str">
        <f ca="1">IF(OR(Table_Question_Sets[[#This Row],[Header]]="Yes",Table_Question_Sets[[#This Row],[Text]]=""),"",IF(OR(Table_Question_Sets[[#This Row],[Text]]="true",Table_Question_Sets[[#This Row],[Text]]="false",ISNUMBER(Table_Question_Sets[[#This Row],[Text]])),Table_Question_Sets[[#This Row],[Text]],""""&amp;Table_Question_Sets[[#This Row],[Text]]&amp;""""))</f>
        <v>"Monthly"</v>
      </c>
      <c r="BA45" s="10" t="str">
        <f>IF(AND(Table_Question_Sets[[#This Row],[Header]]&lt;&gt;"Yes",Table_Question_Sets[[#This Row],[Property]]&lt;&gt;"",Table_Question_Sets[[#This Row],[Summary Label]]&lt;&gt;""),""""&amp;Table_Question_Sets[[#This Row],[Key]]&amp;""": """&amp;Table_Question_Sets[[#This Row],[Summary Label]]&amp;"""","")</f>
        <v/>
      </c>
      <c r="BB45" s="25">
        <f ca="1">IF(Table_Question_Sets[[#This Row],[Header]]="Yes","",_xlfn.NUMBERVALUE(INDIRECT(SUBSTITUTE(ADDRESS(1,COLUMN(),4),"1","")&amp;ROW()-1))+IF(Table_Question_Sets[[#This Row],[Property]]&lt;&gt;"",1,0))</f>
        <v>1</v>
      </c>
      <c r="BC45" s="25">
        <f ca="1">IF(Table_Question_Sets[[#This Row],[Header]]="Yes","",_xlfn.NUMBERVALUE(INDIRECT(SUBSTITUTE(ADDRESS(1,COLUMN(),4),"1","")&amp;ROW()+1))+IF(Table_Question_Sets[[#This Row],[Property]]&lt;&gt;"",1,0))</f>
        <v>1</v>
      </c>
      <c r="BD45" s="10" t="e">
        <f t="array" aca="1" ref="BD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45" s="1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5" s="1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5" s="10"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45" s="10"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45" s="10" t="e">
        <f ca="1" xml:space="preserve">
IF(Table_Question_Sets[[#This Row],[Row]]="Yes","]},{""className"": ""row"",""fieldGroup"": [","")&amp;
Table_Question_Sets[[#This Row],[Config Field]]</f>
        <v>#NAME?</v>
      </c>
      <c r="BJ45"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5"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5" s="10" t="str">
        <f>IF(AND(Table_Question_Sets[[#This Row],[Header]]="",Table_Question_Sets[[#This Row],[Property]]&lt;&gt;"",Table_Question_Sets[[#This Row],[Field Type]]&lt;&gt;""),
""""&amp;Table_Question_Sets[[#This Row],[Key]]&amp;"""","")</f>
        <v>"paymentOption"</v>
      </c>
      <c r="BM45"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N45" s="10" t="str">
        <f>IF(AND(Table_Question_Sets[[#This Row],[Header]]&lt;&gt;"Yes",Table_Question_Sets[[#This Row],[Property]]&lt;&gt;"",Table_Question_Sets[[#This Row],[Workflow Role]]&lt;&gt;""),
""""&amp;Table_Question_Sets[[#This Row],[Workflow Role]]&amp;""":"""&amp;Table_Question_Sets[[#This Row],[Key]]&amp;"""","")</f>
        <v/>
      </c>
      <c r="BO45" s="10" t="str">
        <f>IF(AND(Table_Question_Sets[[#This Row],[Header]]&lt;&gt;"Yes",Table_Question_Sets[[#This Row],[Property]]&lt;&gt;"",Table_Question_Sets[[#This Row],[Private]]="Yes"),
""""&amp;Table_Question_Sets[[#This Row],[Key]]&amp;"""","")</f>
        <v/>
      </c>
      <c r="BP45" s="10">
        <f ca="1">IF(Table_Question_Sets[[#This Row],[Header]]="Yes","",_xlfn.NUMBERVALUE(INDIRECT(SUBSTITUTE(ADDRESS(1,COLUMN(),4),"1","")&amp;ROW()+1))+IF(OR(Table_Question_Sets[[#This Row],[Value]]&lt;&gt;"",AND(Table_Question_Sets[[#This Row],[Data Type]]="Repeating",Table_Question_Sets[[#This Row],[Calculation Repeating]]&lt;&gt;"")),1,0))</f>
        <v>0</v>
      </c>
      <c r="BQ45" s="10" t="str">
        <f ca="1" xml:space="preserve">
IF(Table_Question_Sets[[#This Row],[Data Type]]="Repeating",
OFFSET(Table_Repeating_Question_Sets[[#Headers],[Property]],MATCH(Table_Question_Sets[[#This Row],[Property]],Table_Repeating_Question_Sets[Property],0),MATCH("Calculation",Table_Repeating_Question_Sets[#Headers],0)-1,1,1),
"")</f>
        <v/>
      </c>
      <c r="BR45" s="10"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"paymentOption": "Monthly"</v>
      </c>
      <c r="BS45"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"Monthly"</v>
      </c>
      <c r="BT45" s="10" t="str">
        <f ca="1">IF(ISNUMBER(Table_Question_Sets[[#This Row],[Config Use Row]]),INDEX(Table_Question_Sets[Config Rollup],Table_Question_Sets[[#This Row],[Config Use Row]]),"")</f>
        <v/>
      </c>
      <c r="BU45" s="10" t="str">
        <f ca="1">IF(ISNUMBER(Table_Question_Sets[[#This Row],[Config Use Row]]),INDEX(Table_Question_Sets[Config Keys Nested Rollup],Table_Question_Sets[[#This Row],[Config Use Row]]),"")</f>
        <v/>
      </c>
      <c r="BV45" s="10" t="str">
        <f ca="1">IF(ISNUMBER(Table_Question_Sets[[#This Row],[Config Use Row]]),INDEX(Table_Question_Sets[Calculation Rollup],Table_Question_Sets[[#This Row],[Config Use Row]]),"")</f>
        <v/>
      </c>
    </row>
    <row r="46" spans="2:74" s="22" customFormat="1" ht="29.25" thickBot="1">
      <c r="B46" s="49" t="s">
        <v>110</v>
      </c>
      <c r="C46" s="49" t="s">
        <v>60</v>
      </c>
      <c r="D46" s="49" t="str">
        <f ca="1">IF(Table_Question_Sets[[#This Row],[Header]]="Yes","",
IF(INDIRECT(SUBSTITUTE(ADDRESS(1,COLUMN(),4),"1","")&amp;ROW()-1)="",
INDIRECT(SUBSTITUTE(ADDRESS(1,COLUMN(Table_Question_Sets[[#This Row],[Property]]),4),"1","")&amp;ROW()-1),
INDIRECT(SUBSTITUTE(ADDRESS(1,COLUMN(),4),"1","")&amp;ROW()-1)))</f>
        <v/>
      </c>
      <c r="E46" s="49"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46" s="49" t="str">
        <f>IF(Table_Question_Sets[[#This Row],[Header]]="Yes","",IF(Table_Question_Sets[[#This Row],[Property]]&lt;&gt;"",SUBSTITUTE(Table_Question_Sets[[#This Row],[Property]]," ",""),""))</f>
        <v/>
      </c>
      <c r="G46" s="48"/>
      <c r="H46" s="49"/>
      <c r="I46" s="49"/>
      <c r="J46" s="49"/>
      <c r="K46" s="48"/>
      <c r="L46" s="49"/>
      <c r="M46" s="49"/>
      <c r="N46" s="48"/>
      <c r="O46" s="48"/>
      <c r="P46" s="48"/>
      <c r="Q46" s="48"/>
      <c r="R46" s="48"/>
      <c r="S46" s="48"/>
      <c r="T46" s="49"/>
      <c r="U46" s="49"/>
      <c r="V46" s="49"/>
      <c r="W46" s="49"/>
      <c r="X46" s="49"/>
      <c r="Y46" s="49"/>
      <c r="Z46" s="49"/>
      <c r="AA46" s="49"/>
      <c r="AB46" s="49"/>
      <c r="AC46" s="49"/>
      <c r="AD46" s="49"/>
      <c r="AE46" s="49"/>
      <c r="AF46" s="49"/>
      <c r="AG46" s="49"/>
      <c r="AH46" s="49"/>
      <c r="AI46" s="49"/>
      <c r="AJ46" s="49"/>
      <c r="AK46" s="49"/>
      <c r="AL46" s="49"/>
      <c r="AM46"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6" s="101"/>
      <c r="AO46" s="10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6" s="10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6" s="49"/>
      <c r="AR46" s="48"/>
      <c r="AS46" s="49"/>
      <c r="AT46" s="49"/>
      <c r="AU46" s="49"/>
      <c r="AV46" s="49"/>
      <c r="AW46" s="49"/>
      <c r="AX46" s="49"/>
      <c r="AY46"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6" s="48" t="str">
        <f>IF(OR(Table_Question_Sets[[#This Row],[Header]]="Yes",Table_Question_Sets[[#This Row],[Text]]=""),"",IF(OR(Table_Question_Sets[[#This Row],[Text]]="true",Table_Question_Sets[[#This Row],[Text]]="false",ISNUMBER(Table_Question_Sets[[#This Row],[Text]])),Table_Question_Sets[[#This Row],[Text]],""""&amp;Table_Question_Sets[[#This Row],[Text]]&amp;""""))</f>
        <v/>
      </c>
      <c r="BA46" s="48" t="str">
        <f>IF(AND(Table_Question_Sets[[#This Row],[Header]]&lt;&gt;"Yes",Table_Question_Sets[[#This Row],[Property]]&lt;&gt;"",Table_Question_Sets[[#This Row],[Summary Label]]&lt;&gt;""),""""&amp;Table_Question_Sets[[#This Row],[Key]]&amp;""": """&amp;Table_Question_Sets[[#This Row],[Summary Label]]&amp;"""","")</f>
        <v/>
      </c>
      <c r="BB46" s="48" t="str">
        <f ca="1">IF(Table_Question_Sets[[#This Row],[Header]]="Yes","",_xlfn.NUMBERVALUE(INDIRECT(SUBSTITUTE(ADDRESS(1,COLUMN(),4),"1","")&amp;ROW()-1))+IF(Table_Question_Sets[[#This Row],[Property]]&lt;&gt;"",1,0))</f>
        <v/>
      </c>
      <c r="BC46" s="48" t="str">
        <f ca="1">IF(Table_Question_Sets[[#This Row],[Header]]="Yes","",_xlfn.NUMBERVALUE(INDIRECT(SUBSTITUTE(ADDRESS(1,COLUMN(),4),"1","")&amp;ROW()+1))+IF(Table_Question_Sets[[#This Row],[Property]]&lt;&gt;"",1,0))</f>
        <v/>
      </c>
      <c r="BD46" s="48" t="str">
        <f t="array" aca="1" ref="BD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6"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6"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6" s="4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6"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6" s="49" t="str">
        <f xml:space="preserve">
IF(Table_Question_Sets[[#This Row],[Row]]="Yes","]},{""className"": ""row"",""fieldGroup"": [","")&amp;
Table_Question_Sets[[#This Row],[Config Field]]</f>
        <v/>
      </c>
      <c r="BJ46" s="49"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6" s="49"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6" s="49" t="str">
        <f>IF(AND(Table_Question_Sets[[#This Row],[Header]]="",Table_Question_Sets[[#This Row],[Property]]&lt;&gt;"",Table_Question_Sets[[#This Row],[Field Type]]&lt;&gt;""),
""""&amp;Table_Question_Sets[[#This Row],[Key]]&amp;"""","")</f>
        <v/>
      </c>
      <c r="BM46" s="49"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"paymentMethods":["paymentMethodSelect","paymentMethod","creditCardHeading","creditCardNumber","creditCardName","creditCardExpiryDate","creditCardCCV"],</v>
      </c>
      <c r="BN46" s="49" t="str">
        <f>IF(AND(Table_Question_Sets[[#This Row],[Header]]&lt;&gt;"Yes",Table_Question_Sets[[#This Row],[Property]]&lt;&gt;"",Table_Question_Sets[[#This Row],[Workflow Role]]&lt;&gt;""),
""""&amp;Table_Question_Sets[[#This Row],[Workflow Role]]&amp;""":"""&amp;Table_Question_Sets[[#This Row],[Key]]&amp;"""","")</f>
        <v/>
      </c>
      <c r="BO46" s="49" t="str">
        <f>IF(AND(Table_Question_Sets[[#This Row],[Header]]&lt;&gt;"Yes",Table_Question_Sets[[#This Row],[Property]]&lt;&gt;"",Table_Question_Sets[[#This Row],[Private]]="Yes"),
""""&amp;Table_Question_Sets[[#This Row],[Key]]&amp;"""","")</f>
        <v/>
      </c>
      <c r="BP46" s="49" t="str">
        <f ca="1">IF(Table_Question_Sets[[#This Row],[Header]]="Yes","",_xlfn.NUMBERVALUE(INDIRECT(SUBSTITUTE(ADDRESS(1,COLUMN(),4),"1","")&amp;ROW()+1))+IF(OR(Table_Question_Sets[[#This Row],[Value]]&lt;&gt;"",AND(Table_Question_Sets[[#This Row],[Data Type]]="Repeating",Table_Question_Sets[[#This Row],[Calculation Repeating]]&lt;&gt;"")),1,0))</f>
        <v/>
      </c>
      <c r="BQ46" s="49" t="str">
        <f ca="1" xml:space="preserve">
IF(Table_Question_Sets[[#This Row],[Data Type]]="Repeating",
OFFSET(Table_Repeating_Question_Sets[[#Headers],[Property]],MATCH(Table_Question_Sets[[#This Row],[Property]],Table_Repeating_Question_Sets[Property],0),MATCH("Calculation",Table_Repeating_Question_Sets[#Headers],0)-1,1,1),
"")</f>
        <v/>
      </c>
      <c r="BR46" s="49"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6" s="49"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"paymentMethods":{"paymentMethodSelect": "Visa","paymentMethod": "Visa"},</v>
      </c>
      <c r="BT46" s="49" t="str">
        <f ca="1">IF(ISNUMBER(Table_Question_Sets[[#This Row],[Config Use Row]]),INDEX(Table_Question_Sets[Config Rollup],Table_Question_Sets[[#This Row],[Config Use Row]]),"")</f>
        <v/>
      </c>
      <c r="BU46" s="49" t="str">
        <f ca="1">IF(ISNUMBER(Table_Question_Sets[[#This Row],[Config Use Row]]),INDEX(Table_Question_Sets[Config Keys Nested Rollup],Table_Question_Sets[[#This Row],[Config Use Row]]),"")</f>
        <v/>
      </c>
      <c r="BV46" s="49" t="str">
        <f ca="1">IF(ISNUMBER(Table_Question_Sets[[#This Row],[Config Use Row]]),INDEX(Table_Question_Sets[Calculation Rollup],Table_Question_Sets[[#This Row],[Config Use Row]]),"")</f>
        <v/>
      </c>
    </row>
    <row r="47" spans="2:74" s="22" customFormat="1" ht="21" hidden="1" customHeight="1">
      <c r="B47" s="10"/>
      <c r="C47" s="10"/>
      <c r="D47" s="10" t="str">
        <f ca="1">IF(Table_Question_Sets[[#This Row],[Header]]="Yes","",
IF(INDIRECT(SUBSTITUTE(ADDRESS(1,COLUMN(),4),"1","")&amp;ROW()-1)="",
INDIRECT(SUBSTITUTE(ADDRESS(1,COLUMN(Table_Question_Sets[[#This Row],[Property]]),4),"1","")&amp;ROW()-1),
INDIRECT(SUBSTITUTE(ADDRESS(1,COLUMN(),4),"1","")&amp;ROW()-1)))</f>
        <v>Payment Methods</v>
      </c>
      <c r="E47" s="1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47" s="10" t="str">
        <f>IF(Table_Question_Sets[[#This Row],[Header]]="Yes","",IF(Table_Question_Sets[[#This Row],[Property]]&lt;&gt;"",SUBSTITUTE(Table_Question_Sets[[#This Row],[Property]]," ",""),""))</f>
        <v/>
      </c>
      <c r="G47" s="210"/>
      <c r="H47" s="10"/>
      <c r="I47" s="10"/>
      <c r="J47" s="10"/>
      <c r="K47" s="77"/>
      <c r="L47" s="77"/>
      <c r="M47" s="77"/>
      <c r="N47" s="10"/>
      <c r="O47" s="10"/>
      <c r="P47" s="10"/>
      <c r="Q47" s="10"/>
      <c r="R47" s="10"/>
      <c r="S47" s="10"/>
      <c r="T47" s="10"/>
      <c r="U47" s="10"/>
      <c r="V47" s="10"/>
      <c r="W47" s="10"/>
      <c r="X47" s="10"/>
      <c r="Y47" s="10"/>
      <c r="Z47" s="10"/>
      <c r="AA47" s="10"/>
      <c r="AB47" s="10"/>
      <c r="AC47" s="10"/>
      <c r="AD47" s="10"/>
      <c r="AE47" s="10"/>
      <c r="AF47" s="10"/>
      <c r="AG47" s="10"/>
      <c r="AH47" s="77"/>
      <c r="AI47" s="77"/>
      <c r="AJ47" s="77"/>
      <c r="AK47" s="77"/>
      <c r="AL47" s="138"/>
      <c r="AM47" s="16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47" s="167"/>
      <c r="AO47" s="1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7" s="1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7" s="10"/>
      <c r="AR47" s="10"/>
      <c r="AS47" s="10"/>
      <c r="AT47" s="10"/>
      <c r="AU47" s="10"/>
      <c r="AV47" s="10"/>
      <c r="AW47" s="10"/>
      <c r="AX47" s="10"/>
      <c r="AY47"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7" s="10" t="str">
        <f>IF(OR(Table_Question_Sets[[#This Row],[Header]]="Yes",Table_Question_Sets[[#This Row],[Text]]=""),"",IF(OR(Table_Question_Sets[[#This Row],[Text]]="true",Table_Question_Sets[[#This Row],[Text]]="false",ISNUMBER(Table_Question_Sets[[#This Row],[Text]])),Table_Question_Sets[[#This Row],[Text]],""""&amp;Table_Question_Sets[[#This Row],[Text]]&amp;""""))</f>
        <v/>
      </c>
      <c r="BA47" s="10" t="str">
        <f>IF(AND(Table_Question_Sets[[#This Row],[Header]]&lt;&gt;"Yes",Table_Question_Sets[[#This Row],[Property]]&lt;&gt;"",Table_Question_Sets[[#This Row],[Summary Label]]&lt;&gt;""),""""&amp;Table_Question_Sets[[#This Row],[Key]]&amp;""": """&amp;Table_Question_Sets[[#This Row],[Summary Label]]&amp;"""","")</f>
        <v/>
      </c>
      <c r="BB47" s="25">
        <f ca="1">IF(Table_Question_Sets[[#This Row],[Header]]="Yes","",_xlfn.NUMBERVALUE(INDIRECT(SUBSTITUTE(ADDRESS(1,COLUMN(),4),"1","")&amp;ROW()-1))+IF(Table_Question_Sets[[#This Row],[Property]]&lt;&gt;"",1,0))</f>
        <v>0</v>
      </c>
      <c r="BC47" s="25">
        <f ca="1">IF(Table_Question_Sets[[#This Row],[Header]]="Yes","",_xlfn.NUMBERVALUE(INDIRECT(SUBSTITUTE(ADDRESS(1,COLUMN(),4),"1","")&amp;ROW()+1))+IF(Table_Question_Sets[[#This Row],[Property]]&lt;&gt;"",1,0))</f>
        <v>7</v>
      </c>
      <c r="BD47" s="10" t="str">
        <f t="array" aca="1" ref="BD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7" s="1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7" s="1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7" s="1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7" s="1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7" s="10" t="str">
        <f xml:space="preserve">
IF(Table_Question_Sets[[#This Row],[Row]]="Yes","]},{""className"": ""row"",""fieldGroup"": [","")&amp;
Table_Question_Sets[[#This Row],[Config Field]]</f>
        <v/>
      </c>
      <c r="BJ47" s="10"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7"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7" s="10" t="str">
        <f>IF(AND(Table_Question_Sets[[#This Row],[Header]]="",Table_Question_Sets[[#This Row],[Property]]&lt;&gt;"",Table_Question_Sets[[#This Row],[Field Type]]&lt;&gt;""),
""""&amp;Table_Question_Sets[[#This Row],[Key]]&amp;"""","")</f>
        <v/>
      </c>
      <c r="BM47"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"paymentMethodSelect","paymentMethod","creditCardHeading","creditCardNumber","creditCardName","creditCardExpiryDate","creditCardCCV"</v>
      </c>
      <c r="BN47" s="10" t="str">
        <f>IF(AND(Table_Question_Sets[[#This Row],[Header]]&lt;&gt;"Yes",Table_Question_Sets[[#This Row],[Property]]&lt;&gt;"",Table_Question_Sets[[#This Row],[Workflow Role]]&lt;&gt;""),
""""&amp;Table_Question_Sets[[#This Row],[Workflow Role]]&amp;""":"""&amp;Table_Question_Sets[[#This Row],[Key]]&amp;"""","")</f>
        <v/>
      </c>
      <c r="BO47" s="10" t="str">
        <f>IF(AND(Table_Question_Sets[[#This Row],[Header]]&lt;&gt;"Yes",Table_Question_Sets[[#This Row],[Property]]&lt;&gt;"",Table_Question_Sets[[#This Row],[Private]]="Yes"),
""""&amp;Table_Question_Sets[[#This Row],[Key]]&amp;"""","")</f>
        <v/>
      </c>
      <c r="BP47" s="10">
        <f ca="1">IF(Table_Question_Sets[[#This Row],[Header]]="Yes","",_xlfn.NUMBERVALUE(INDIRECT(SUBSTITUTE(ADDRESS(1,COLUMN(),4),"1","")&amp;ROW()+1))+IF(OR(Table_Question_Sets[[#This Row],[Value]]&lt;&gt;"",AND(Table_Question_Sets[[#This Row],[Data Type]]="Repeating",Table_Question_Sets[[#This Row],[Calculation Repeating]]&lt;&gt;"")),1,0))</f>
        <v>0</v>
      </c>
      <c r="BQ47" s="10" t="str">
        <f ca="1" xml:space="preserve">
IF(Table_Question_Sets[[#This Row],[Data Type]]="Repeating",
OFFSET(Table_Repeating_Question_Sets[[#Headers],[Property]],MATCH(Table_Question_Sets[[#This Row],[Property]],Table_Repeating_Question_Sets[Property],0),MATCH("Calculation",Table_Repeating_Question_Sets[#Headers],0)-1,1,1),
"")</f>
        <v/>
      </c>
      <c r="BR47"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7"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"Visa","paymentMethod": "Visa"</v>
      </c>
      <c r="BT47" s="10" t="str">
        <f ca="1">IF(ISNUMBER(Table_Question_Sets[[#This Row],[Config Use Row]]),INDEX(Table_Question_Sets[Config Rollup],Table_Question_Sets[[#This Row],[Config Use Row]]),"")</f>
        <v/>
      </c>
      <c r="BU47" s="10" t="str">
        <f ca="1">IF(ISNUMBER(Table_Question_Sets[[#This Row],[Config Use Row]]),INDEX(Table_Question_Sets[Config Keys Nested Rollup],Table_Question_Sets[[#This Row],[Config Use Row]]),"")</f>
        <v/>
      </c>
      <c r="BV47" s="10" t="str">
        <f ca="1">IF(ISNUMBER(Table_Question_Sets[[#This Row],[Config Use Row]]),INDEX(Table_Question_Sets[Calculation Rollup],Table_Question_Sets[[#This Row],[Config Use Row]]),"")</f>
        <v/>
      </c>
    </row>
    <row r="48" spans="2:74" s="22" customFormat="1" ht="21" customHeight="1">
      <c r="B48" t="s">
        <v>973</v>
      </c>
      <c r="C48"/>
      <c r="D48" t="str">
        <f ca="1">IF(Table_Question_Sets[[#This Row],[Header]]="Yes","",
IF(INDIRECT(SUBSTITUTE(ADDRESS(1,COLUMN(),4),"1","")&amp;ROW()-1)="",
INDIRECT(SUBSTITUTE(ADDRESS(1,COLUMN(Table_Question_Sets[[#This Row],[Property]]),4),"1","")&amp;ROW()-1),
INDIRECT(SUBSTITUTE(ADDRESS(1,COLUMN(),4),"1","")&amp;ROW()-1)))</f>
        <v>Payment Methods</v>
      </c>
      <c r="E4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paymentMethodSelect</v>
      </c>
      <c r="F48" t="str">
        <f>IF(Table_Question_Sets[[#This Row],[Header]]="Yes","",IF(Table_Question_Sets[[#This Row],[Property]]&lt;&gt;"",SUBSTITUTE(Table_Question_Sets[[#This Row],[Property]]," ",""),""))</f>
        <v>PaymentMethodSelect</v>
      </c>
      <c r="G48" s="212"/>
      <c r="H48" t="s">
        <v>37</v>
      </c>
      <c r="I48" t="s">
        <v>83</v>
      </c>
      <c r="J48" t="s">
        <v>110</v>
      </c>
      <c r="K48" t="s">
        <v>60</v>
      </c>
      <c r="L48"/>
      <c r="M48"/>
      <c r="N48"/>
      <c r="O48" s="60">
        <v>12</v>
      </c>
      <c r="P48"/>
      <c r="Q48"/>
      <c r="R48"/>
      <c r="S48"/>
      <c r="T48" t="s">
        <v>950</v>
      </c>
      <c r="U48"/>
      <c r="V48" s="27"/>
      <c r="W48"/>
      <c r="X48"/>
      <c r="Y48"/>
      <c r="Z48"/>
      <c r="AA48" s="6" t="s">
        <v>951</v>
      </c>
      <c r="AB48" s="6"/>
      <c r="AC48"/>
      <c r="AD48"/>
      <c r="AE48"/>
      <c r="AF48"/>
      <c r="AG48"/>
      <c r="AH48" s="185"/>
      <c r="AI48" s="185"/>
      <c r="AJ48" s="185"/>
      <c r="AK48" s="185"/>
      <c r="AL48" t="str">
        <f ca="1">IF(OFFSET(Table_Payment_Options[],0,MATCH(Input_Payment_Option,Table_Payment_Options[#Headers],0)-1,1,1)="Funded",
OFFSET(Table_Payment_Methods[#Headers],0,MATCH(TRUE,Payment_Methods_Funded_Default,0)-1,1,1),
OFFSET(Table_Payment_Methods[#Headers],0,MATCH(TRUE,Payment_Methods_Direct_Default,0)-1,1,1))</f>
        <v>Visa</v>
      </c>
      <c r="AM48" t="str">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Visa</v>
      </c>
      <c r="AN48"/>
      <c r="AO4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8"/>
      <c r="AR48"/>
      <c r="AS48"/>
      <c r="AT48"/>
      <c r="AU48"/>
      <c r="AV48"/>
      <c r="AW48"/>
      <c r="AX48"/>
      <c r="AY48" s="25"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Visa</v>
      </c>
      <c r="AZ48" t="str">
        <f ca="1">IF(OR(Table_Question_Sets[[#This Row],[Header]]="Yes",Table_Question_Sets[[#This Row],[Text]]=""),"",IF(OR(Table_Question_Sets[[#This Row],[Text]]="true",Table_Question_Sets[[#This Row],[Text]]="false",ISNUMBER(Table_Question_Sets[[#This Row],[Text]])),Table_Question_Sets[[#This Row],[Text]],""""&amp;Table_Question_Sets[[#This Row],[Text]]&amp;""""))</f>
        <v>"Visa"</v>
      </c>
      <c r="BA48" t="str">
        <f>IF(AND(Table_Question_Sets[[#This Row],[Header]]&lt;&gt;"Yes",Table_Question_Sets[[#This Row],[Property]]&lt;&gt;"",Table_Question_Sets[[#This Row],[Summary Label]]&lt;&gt;""),""""&amp;Table_Question_Sets[[#This Row],[Key]]&amp;""": """&amp;Table_Question_Sets[[#This Row],[Summary Label]]&amp;"""","")</f>
        <v/>
      </c>
      <c r="BB48" s="102">
        <f ca="1">IF(Table_Question_Sets[[#This Row],[Header]]="Yes","",_xlfn.NUMBERVALUE(INDIRECT(SUBSTITUTE(ADDRESS(1,COLUMN(),4),"1","")&amp;ROW()-1))+IF(Table_Question_Sets[[#This Row],[Property]]&lt;&gt;"",1,0))</f>
        <v>1</v>
      </c>
      <c r="BC48" s="102">
        <f ca="1">IF(Table_Question_Sets[[#This Row],[Header]]="Yes","",_xlfn.NUMBERVALUE(INDIRECT(SUBSTITUTE(ADDRESS(1,COLUMN(),4),"1","")&amp;ROW()+1))+IF(Table_Question_Sets[[#This Row],[Property]]&lt;&gt;"",1,0))</f>
        <v>7</v>
      </c>
      <c r="BD48" t="e">
        <f t="array" aca="1" ref="BD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48"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48" t="e">
        <f ca="1" xml:space="preserve">
IF(Table_Question_Sets[[#This Row],[Row]]="Yes","]},{""className"": ""row"",""fieldGroup"": [","")&amp;
Table_Question_Sets[[#This Row],[Config Field]]</f>
        <v>#NAME?</v>
      </c>
      <c r="BJ4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8" t="str">
        <f>IF(AND(Table_Question_Sets[[#This Row],[Header]]="",Table_Question_Sets[[#This Row],[Property]]&lt;&gt;"",Table_Question_Sets[[#This Row],[Field Type]]&lt;&gt;""),
""""&amp;Table_Question_Sets[[#This Row],[Key]]&amp;"""","")</f>
        <v>"paymentMethodSelect"</v>
      </c>
      <c r="BM4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"paymentMethodSelect","paymentMethod","creditCardHeading","creditCardNumber","creditCardName","creditCardExpiryDate","creditCardCCV"</v>
      </c>
      <c r="BN48" t="str">
        <f>IF(AND(Table_Question_Sets[[#This Row],[Header]]&lt;&gt;"Yes",Table_Question_Sets[[#This Row],[Property]]&lt;&gt;"",Table_Question_Sets[[#This Row],[Workflow Role]]&lt;&gt;""),
""""&amp;Table_Question_Sets[[#This Row],[Workflow Role]]&amp;""":"""&amp;Table_Question_Sets[[#This Row],[Key]]&amp;"""","")</f>
        <v/>
      </c>
      <c r="BO48" t="str">
        <f>IF(AND(Table_Question_Sets[[#This Row],[Header]]&lt;&gt;"Yes",Table_Question_Sets[[#This Row],[Property]]&lt;&gt;"",Table_Question_Sets[[#This Row],[Private]]="Yes"),
""""&amp;Table_Question_Sets[[#This Row],[Key]]&amp;"""","")</f>
        <v/>
      </c>
      <c r="BP48">
        <f ca="1">IF(Table_Question_Sets[[#This Row],[Header]]="Yes","",_xlfn.NUMBERVALUE(INDIRECT(SUBSTITUTE(ADDRESS(1,COLUMN(),4),"1","")&amp;ROW()+1))+IF(OR(Table_Question_Sets[[#This Row],[Value]]&lt;&gt;"",AND(Table_Question_Sets[[#This Row],[Data Type]]="Repeating",Table_Question_Sets[[#This Row],[Calculation Repeating]]&lt;&gt;"")),1,0))</f>
        <v>0</v>
      </c>
      <c r="BQ48" t="str">
        <f ca="1" xml:space="preserve">
IF(Table_Question_Sets[[#This Row],[Data Type]]="Repeating",
OFFSET(Table_Repeating_Question_Sets[[#Headers],[Property]],MATCH(Table_Question_Sets[[#This Row],[Property]],Table_Repeating_Question_Sets[Property],0),MATCH("Calculation",Table_Repeating_Question_Sets[#Headers],0)-1,1,1),
"")</f>
        <v/>
      </c>
      <c r="BR4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"paymentMethodSelect": "Visa"</v>
      </c>
      <c r="BS4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"Visa","paymentMethod": "Visa"</v>
      </c>
      <c r="BT48" t="str">
        <f ca="1">IF(ISNUMBER(Table_Question_Sets[[#This Row],[Config Use Row]]),INDEX(Table_Question_Sets[Config Rollup],Table_Question_Sets[[#This Row],[Config Use Row]]),"")</f>
        <v/>
      </c>
      <c r="BU48" t="str">
        <f ca="1">IF(ISNUMBER(Table_Question_Sets[[#This Row],[Config Use Row]]),INDEX(Table_Question_Sets[Config Keys Nested Rollup],Table_Question_Sets[[#This Row],[Config Use Row]]),"")</f>
        <v/>
      </c>
      <c r="BV48" t="str">
        <f ca="1">IF(ISNUMBER(Table_Question_Sets[[#This Row],[Config Use Row]]),INDEX(Table_Question_Sets[Calculation Rollup],Table_Question_Sets[[#This Row],[Config Use Row]]),"")</f>
        <v/>
      </c>
    </row>
    <row r="49" spans="2:74" s="22" customFormat="1" ht="21" customHeight="1">
      <c r="B49" t="s">
        <v>111</v>
      </c>
      <c r="C49" s="10"/>
      <c r="D49" s="26" t="str">
        <f ca="1">IF(Table_Question_Sets[[#This Row],[Header]]="Yes","",
IF(INDIRECT(SUBSTITUTE(ADDRESS(1,COLUMN(),4),"1","")&amp;ROW()-1)="",
INDIRECT(SUBSTITUTE(ADDRESS(1,COLUMN(Table_Question_Sets[[#This Row],[Property]]),4),"1","")&amp;ROW()-1),
INDIRECT(SUBSTITUTE(ADDRESS(1,COLUMN(),4),"1","")&amp;ROW()-1)))</f>
        <v>Payment Methods</v>
      </c>
      <c r="E4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49" s="26" t="str">
        <f>IF(Table_Question_Sets[[#This Row],[Header]]="Yes","",IF(Table_Question_Sets[[#This Row],[Property]]&lt;&gt;"",SUBSTITUTE(Table_Question_Sets[[#This Row],[Property]]," ",""),""))</f>
        <v>PaymentMethod</v>
      </c>
      <c r="G49" s="95"/>
      <c r="H49" s="27" t="s">
        <v>37</v>
      </c>
      <c r="I49" s="28" t="s">
        <v>904</v>
      </c>
      <c r="J49" s="10"/>
      <c r="K49" s="59"/>
      <c r="L49" s="77"/>
      <c r="M49" s="77"/>
      <c r="N49" s="60"/>
      <c r="O49" s="60"/>
      <c r="P49" s="60"/>
      <c r="Q49" s="60"/>
      <c r="R49" s="60"/>
      <c r="S49"/>
      <c r="T49" s="27"/>
      <c r="U49" s="10"/>
      <c r="V49" s="27"/>
      <c r="W49" s="27"/>
      <c r="X49" s="10"/>
      <c r="Y49" s="10"/>
      <c r="Z49" s="10"/>
      <c r="AA49" s="10"/>
      <c r="AB49" s="10"/>
      <c r="AC49" s="10"/>
      <c r="AD49" s="27"/>
      <c r="AE49" s="27"/>
      <c r="AF49" s="10"/>
      <c r="AG49" s="10"/>
      <c r="AH49" s="237"/>
      <c r="AI49" s="237" t="str">
        <f ca="1">"paymentMethodSelect != '' ? paymentMethodSelect : "&amp;
IF(OFFSET(Table_Payment_Options[],0,MATCH(Input_Payment_Option,Table_Payment_Options[#Headers],0)-1,1,1)="Funded",
"'"&amp;OFFSET(Table_Payment_Methods[#Headers],0,MATCH(TRUE,Payment_Methods_Funded_Default,0)-1,1,1)&amp;"'",
"'"&amp;OFFSET(Table_Payment_Methods[#Headers],0,MATCH(TRUE,Payment_Methods_Direct_Default,0)-1,1,1)&amp;"'")</f>
        <v>paymentMethodSelect != '' ? paymentMethodSelect : 'Visa'</v>
      </c>
      <c r="AJ49" s="237"/>
      <c r="AK49" s="237"/>
      <c r="AL49" t="str">
        <f ca="1">IF(OFFSET(Table_Payment_Options[],0,MATCH(Input_Payment_Option,Table_Payment_Options[#Headers],0)-1,1,1)="Funded",
OFFSET(Table_Payment_Methods[#Headers],0,MATCH(TRUE,Payment_Methods_Funded_Default,0)-1,1,1),
OFFSET(Table_Payment_Methods[#Headers],0,MATCH(TRUE,Payment_Methods_Direct_Default,0)-1,1,1))</f>
        <v>Visa</v>
      </c>
      <c r="AM49" s="232" t="str">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Visa</v>
      </c>
      <c r="AN49"/>
      <c r="AO4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9"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9" s="27"/>
      <c r="AR49" s="25"/>
      <c r="AS49" s="10"/>
      <c r="AT49" s="10"/>
      <c r="AU49" s="10"/>
      <c r="AV49" s="10"/>
      <c r="AW49" s="10"/>
      <c r="AX49" s="10"/>
      <c r="AY49" s="50"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Visa</v>
      </c>
      <c r="AZ49" s="50" t="str">
        <f ca="1">IF(OR(Table_Question_Sets[[#This Row],[Header]]="Yes",Table_Question_Sets[[#This Row],[Text]]=""),"",IF(OR(Table_Question_Sets[[#This Row],[Text]]="true",Table_Question_Sets[[#This Row],[Text]]="false",ISNUMBER(Table_Question_Sets[[#This Row],[Text]])),Table_Question_Sets[[#This Row],[Text]],""""&amp;Table_Question_Sets[[#This Row],[Text]]&amp;""""))</f>
        <v>"Visa"</v>
      </c>
      <c r="BA49" s="29" t="str">
        <f>IF(AND(Table_Question_Sets[[#This Row],[Header]]&lt;&gt;"Yes",Table_Question_Sets[[#This Row],[Property]]&lt;&gt;"",Table_Question_Sets[[#This Row],[Summary Label]]&lt;&gt;""),""""&amp;Table_Question_Sets[[#This Row],[Key]]&amp;""": """&amp;Table_Question_Sets[[#This Row],[Summary Label]]&amp;"""","")</f>
        <v/>
      </c>
      <c r="BB49" s="29">
        <f ca="1">IF(Table_Question_Sets[[#This Row],[Header]]="Yes","",_xlfn.NUMBERVALUE(INDIRECT(SUBSTITUTE(ADDRESS(1,COLUMN(),4),"1","")&amp;ROW()-1))+IF(Table_Question_Sets[[#This Row],[Property]]&lt;&gt;"",1,0))</f>
        <v>2</v>
      </c>
      <c r="BC49" s="29">
        <f ca="1">IF(Table_Question_Sets[[#This Row],[Header]]="Yes","",_xlfn.NUMBERVALUE(INDIRECT(SUBSTITUTE(ADDRESS(1,COLUMN(),4),"1","")&amp;ROW()+1))+IF(Table_Question_Sets[[#This Row],[Property]]&lt;&gt;"",1,0))</f>
        <v>6</v>
      </c>
      <c r="BD49" s="29" t="str">
        <f t="array" aca="1" ref="BD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9"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49"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9"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49"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49" s="26" t="e">
        <f ca="1" xml:space="preserve">
IF(Table_Question_Sets[[#This Row],[Row]]="Yes","]},{""className"": ""row"",""fieldGroup"": [","")&amp;
Table_Question_Sets[[#This Row],[Config Field]]</f>
        <v>#NAME?</v>
      </c>
      <c r="BJ49"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49"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9" s="138" t="str">
        <f>IF(AND(Table_Question_Sets[[#This Row],[Header]]="",Table_Question_Sets[[#This Row],[Property]]&lt;&gt;"",Table_Question_Sets[[#This Row],[Field Type]]&lt;&gt;""),
""""&amp;Table_Question_Sets[[#This Row],[Key]]&amp;"""","")</f>
        <v>"paymentMethod"</v>
      </c>
      <c r="BM49"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"paymentMethod","creditCardHeading","creditCardNumber","creditCardName","creditCardExpiryDate","creditCardCCV"</v>
      </c>
      <c r="BN49" s="138" t="str">
        <f>IF(AND(Table_Question_Sets[[#This Row],[Header]]&lt;&gt;"Yes",Table_Question_Sets[[#This Row],[Property]]&lt;&gt;"",Table_Question_Sets[[#This Row],[Workflow Role]]&lt;&gt;""),
""""&amp;Table_Question_Sets[[#This Row],[Workflow Role]]&amp;""":"""&amp;Table_Question_Sets[[#This Row],[Key]]&amp;"""","")</f>
        <v/>
      </c>
      <c r="BO49" s="138" t="str">
        <f>IF(AND(Table_Question_Sets[[#This Row],[Header]]&lt;&gt;"Yes",Table_Question_Sets[[#This Row],[Property]]&lt;&gt;"",Table_Question_Sets[[#This Row],[Private]]="Yes"),
""""&amp;Table_Question_Sets[[#This Row],[Key]]&amp;"""","")</f>
        <v/>
      </c>
      <c r="BP49" s="138">
        <f ca="1">IF(Table_Question_Sets[[#This Row],[Header]]="Yes","",_xlfn.NUMBERVALUE(INDIRECT(SUBSTITUTE(ADDRESS(1,COLUMN(),4),"1","")&amp;ROW()+1))+IF(OR(Table_Question_Sets[[#This Row],[Value]]&lt;&gt;"",AND(Table_Question_Sets[[#This Row],[Data Type]]="Repeating",Table_Question_Sets[[#This Row],[Calculation Repeating]]&lt;&gt;"")),1,0))</f>
        <v>0</v>
      </c>
      <c r="BQ49" s="138" t="str">
        <f ca="1" xml:space="preserve">
IF(Table_Question_Sets[[#This Row],[Data Type]]="Repeating",
OFFSET(Table_Repeating_Question_Sets[[#Headers],[Property]],MATCH(Table_Question_Sets[[#This Row],[Property]],Table_Repeating_Question_Sets[Property],0),MATCH("Calculation",Table_Repeating_Question_Sets[#Headers],0)-1,1,1),
"")</f>
        <v/>
      </c>
      <c r="BR49" s="13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 "Visa"</v>
      </c>
      <c r="BS49"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"Visa"</v>
      </c>
      <c r="BT49" s="138" t="str">
        <f ca="1">IF(ISNUMBER(Table_Question_Sets[[#This Row],[Config Use Row]]),INDEX(Table_Question_Sets[Config Rollup],Table_Question_Sets[[#This Row],[Config Use Row]]),"")</f>
        <v/>
      </c>
      <c r="BU49" s="138" t="str">
        <f ca="1">IF(ISNUMBER(Table_Question_Sets[[#This Row],[Config Use Row]]),INDEX(Table_Question_Sets[Config Keys Nested Rollup],Table_Question_Sets[[#This Row],[Config Use Row]]),"")</f>
        <v/>
      </c>
      <c r="BV49" s="138" t="str">
        <f ca="1">IF(ISNUMBER(Table_Question_Sets[[#This Row],[Config Use Row]]),INDEX(Table_Question_Sets[Calculation Rollup],Table_Question_Sets[[#This Row],[Config Use Row]]),"")</f>
        <v/>
      </c>
    </row>
    <row r="50" spans="2:74" s="22" customFormat="1" ht="21" customHeight="1">
      <c r="B50" s="27" t="s">
        <v>952</v>
      </c>
      <c r="C50" s="10"/>
      <c r="D50" s="26" t="str">
        <f ca="1">IF(Table_Question_Sets[[#This Row],[Header]]="Yes","",
IF(INDIRECT(SUBSTITUTE(ADDRESS(1,COLUMN(),4),"1","")&amp;ROW()-1)="",
INDIRECT(SUBSTITUTE(ADDRESS(1,COLUMN(Table_Question_Sets[[#This Row],[Property]]),4),"1","")&amp;ROW()-1),
INDIRECT(SUBSTITUTE(ADDRESS(1,COLUMN(),4),"1","")&amp;ROW()-1)))</f>
        <v>Payment Methods</v>
      </c>
      <c r="E5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creditCardHeading</v>
      </c>
      <c r="F50" s="26" t="str">
        <f>IF(Table_Question_Sets[[#This Row],[Header]]="Yes","",IF(Table_Question_Sets[[#This Row],[Property]]&lt;&gt;"",SUBSTITUTE(Table_Question_Sets[[#This Row],[Property]]," ",""),""))</f>
        <v>CreditCardHeading</v>
      </c>
      <c r="G50" s="95"/>
      <c r="H50" s="27" t="s">
        <v>706</v>
      </c>
      <c r="I50" s="27" t="s">
        <v>706</v>
      </c>
      <c r="J50" s="10"/>
      <c r="K50" s="59"/>
      <c r="L50" s="77"/>
      <c r="M50" s="77"/>
      <c r="N50" s="60"/>
      <c r="O50" s="60" t="s">
        <v>813</v>
      </c>
      <c r="P50" s="60"/>
      <c r="Q50" s="60"/>
      <c r="R50" s="60"/>
      <c r="S50"/>
      <c r="T50" s="27"/>
      <c r="U50" s="10"/>
      <c r="V50" s="239" t="s">
        <v>986</v>
      </c>
      <c r="W50" s="27"/>
      <c r="X50" s="238" t="s">
        <v>974</v>
      </c>
      <c r="Y50" s="10"/>
      <c r="Z50" s="10"/>
      <c r="AA50" s="10"/>
      <c r="AB50" s="10"/>
      <c r="AC50" s="10"/>
      <c r="AD50" s="27"/>
      <c r="AE50" s="27"/>
      <c r="AF50" s="10"/>
      <c r="AG50" s="10"/>
      <c r="AH50" s="203"/>
      <c r="AI50" s="185"/>
      <c r="AJ50" s="185"/>
      <c r="AK50" s="185"/>
      <c r="AL50" s="138"/>
      <c r="AM50"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0"/>
      <c r="AO5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0"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0" s="27"/>
      <c r="AR50" s="25"/>
      <c r="AS50" s="10"/>
      <c r="AT50" s="10"/>
      <c r="AU50" s="10"/>
      <c r="AV50" s="10"/>
      <c r="AW50" s="10"/>
      <c r="AX50" s="10"/>
      <c r="AY50"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0" s="50" t="str">
        <f>IF(OR(Table_Question_Sets[[#This Row],[Header]]="Yes",Table_Question_Sets[[#This Row],[Text]]=""),"",IF(OR(Table_Question_Sets[[#This Row],[Text]]="true",Table_Question_Sets[[#This Row],[Text]]="false",ISNUMBER(Table_Question_Sets[[#This Row],[Text]])),Table_Question_Sets[[#This Row],[Text]],""""&amp;Table_Question_Sets[[#This Row],[Text]]&amp;""""))</f>
        <v/>
      </c>
      <c r="BA50" s="29" t="str">
        <f>IF(AND(Table_Question_Sets[[#This Row],[Header]]&lt;&gt;"Yes",Table_Question_Sets[[#This Row],[Property]]&lt;&gt;"",Table_Question_Sets[[#This Row],[Summary Label]]&lt;&gt;""),""""&amp;Table_Question_Sets[[#This Row],[Key]]&amp;""": """&amp;Table_Question_Sets[[#This Row],[Summary Label]]&amp;"""","")</f>
        <v/>
      </c>
      <c r="BB50" s="29">
        <f ca="1">IF(Table_Question_Sets[[#This Row],[Header]]="Yes","",_xlfn.NUMBERVALUE(INDIRECT(SUBSTITUTE(ADDRESS(1,COLUMN(),4),"1","")&amp;ROW()-1))+IF(Table_Question_Sets[[#This Row],[Property]]&lt;&gt;"",1,0))</f>
        <v>3</v>
      </c>
      <c r="BC50" s="29">
        <f ca="1">IF(Table_Question_Sets[[#This Row],[Header]]="Yes","",_xlfn.NUMBERVALUE(INDIRECT(SUBSTITUTE(ADDRESS(1,COLUMN(),4),"1","")&amp;ROW()+1))+IF(Table_Question_Sets[[#This Row],[Property]]&lt;&gt;"",1,0))</f>
        <v>5</v>
      </c>
      <c r="BD50" s="29" t="str">
        <f t="array" aca="1" ref="BD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0"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0"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0"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50"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50" s="26" t="e">
        <f ca="1" xml:space="preserve">
IF(Table_Question_Sets[[#This Row],[Row]]="Yes","]},{""className"": ""row"",""fieldGroup"": [","")&amp;
Table_Question_Sets[[#This Row],[Config Field]]</f>
        <v>#NAME?</v>
      </c>
      <c r="BJ50"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0"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0" s="138" t="str">
        <f>IF(AND(Table_Question_Sets[[#This Row],[Header]]="",Table_Question_Sets[[#This Row],[Property]]&lt;&gt;"",Table_Question_Sets[[#This Row],[Field Type]]&lt;&gt;""),
""""&amp;Table_Question_Sets[[#This Row],[Key]]&amp;"""","")</f>
        <v>"creditCardHeading"</v>
      </c>
      <c r="BM50"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"creditCardHeading","creditCardNumber","creditCardName","creditCardExpiryDate","creditCardCCV"</v>
      </c>
      <c r="BN50" s="138" t="str">
        <f>IF(AND(Table_Question_Sets[[#This Row],[Header]]&lt;&gt;"Yes",Table_Question_Sets[[#This Row],[Property]]&lt;&gt;"",Table_Question_Sets[[#This Row],[Workflow Role]]&lt;&gt;""),
""""&amp;Table_Question_Sets[[#This Row],[Workflow Role]]&amp;""":"""&amp;Table_Question_Sets[[#This Row],[Key]]&amp;"""","")</f>
        <v/>
      </c>
      <c r="BO50" s="138" t="str">
        <f>IF(AND(Table_Question_Sets[[#This Row],[Header]]&lt;&gt;"Yes",Table_Question_Sets[[#This Row],[Property]]&lt;&gt;"",Table_Question_Sets[[#This Row],[Private]]="Yes"),
""""&amp;Table_Question_Sets[[#This Row],[Key]]&amp;"""","")</f>
        <v/>
      </c>
      <c r="BP50" s="138">
        <f ca="1">IF(Table_Question_Sets[[#This Row],[Header]]="Yes","",_xlfn.NUMBERVALUE(INDIRECT(SUBSTITUTE(ADDRESS(1,COLUMN(),4),"1","")&amp;ROW()+1))+IF(OR(Table_Question_Sets[[#This Row],[Value]]&lt;&gt;"",AND(Table_Question_Sets[[#This Row],[Data Type]]="Repeating",Table_Question_Sets[[#This Row],[Calculation Repeating]]&lt;&gt;"")),1,0))</f>
        <v>0</v>
      </c>
      <c r="BQ50" s="138" t="str">
        <f ca="1" xml:space="preserve">
IF(Table_Question_Sets[[#This Row],[Data Type]]="Repeating",
OFFSET(Table_Repeating_Question_Sets[[#Headers],[Property]],MATCH(Table_Question_Sets[[#This Row],[Property]],Table_Repeating_Question_Sets[Property],0),MATCH("Calculation",Table_Repeating_Question_Sets[#Headers],0)-1,1,1),
"")</f>
        <v/>
      </c>
      <c r="BR50"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0"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0" s="138" t="str">
        <f ca="1">IF(ISNUMBER(Table_Question_Sets[[#This Row],[Config Use Row]]),INDEX(Table_Question_Sets[Config Rollup],Table_Question_Sets[[#This Row],[Config Use Row]]),"")</f>
        <v/>
      </c>
      <c r="BU50" s="138" t="str">
        <f ca="1">IF(ISNUMBER(Table_Question_Sets[[#This Row],[Config Use Row]]),INDEX(Table_Question_Sets[Config Keys Nested Rollup],Table_Question_Sets[[#This Row],[Config Use Row]]),"")</f>
        <v/>
      </c>
      <c r="BV50" s="138" t="str">
        <f ca="1">IF(ISNUMBER(Table_Question_Sets[[#This Row],[Config Use Row]]),INDEX(Table_Question_Sets[Calculation Rollup],Table_Question_Sets[[#This Row],[Config Use Row]]),"")</f>
        <v/>
      </c>
    </row>
    <row r="51" spans="2:74" s="22" customFormat="1" ht="21" customHeight="1">
      <c r="B51" s="27" t="s">
        <v>953</v>
      </c>
      <c r="C51" s="10"/>
      <c r="D51" s="26" t="str">
        <f ca="1">IF(Table_Question_Sets[[#This Row],[Header]]="Yes","",
IF(INDIRECT(SUBSTITUTE(ADDRESS(1,COLUMN(),4),"1","")&amp;ROW()-1)="",
INDIRECT(SUBSTITUTE(ADDRESS(1,COLUMN(Table_Question_Sets[[#This Row],[Property]]),4),"1","")&amp;ROW()-1),
INDIRECT(SUBSTITUTE(ADDRESS(1,COLUMN(),4),"1","")&amp;ROW()-1)))</f>
        <v>Payment Methods</v>
      </c>
      <c r="E51"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creditCardNumber</v>
      </c>
      <c r="F51" s="26" t="str">
        <f>IF(Table_Question_Sets[[#This Row],[Header]]="Yes","",IF(Table_Question_Sets[[#This Row],[Property]]&lt;&gt;"",SUBSTITUTE(Table_Question_Sets[[#This Row],[Property]]," ",""),""))</f>
        <v>CreditCardNumber</v>
      </c>
      <c r="G51" s="95"/>
      <c r="H51" s="27" t="s">
        <v>37</v>
      </c>
      <c r="I51" s="27" t="s">
        <v>37</v>
      </c>
      <c r="J51" s="10"/>
      <c r="K51" s="59" t="s">
        <v>60</v>
      </c>
      <c r="L51" s="77"/>
      <c r="M51" s="77"/>
      <c r="N51" s="60"/>
      <c r="O51" s="60" t="s">
        <v>813</v>
      </c>
      <c r="P51" s="60"/>
      <c r="Q51" s="60" t="s">
        <v>827</v>
      </c>
      <c r="R51" s="60"/>
      <c r="S51"/>
      <c r="T51" s="27" t="s">
        <v>957</v>
      </c>
      <c r="U51" s="10"/>
      <c r="V51" s="239" t="s">
        <v>986</v>
      </c>
      <c r="W51" s="27" t="s">
        <v>975</v>
      </c>
      <c r="X51" s="10"/>
      <c r="Y51" s="10"/>
      <c r="Z51" s="10"/>
      <c r="AA51" s="10"/>
      <c r="AB51" s="10"/>
      <c r="AC51" s="10"/>
      <c r="AD51" s="27" t="s">
        <v>979</v>
      </c>
      <c r="AE51" s="27"/>
      <c r="AF51" s="10"/>
      <c r="AG51" s="10"/>
      <c r="AH51" s="203"/>
      <c r="AI51" s="185"/>
      <c r="AJ51" s="185"/>
      <c r="AK51" s="185"/>
      <c r="AL51" s="138"/>
      <c r="AM51"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1"/>
      <c r="AO51"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1"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1" s="27"/>
      <c r="AR51" s="25"/>
      <c r="AS51" s="10"/>
      <c r="AT51" s="10"/>
      <c r="AU51" s="10"/>
      <c r="AV51" s="10"/>
      <c r="AW51" s="10"/>
      <c r="AX51" s="10"/>
      <c r="AY51"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1" s="50" t="str">
        <f>IF(OR(Table_Question_Sets[[#This Row],[Header]]="Yes",Table_Question_Sets[[#This Row],[Text]]=""),"",IF(OR(Table_Question_Sets[[#This Row],[Text]]="true",Table_Question_Sets[[#This Row],[Text]]="false",ISNUMBER(Table_Question_Sets[[#This Row],[Text]])),Table_Question_Sets[[#This Row],[Text]],""""&amp;Table_Question_Sets[[#This Row],[Text]]&amp;""""))</f>
        <v/>
      </c>
      <c r="BA51" s="29" t="str">
        <f>IF(AND(Table_Question_Sets[[#This Row],[Header]]&lt;&gt;"Yes",Table_Question_Sets[[#This Row],[Property]]&lt;&gt;"",Table_Question_Sets[[#This Row],[Summary Label]]&lt;&gt;""),""""&amp;Table_Question_Sets[[#This Row],[Key]]&amp;""": """&amp;Table_Question_Sets[[#This Row],[Summary Label]]&amp;"""","")</f>
        <v/>
      </c>
      <c r="BB51" s="29">
        <f ca="1">IF(Table_Question_Sets[[#This Row],[Header]]="Yes","",_xlfn.NUMBERVALUE(INDIRECT(SUBSTITUTE(ADDRESS(1,COLUMN(),4),"1","")&amp;ROW()-1))+IF(Table_Question_Sets[[#This Row],[Property]]&lt;&gt;"",1,0))</f>
        <v>4</v>
      </c>
      <c r="BC51" s="29">
        <f ca="1">IF(Table_Question_Sets[[#This Row],[Header]]="Yes","",_xlfn.NUMBERVALUE(INDIRECT(SUBSTITUTE(ADDRESS(1,COLUMN(),4),"1","")&amp;ROW()+1))+IF(Table_Question_Sets[[#This Row],[Property]]&lt;&gt;"",1,0))</f>
        <v>4</v>
      </c>
      <c r="BD51" s="29" t="str">
        <f t="array" aca="1" ref="BD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1"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ValidationService.isCreditCardNumber()])}</v>
      </c>
      <c r="BF51"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1"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51"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51" s="26" t="e">
        <f ca="1" xml:space="preserve">
IF(Table_Question_Sets[[#This Row],[Row]]="Yes","]},{""className"": ""row"",""fieldGroup"": [","")&amp;
Table_Question_Sets[[#This Row],[Config Field]]</f>
        <v>#NAME?</v>
      </c>
      <c r="BJ51"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1"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1" s="138" t="str">
        <f>IF(AND(Table_Question_Sets[[#This Row],[Header]]="",Table_Question_Sets[[#This Row],[Property]]&lt;&gt;"",Table_Question_Sets[[#This Row],[Field Type]]&lt;&gt;""),
""""&amp;Table_Question_Sets[[#This Row],[Key]]&amp;"""","")</f>
        <v>"creditCardNumber"</v>
      </c>
      <c r="BM51"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"creditCardNumber","creditCardName","creditCardExpiryDate","creditCardCCV"</v>
      </c>
      <c r="BN51" s="138" t="str">
        <f>IF(AND(Table_Question_Sets[[#This Row],[Header]]&lt;&gt;"Yes",Table_Question_Sets[[#This Row],[Property]]&lt;&gt;"",Table_Question_Sets[[#This Row],[Workflow Role]]&lt;&gt;""),
""""&amp;Table_Question_Sets[[#This Row],[Workflow Role]]&amp;""":"""&amp;Table_Question_Sets[[#This Row],[Key]]&amp;"""","")</f>
        <v/>
      </c>
      <c r="BO51" s="138" t="str">
        <f>IF(AND(Table_Question_Sets[[#This Row],[Header]]&lt;&gt;"Yes",Table_Question_Sets[[#This Row],[Property]]&lt;&gt;"",Table_Question_Sets[[#This Row],[Private]]="Yes"),
""""&amp;Table_Question_Sets[[#This Row],[Key]]&amp;"""","")</f>
        <v/>
      </c>
      <c r="BP51" s="138">
        <f ca="1">IF(Table_Question_Sets[[#This Row],[Header]]="Yes","",_xlfn.NUMBERVALUE(INDIRECT(SUBSTITUTE(ADDRESS(1,COLUMN(),4),"1","")&amp;ROW()+1))+IF(OR(Table_Question_Sets[[#This Row],[Value]]&lt;&gt;"",AND(Table_Question_Sets[[#This Row],[Data Type]]="Repeating",Table_Question_Sets[[#This Row],[Calculation Repeating]]&lt;&gt;"")),1,0))</f>
        <v>0</v>
      </c>
      <c r="BQ51" s="138" t="str">
        <f ca="1" xml:space="preserve">
IF(Table_Question_Sets[[#This Row],[Data Type]]="Repeating",
OFFSET(Table_Repeating_Question_Sets[[#Headers],[Property]],MATCH(Table_Question_Sets[[#This Row],[Property]],Table_Repeating_Question_Sets[Property],0),MATCH("Calculation",Table_Repeating_Question_Sets[#Headers],0)-1,1,1),
"")</f>
        <v/>
      </c>
      <c r="BR51"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1"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1" s="138" t="str">
        <f ca="1">IF(ISNUMBER(Table_Question_Sets[[#This Row],[Config Use Row]]),INDEX(Table_Question_Sets[Config Rollup],Table_Question_Sets[[#This Row],[Config Use Row]]),"")</f>
        <v/>
      </c>
      <c r="BU51" s="138" t="str">
        <f ca="1">IF(ISNUMBER(Table_Question_Sets[[#This Row],[Config Use Row]]),INDEX(Table_Question_Sets[Config Keys Nested Rollup],Table_Question_Sets[[#This Row],[Config Use Row]]),"")</f>
        <v/>
      </c>
      <c r="BV51" s="138" t="str">
        <f ca="1">IF(ISNUMBER(Table_Question_Sets[[#This Row],[Config Use Row]]),INDEX(Table_Question_Sets[Calculation Rollup],Table_Question_Sets[[#This Row],[Config Use Row]]),"")</f>
        <v/>
      </c>
    </row>
    <row r="52" spans="2:74" s="22" customFormat="1" ht="21" customHeight="1">
      <c r="B52" s="27" t="s">
        <v>954</v>
      </c>
      <c r="C52" s="10"/>
      <c r="D52" s="26" t="str">
        <f ca="1">IF(Table_Question_Sets[[#This Row],[Header]]="Yes","",
IF(INDIRECT(SUBSTITUTE(ADDRESS(1,COLUMN(),4),"1","")&amp;ROW()-1)="",
INDIRECT(SUBSTITUTE(ADDRESS(1,COLUMN(Table_Question_Sets[[#This Row],[Property]]),4),"1","")&amp;ROW()-1),
INDIRECT(SUBSTITUTE(ADDRESS(1,COLUMN(),4),"1","")&amp;ROW()-1)))</f>
        <v>Payment Methods</v>
      </c>
      <c r="E52"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creditCardName</v>
      </c>
      <c r="F52" s="26" t="str">
        <f>IF(Table_Question_Sets[[#This Row],[Header]]="Yes","",IF(Table_Question_Sets[[#This Row],[Property]]&lt;&gt;"",SUBSTITUTE(Table_Question_Sets[[#This Row],[Property]]," ",""),""))</f>
        <v>CreditCardName</v>
      </c>
      <c r="G52" s="95"/>
      <c r="H52" s="27" t="s">
        <v>37</v>
      </c>
      <c r="I52" s="27" t="s">
        <v>37</v>
      </c>
      <c r="J52" s="10"/>
      <c r="K52" s="59" t="s">
        <v>60</v>
      </c>
      <c r="L52" s="77"/>
      <c r="M52" s="77"/>
      <c r="N52" s="60"/>
      <c r="O52" s="60" t="s">
        <v>813</v>
      </c>
      <c r="P52" s="60" t="s">
        <v>827</v>
      </c>
      <c r="Q52" s="60"/>
      <c r="R52" s="60"/>
      <c r="S52"/>
      <c r="T52" s="27" t="s">
        <v>958</v>
      </c>
      <c r="U52" s="10"/>
      <c r="V52" s="239" t="s">
        <v>986</v>
      </c>
      <c r="W52" s="27" t="s">
        <v>976</v>
      </c>
      <c r="X52" s="10"/>
      <c r="Y52" s="10"/>
      <c r="Z52" s="10"/>
      <c r="AA52" s="10"/>
      <c r="AB52" s="10"/>
      <c r="AC52" s="10"/>
      <c r="AD52" s="27"/>
      <c r="AE52" s="27"/>
      <c r="AF52" s="10"/>
      <c r="AG52" s="10"/>
      <c r="AH52" s="203"/>
      <c r="AI52" s="185"/>
      <c r="AJ52" s="185"/>
      <c r="AK52" s="185"/>
      <c r="AL52" s="138"/>
      <c r="AM52"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2"/>
      <c r="AO52"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2"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2" s="27"/>
      <c r="AR52" s="25"/>
      <c r="AS52" s="10"/>
      <c r="AT52" s="10"/>
      <c r="AU52" s="10"/>
      <c r="AV52" s="10"/>
      <c r="AW52" s="10"/>
      <c r="AX52" s="10"/>
      <c r="AY52"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2" s="50" t="str">
        <f>IF(OR(Table_Question_Sets[[#This Row],[Header]]="Yes",Table_Question_Sets[[#This Row],[Text]]=""),"",IF(OR(Table_Question_Sets[[#This Row],[Text]]="true",Table_Question_Sets[[#This Row],[Text]]="false",ISNUMBER(Table_Question_Sets[[#This Row],[Text]])),Table_Question_Sets[[#This Row],[Text]],""""&amp;Table_Question_Sets[[#This Row],[Text]]&amp;""""))</f>
        <v/>
      </c>
      <c r="BA52" s="29" t="str">
        <f>IF(AND(Table_Question_Sets[[#This Row],[Header]]&lt;&gt;"Yes",Table_Question_Sets[[#This Row],[Property]]&lt;&gt;"",Table_Question_Sets[[#This Row],[Summary Label]]&lt;&gt;""),""""&amp;Table_Question_Sets[[#This Row],[Key]]&amp;""": """&amp;Table_Question_Sets[[#This Row],[Summary Label]]&amp;"""","")</f>
        <v/>
      </c>
      <c r="BB52" s="29">
        <f ca="1">IF(Table_Question_Sets[[#This Row],[Header]]="Yes","",_xlfn.NUMBERVALUE(INDIRECT(SUBSTITUTE(ADDRESS(1,COLUMN(),4),"1","")&amp;ROW()-1))+IF(Table_Question_Sets[[#This Row],[Property]]&lt;&gt;"",1,0))</f>
        <v>5</v>
      </c>
      <c r="BC52" s="29">
        <f ca="1">IF(Table_Question_Sets[[#This Row],[Header]]="Yes","",_xlfn.NUMBERVALUE(INDIRECT(SUBSTITUTE(ADDRESS(1,COLUMN(),4),"1","")&amp;ROW()+1))+IF(Table_Question_Sets[[#This Row],[Property]]&lt;&gt;"",1,0))</f>
        <v>3</v>
      </c>
      <c r="BD52" s="29" t="str">
        <f t="array" aca="1" ref="BD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2"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ValidationService.isName()])}</v>
      </c>
      <c r="BF52"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2"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52"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52" s="26" t="e">
        <f ca="1" xml:space="preserve">
IF(Table_Question_Sets[[#This Row],[Row]]="Yes","]},{""className"": ""row"",""fieldGroup"": [","")&amp;
Table_Question_Sets[[#This Row],[Config Field]]</f>
        <v>#NAME?</v>
      </c>
      <c r="BJ52"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2"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2" s="138" t="str">
        <f>IF(AND(Table_Question_Sets[[#This Row],[Header]]="",Table_Question_Sets[[#This Row],[Property]]&lt;&gt;"",Table_Question_Sets[[#This Row],[Field Type]]&lt;&gt;""),
""""&amp;Table_Question_Sets[[#This Row],[Key]]&amp;"""","")</f>
        <v>"creditCardName"</v>
      </c>
      <c r="BM52"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"creditCardName","creditCardExpiryDate","creditCardCCV"</v>
      </c>
      <c r="BN52" s="138" t="str">
        <f>IF(AND(Table_Question_Sets[[#This Row],[Header]]&lt;&gt;"Yes",Table_Question_Sets[[#This Row],[Property]]&lt;&gt;"",Table_Question_Sets[[#This Row],[Workflow Role]]&lt;&gt;""),
""""&amp;Table_Question_Sets[[#This Row],[Workflow Role]]&amp;""":"""&amp;Table_Question_Sets[[#This Row],[Key]]&amp;"""","")</f>
        <v/>
      </c>
      <c r="BO52" s="138" t="str">
        <f>IF(AND(Table_Question_Sets[[#This Row],[Header]]&lt;&gt;"Yes",Table_Question_Sets[[#This Row],[Property]]&lt;&gt;"",Table_Question_Sets[[#This Row],[Private]]="Yes"),
""""&amp;Table_Question_Sets[[#This Row],[Key]]&amp;"""","")</f>
        <v/>
      </c>
      <c r="BP52" s="138">
        <f ca="1">IF(Table_Question_Sets[[#This Row],[Header]]="Yes","",_xlfn.NUMBERVALUE(INDIRECT(SUBSTITUTE(ADDRESS(1,COLUMN(),4),"1","")&amp;ROW()+1))+IF(OR(Table_Question_Sets[[#This Row],[Value]]&lt;&gt;"",AND(Table_Question_Sets[[#This Row],[Data Type]]="Repeating",Table_Question_Sets[[#This Row],[Calculation Repeating]]&lt;&gt;"")),1,0))</f>
        <v>0</v>
      </c>
      <c r="BQ52" s="138" t="str">
        <f ca="1" xml:space="preserve">
IF(Table_Question_Sets[[#This Row],[Data Type]]="Repeating",
OFFSET(Table_Repeating_Question_Sets[[#Headers],[Property]],MATCH(Table_Question_Sets[[#This Row],[Property]],Table_Repeating_Question_Sets[Property],0),MATCH("Calculation",Table_Repeating_Question_Sets[#Headers],0)-1,1,1),
"")</f>
        <v/>
      </c>
      <c r="BR52"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2"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2" s="138" t="str">
        <f ca="1">IF(ISNUMBER(Table_Question_Sets[[#This Row],[Config Use Row]]),INDEX(Table_Question_Sets[Config Rollup],Table_Question_Sets[[#This Row],[Config Use Row]]),"")</f>
        <v/>
      </c>
      <c r="BU52" s="138" t="str">
        <f ca="1">IF(ISNUMBER(Table_Question_Sets[[#This Row],[Config Use Row]]),INDEX(Table_Question_Sets[Config Keys Nested Rollup],Table_Question_Sets[[#This Row],[Config Use Row]]),"")</f>
        <v/>
      </c>
      <c r="BV52" s="138" t="str">
        <f ca="1">IF(ISNUMBER(Table_Question_Sets[[#This Row],[Config Use Row]]),INDEX(Table_Question_Sets[Calculation Rollup],Table_Question_Sets[[#This Row],[Config Use Row]]),"")</f>
        <v/>
      </c>
    </row>
    <row r="53" spans="2:74" s="22" customFormat="1" ht="21" customHeight="1">
      <c r="B53" s="27" t="s">
        <v>955</v>
      </c>
      <c r="C53" s="10"/>
      <c r="D53" s="26" t="str">
        <f ca="1">IF(Table_Question_Sets[[#This Row],[Header]]="Yes","",
IF(INDIRECT(SUBSTITUTE(ADDRESS(1,COLUMN(),4),"1","")&amp;ROW()-1)="",
INDIRECT(SUBSTITUTE(ADDRESS(1,COLUMN(Table_Question_Sets[[#This Row],[Property]]),4),"1","")&amp;ROW()-1),
INDIRECT(SUBSTITUTE(ADDRESS(1,COLUMN(),4),"1","")&amp;ROW()-1)))</f>
        <v>Payment Methods</v>
      </c>
      <c r="E53"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creditCardExpiryDate</v>
      </c>
      <c r="F53" s="26" t="str">
        <f>IF(Table_Question_Sets[[#This Row],[Header]]="Yes","",IF(Table_Question_Sets[[#This Row],[Property]]&lt;&gt;"",SUBSTITUTE(Table_Question_Sets[[#This Row],[Property]]," ",""),""))</f>
        <v>CreditCardExpiryDate</v>
      </c>
      <c r="G53" s="95"/>
      <c r="H53" s="27" t="s">
        <v>37</v>
      </c>
      <c r="I53" s="27" t="s">
        <v>37</v>
      </c>
      <c r="J53" s="10"/>
      <c r="K53" s="59" t="s">
        <v>60</v>
      </c>
      <c r="L53" s="77"/>
      <c r="M53" s="77"/>
      <c r="N53" s="60"/>
      <c r="O53" s="60" t="s">
        <v>827</v>
      </c>
      <c r="P53" s="60" t="s">
        <v>959</v>
      </c>
      <c r="Q53" s="60"/>
      <c r="R53" s="60"/>
      <c r="S53"/>
      <c r="T53" s="27" t="s">
        <v>960</v>
      </c>
      <c r="U53" s="10"/>
      <c r="V53" s="239" t="s">
        <v>986</v>
      </c>
      <c r="W53" s="27" t="s">
        <v>977</v>
      </c>
      <c r="X53" s="10"/>
      <c r="Y53" s="10"/>
      <c r="Z53" s="10"/>
      <c r="AA53" s="10"/>
      <c r="AB53" s="10"/>
      <c r="AC53" s="10"/>
      <c r="AD53" s="27" t="s">
        <v>980</v>
      </c>
      <c r="AE53" s="27"/>
      <c r="AF53" s="10"/>
      <c r="AG53" s="10"/>
      <c r="AH53" s="203"/>
      <c r="AI53" s="185"/>
      <c r="AJ53" s="185"/>
      <c r="AK53" s="185"/>
      <c r="AL53" s="138"/>
      <c r="AM53"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3"/>
      <c r="AO53"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3"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3" s="27"/>
      <c r="AR53" s="25"/>
      <c r="AS53" s="10"/>
      <c r="AT53" s="10"/>
      <c r="AU53" s="10"/>
      <c r="AV53" s="10"/>
      <c r="AW53" s="10"/>
      <c r="AX53" s="10"/>
      <c r="AY53"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3" s="50" t="str">
        <f>IF(OR(Table_Question_Sets[[#This Row],[Header]]="Yes",Table_Question_Sets[[#This Row],[Text]]=""),"",IF(OR(Table_Question_Sets[[#This Row],[Text]]="true",Table_Question_Sets[[#This Row],[Text]]="false",ISNUMBER(Table_Question_Sets[[#This Row],[Text]])),Table_Question_Sets[[#This Row],[Text]],""""&amp;Table_Question_Sets[[#This Row],[Text]]&amp;""""))</f>
        <v/>
      </c>
      <c r="BA53" s="29" t="str">
        <f>IF(AND(Table_Question_Sets[[#This Row],[Header]]&lt;&gt;"Yes",Table_Question_Sets[[#This Row],[Property]]&lt;&gt;"",Table_Question_Sets[[#This Row],[Summary Label]]&lt;&gt;""),""""&amp;Table_Question_Sets[[#This Row],[Key]]&amp;""": """&amp;Table_Question_Sets[[#This Row],[Summary Label]]&amp;"""","")</f>
        <v/>
      </c>
      <c r="BB53" s="29">
        <f ca="1">IF(Table_Question_Sets[[#This Row],[Header]]="Yes","",_xlfn.NUMBERVALUE(INDIRECT(SUBSTITUTE(ADDRESS(1,COLUMN(),4),"1","")&amp;ROW()-1))+IF(Table_Question_Sets[[#This Row],[Property]]&lt;&gt;"",1,0))</f>
        <v>6</v>
      </c>
      <c r="BC53" s="29">
        <f ca="1">IF(Table_Question_Sets[[#This Row],[Header]]="Yes","",_xlfn.NUMBERVALUE(INDIRECT(SUBSTITUTE(ADDRESS(1,COLUMN(),4),"1","")&amp;ROW()+1))+IF(Table_Question_Sets[[#This Row],[Property]]&lt;&gt;"",1,0))</f>
        <v>2</v>
      </c>
      <c r="BD53" s="29" t="str">
        <f t="array" aca="1" ref="BD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3"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ValidationService.isExpiryDate()])}</v>
      </c>
      <c r="BF53"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3"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53"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53" s="26" t="e">
        <f ca="1" xml:space="preserve">
IF(Table_Question_Sets[[#This Row],[Row]]="Yes","]},{""className"": ""row"",""fieldGroup"": [","")&amp;
Table_Question_Sets[[#This Row],[Config Field]]</f>
        <v>#NAME?</v>
      </c>
      <c r="BJ53"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3"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3" s="138" t="str">
        <f>IF(AND(Table_Question_Sets[[#This Row],[Header]]="",Table_Question_Sets[[#This Row],[Property]]&lt;&gt;"",Table_Question_Sets[[#This Row],[Field Type]]&lt;&gt;""),
""""&amp;Table_Question_Sets[[#This Row],[Key]]&amp;"""","")</f>
        <v>"creditCardExpiryDate"</v>
      </c>
      <c r="BM53"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"creditCardExpiryDate","creditCardCCV"</v>
      </c>
      <c r="BN53" s="138" t="str">
        <f>IF(AND(Table_Question_Sets[[#This Row],[Header]]&lt;&gt;"Yes",Table_Question_Sets[[#This Row],[Property]]&lt;&gt;"",Table_Question_Sets[[#This Row],[Workflow Role]]&lt;&gt;""),
""""&amp;Table_Question_Sets[[#This Row],[Workflow Role]]&amp;""":"""&amp;Table_Question_Sets[[#This Row],[Key]]&amp;"""","")</f>
        <v/>
      </c>
      <c r="BO53" s="138" t="str">
        <f>IF(AND(Table_Question_Sets[[#This Row],[Header]]&lt;&gt;"Yes",Table_Question_Sets[[#This Row],[Property]]&lt;&gt;"",Table_Question_Sets[[#This Row],[Private]]="Yes"),
""""&amp;Table_Question_Sets[[#This Row],[Key]]&amp;"""","")</f>
        <v/>
      </c>
      <c r="BP53" s="138">
        <f ca="1">IF(Table_Question_Sets[[#This Row],[Header]]="Yes","",_xlfn.NUMBERVALUE(INDIRECT(SUBSTITUTE(ADDRESS(1,COLUMN(),4),"1","")&amp;ROW()+1))+IF(OR(Table_Question_Sets[[#This Row],[Value]]&lt;&gt;"",AND(Table_Question_Sets[[#This Row],[Data Type]]="Repeating",Table_Question_Sets[[#This Row],[Calculation Repeating]]&lt;&gt;"")),1,0))</f>
        <v>0</v>
      </c>
      <c r="BQ53" s="138" t="str">
        <f ca="1" xml:space="preserve">
IF(Table_Question_Sets[[#This Row],[Data Type]]="Repeating",
OFFSET(Table_Repeating_Question_Sets[[#Headers],[Property]],MATCH(Table_Question_Sets[[#This Row],[Property]],Table_Repeating_Question_Sets[Property],0),MATCH("Calculation",Table_Repeating_Question_Sets[#Headers],0)-1,1,1),
"")</f>
        <v/>
      </c>
      <c r="BR53"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3"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3" s="138" t="str">
        <f ca="1">IF(ISNUMBER(Table_Question_Sets[[#This Row],[Config Use Row]]),INDEX(Table_Question_Sets[Config Rollup],Table_Question_Sets[[#This Row],[Config Use Row]]),"")</f>
        <v/>
      </c>
      <c r="BU53" s="138" t="str">
        <f ca="1">IF(ISNUMBER(Table_Question_Sets[[#This Row],[Config Use Row]]),INDEX(Table_Question_Sets[Config Keys Nested Rollup],Table_Question_Sets[[#This Row],[Config Use Row]]),"")</f>
        <v/>
      </c>
      <c r="BV53" s="138" t="str">
        <f ca="1">IF(ISNUMBER(Table_Question_Sets[[#This Row],[Config Use Row]]),INDEX(Table_Question_Sets[Calculation Rollup],Table_Question_Sets[[#This Row],[Config Use Row]]),"")</f>
        <v/>
      </c>
    </row>
    <row r="54" spans="2:74" s="22" customFormat="1" ht="21" customHeight="1">
      <c r="B54" s="27" t="s">
        <v>956</v>
      </c>
      <c r="C54" s="10"/>
      <c r="D54" s="26" t="str">
        <f ca="1">IF(Table_Question_Sets[[#This Row],[Header]]="Yes","",
IF(INDIRECT(SUBSTITUTE(ADDRESS(1,COLUMN(),4),"1","")&amp;ROW()-1)="",
INDIRECT(SUBSTITUTE(ADDRESS(1,COLUMN(Table_Question_Sets[[#This Row],[Property]]),4),"1","")&amp;ROW()-1),
INDIRECT(SUBSTITUTE(ADDRESS(1,COLUMN(),4),"1","")&amp;ROW()-1)))</f>
        <v>Payment Methods</v>
      </c>
      <c r="E54"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creditCardCCV</v>
      </c>
      <c r="F54" s="26" t="str">
        <f>IF(Table_Question_Sets[[#This Row],[Header]]="Yes","",IF(Table_Question_Sets[[#This Row],[Property]]&lt;&gt;"",SUBSTITUTE(Table_Question_Sets[[#This Row],[Property]]," ",""),""))</f>
        <v>CreditCardCCV</v>
      </c>
      <c r="G54" s="95"/>
      <c r="H54" s="27" t="s">
        <v>37</v>
      </c>
      <c r="I54" s="27" t="s">
        <v>37</v>
      </c>
      <c r="J54" s="10"/>
      <c r="K54" s="59" t="s">
        <v>60</v>
      </c>
      <c r="L54" s="77"/>
      <c r="M54" s="77"/>
      <c r="N54" s="60"/>
      <c r="O54" s="60" t="s">
        <v>827</v>
      </c>
      <c r="P54" s="60" t="s">
        <v>959</v>
      </c>
      <c r="Q54" s="60"/>
      <c r="R54" s="60"/>
      <c r="S54"/>
      <c r="T54" s="27" t="s">
        <v>961</v>
      </c>
      <c r="U54" s="10"/>
      <c r="V54" s="239" t="s">
        <v>986</v>
      </c>
      <c r="W54" s="27" t="s">
        <v>978</v>
      </c>
      <c r="X54" s="10"/>
      <c r="Y54" s="10"/>
      <c r="Z54" s="10"/>
      <c r="AA54" s="10"/>
      <c r="AB54" s="10"/>
      <c r="AC54" s="10"/>
      <c r="AD54" s="27" t="s">
        <v>981</v>
      </c>
      <c r="AE54" s="27"/>
      <c r="AF54" s="10"/>
      <c r="AG54" s="10"/>
      <c r="AH54" s="203"/>
      <c r="AI54" s="185"/>
      <c r="AJ54" s="185"/>
      <c r="AK54" s="185"/>
      <c r="AL54" s="138"/>
      <c r="AM54"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4"/>
      <c r="AO54"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4"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4" s="27"/>
      <c r="AR54" s="25"/>
      <c r="AS54" s="10"/>
      <c r="AT54" s="10"/>
      <c r="AU54" s="10"/>
      <c r="AV54" s="10"/>
      <c r="AW54" s="10"/>
      <c r="AX54" s="10"/>
      <c r="AY54"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4" s="50" t="str">
        <f>IF(OR(Table_Question_Sets[[#This Row],[Header]]="Yes",Table_Question_Sets[[#This Row],[Text]]=""),"",IF(OR(Table_Question_Sets[[#This Row],[Text]]="true",Table_Question_Sets[[#This Row],[Text]]="false",ISNUMBER(Table_Question_Sets[[#This Row],[Text]])),Table_Question_Sets[[#This Row],[Text]],""""&amp;Table_Question_Sets[[#This Row],[Text]]&amp;""""))</f>
        <v/>
      </c>
      <c r="BA54" s="29" t="str">
        <f>IF(AND(Table_Question_Sets[[#This Row],[Header]]&lt;&gt;"Yes",Table_Question_Sets[[#This Row],[Property]]&lt;&gt;"",Table_Question_Sets[[#This Row],[Summary Label]]&lt;&gt;""),""""&amp;Table_Question_Sets[[#This Row],[Key]]&amp;""": """&amp;Table_Question_Sets[[#This Row],[Summary Label]]&amp;"""","")</f>
        <v/>
      </c>
      <c r="BB54" s="29">
        <f ca="1">IF(Table_Question_Sets[[#This Row],[Header]]="Yes","",_xlfn.NUMBERVALUE(INDIRECT(SUBSTITUTE(ADDRESS(1,COLUMN(),4),"1","")&amp;ROW()-1))+IF(Table_Question_Sets[[#This Row],[Property]]&lt;&gt;"",1,0))</f>
        <v>7</v>
      </c>
      <c r="BC54" s="29">
        <f ca="1">IF(Table_Question_Sets[[#This Row],[Header]]="Yes","",_xlfn.NUMBERVALUE(INDIRECT(SUBSTITUTE(ADDRESS(1,COLUMN(),4),"1","")&amp;ROW()+1))+IF(Table_Question_Sets[[#This Row],[Property]]&lt;&gt;"",1,0))</f>
        <v>1</v>
      </c>
      <c r="BD54" s="29" t="str">
        <f t="array" aca="1" ref="BD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4"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ValidationService.isCCV()])}</v>
      </c>
      <c r="BF54"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4"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54"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54" s="26" t="e">
        <f ca="1" xml:space="preserve">
IF(Table_Question_Sets[[#This Row],[Row]]="Yes","]},{""className"": ""row"",""fieldGroup"": [","")&amp;
Table_Question_Sets[[#This Row],[Config Field]]</f>
        <v>#NAME?</v>
      </c>
      <c r="BJ54"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4"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4" s="138" t="str">
        <f>IF(AND(Table_Question_Sets[[#This Row],[Header]]="",Table_Question_Sets[[#This Row],[Property]]&lt;&gt;"",Table_Question_Sets[[#This Row],[Field Type]]&lt;&gt;""),
""""&amp;Table_Question_Sets[[#This Row],[Key]]&amp;"""","")</f>
        <v>"creditCardCCV"</v>
      </c>
      <c r="BM54"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"creditCardCCV"</v>
      </c>
      <c r="BN54" s="138" t="str">
        <f>IF(AND(Table_Question_Sets[[#This Row],[Header]]&lt;&gt;"Yes",Table_Question_Sets[[#This Row],[Property]]&lt;&gt;"",Table_Question_Sets[[#This Row],[Workflow Role]]&lt;&gt;""),
""""&amp;Table_Question_Sets[[#This Row],[Workflow Role]]&amp;""":"""&amp;Table_Question_Sets[[#This Row],[Key]]&amp;"""","")</f>
        <v/>
      </c>
      <c r="BO54" s="138" t="str">
        <f>IF(AND(Table_Question_Sets[[#This Row],[Header]]&lt;&gt;"Yes",Table_Question_Sets[[#This Row],[Property]]&lt;&gt;"",Table_Question_Sets[[#This Row],[Private]]="Yes"),
""""&amp;Table_Question_Sets[[#This Row],[Key]]&amp;"""","")</f>
        <v/>
      </c>
      <c r="BP54" s="138">
        <f ca="1">IF(Table_Question_Sets[[#This Row],[Header]]="Yes","",_xlfn.NUMBERVALUE(INDIRECT(SUBSTITUTE(ADDRESS(1,COLUMN(),4),"1","")&amp;ROW()+1))+IF(OR(Table_Question_Sets[[#This Row],[Value]]&lt;&gt;"",AND(Table_Question_Sets[[#This Row],[Data Type]]="Repeating",Table_Question_Sets[[#This Row],[Calculation Repeating]]&lt;&gt;"")),1,0))</f>
        <v>0</v>
      </c>
      <c r="BQ54" s="138" t="str">
        <f ca="1" xml:space="preserve">
IF(Table_Question_Sets[[#This Row],[Data Type]]="Repeating",
OFFSET(Table_Repeating_Question_Sets[[#Headers],[Property]],MATCH(Table_Question_Sets[[#This Row],[Property]],Table_Repeating_Question_Sets[Property],0),MATCH("Calculation",Table_Repeating_Question_Sets[#Headers],0)-1,1,1),
"")</f>
        <v/>
      </c>
      <c r="BR54"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4"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4" s="138" t="str">
        <f ca="1">IF(ISNUMBER(Table_Question_Sets[[#This Row],[Config Use Row]]),INDEX(Table_Question_Sets[Config Rollup],Table_Question_Sets[[#This Row],[Config Use Row]]),"")</f>
        <v/>
      </c>
      <c r="BU54" s="138" t="str">
        <f ca="1">IF(ISNUMBER(Table_Question_Sets[[#This Row],[Config Use Row]]),INDEX(Table_Question_Sets[Config Keys Nested Rollup],Table_Question_Sets[[#This Row],[Config Use Row]]),"")</f>
        <v/>
      </c>
      <c r="BV54" s="138" t="str">
        <f ca="1">IF(ISNUMBER(Table_Question_Sets[[#This Row],[Config Use Row]]),INDEX(Table_Question_Sets[Calculation Rollup],Table_Question_Sets[[#This Row],[Config Use Row]]),"")</f>
        <v/>
      </c>
    </row>
    <row r="55" spans="2:74" ht="29.25" thickBot="1">
      <c r="B55" s="49" t="s">
        <v>685</v>
      </c>
      <c r="C55" s="49" t="s">
        <v>60</v>
      </c>
      <c r="D55" s="49" t="str">
        <f ca="1">IF(Table_Question_Sets[[#This Row],[Header]]="Yes","",
IF(INDIRECT(SUBSTITUTE(ADDRESS(1,COLUMN(),4),"1","")&amp;ROW()-1)="",
INDIRECT(SUBSTITUTE(ADDRESS(1,COLUMN(Table_Question_Sets[[#This Row],[Property]]),4),"1","")&amp;ROW()-1),
INDIRECT(SUBSTITUTE(ADDRESS(1,COLUMN(),4),"1","")&amp;ROW()-1)))</f>
        <v/>
      </c>
      <c r="E55" s="49"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successPage</v>
      </c>
      <c r="F55" s="49" t="str">
        <f>IF(Table_Question_Sets[[#This Row],[Header]]="Yes","",IF(Table_Question_Sets[[#This Row],[Property]]&lt;&gt;"",SUBSTITUTE(Table_Question_Sets[[#This Row],[Property]]," ",""),""))</f>
        <v/>
      </c>
      <c r="G55" s="48"/>
      <c r="H55" s="49"/>
      <c r="I55" s="49"/>
      <c r="J55" s="49"/>
      <c r="K55" s="48"/>
      <c r="L55" s="49"/>
      <c r="M55" s="49"/>
      <c r="N55" s="48"/>
      <c r="O55" s="48"/>
      <c r="P55" s="48"/>
      <c r="Q55" s="48"/>
      <c r="R55" s="48"/>
      <c r="S55" s="48"/>
      <c r="T55" s="49"/>
      <c r="U55" s="49"/>
      <c r="V55" s="49"/>
      <c r="W55" s="49"/>
      <c r="X55" s="49"/>
      <c r="Y55" s="49"/>
      <c r="Z55" s="49"/>
      <c r="AA55" s="49"/>
      <c r="AB55" s="49"/>
      <c r="AC55" s="49"/>
      <c r="AD55" s="49"/>
      <c r="AE55" s="49"/>
      <c r="AF55" s="49"/>
      <c r="AG55" s="49"/>
      <c r="AH55" s="49"/>
      <c r="AI55" s="49"/>
      <c r="AJ55" s="49"/>
      <c r="AK55" s="49"/>
      <c r="AL55" s="49"/>
      <c r="AM55" s="10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5" s="101"/>
      <c r="AO55" s="10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5" s="4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5" s="49"/>
      <c r="AR55" s="48"/>
      <c r="AS55" s="49"/>
      <c r="AT55" s="49"/>
      <c r="AU55" s="49"/>
      <c r="AV55" s="49"/>
      <c r="AW55" s="49"/>
      <c r="AX55" s="49"/>
      <c r="AY5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5" s="48" t="str">
        <f>IF(OR(Table_Question_Sets[[#This Row],[Header]]="Yes",Table_Question_Sets[[#This Row],[Text]]=""),"",IF(OR(Table_Question_Sets[[#This Row],[Text]]="true",Table_Question_Sets[[#This Row],[Text]]="false",ISNUMBER(Table_Question_Sets[[#This Row],[Text]])),Table_Question_Sets[[#This Row],[Text]],""""&amp;Table_Question_Sets[[#This Row],[Text]]&amp;""""))</f>
        <v/>
      </c>
      <c r="BA55" s="48" t="str">
        <f>IF(AND(Table_Question_Sets[[#This Row],[Header]]&lt;&gt;"Yes",Table_Question_Sets[[#This Row],[Property]]&lt;&gt;"",Table_Question_Sets[[#This Row],[Summary Label]]&lt;&gt;""),""""&amp;Table_Question_Sets[[#This Row],[Key]]&amp;""": """&amp;Table_Question_Sets[[#This Row],[Summary Label]]&amp;"""","")</f>
        <v/>
      </c>
      <c r="BB55" s="48" t="str">
        <f ca="1">IF(Table_Question_Sets[[#This Row],[Header]]="Yes","",_xlfn.NUMBERVALUE(INDIRECT(SUBSTITUTE(ADDRESS(1,COLUMN(),4),"1","")&amp;ROW()-1))+IF(Table_Question_Sets[[#This Row],[Property]]&lt;&gt;"",1,0))</f>
        <v/>
      </c>
      <c r="BC55" s="48" t="str">
        <f ca="1">IF(Table_Question_Sets[[#This Row],[Header]]="Yes","",_xlfn.NUMBERVALUE(INDIRECT(SUBSTITUTE(ADDRESS(1,COLUMN(),4),"1","")&amp;ROW()+1))+IF(Table_Question_Sets[[#This Row],[Property]]&lt;&gt;"",1,0))</f>
        <v/>
      </c>
      <c r="BD55" s="48" t="str">
        <f t="array" aca="1" ref="BD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5" s="4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5" s="4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5" s="4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5"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5" s="49" t="str">
        <f xml:space="preserve">
IF(Table_Question_Sets[[#This Row],[Row]]="Yes","]},{""className"": ""row"",""fieldGroup"": [","")&amp;
Table_Question_Sets[[#This Row],[Config Field]]</f>
        <v/>
      </c>
      <c r="BJ55" s="49"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5" s="49"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5" s="49" t="str">
        <f>IF(AND(Table_Question_Sets[[#This Row],[Header]]="",Table_Question_Sets[[#This Row],[Property]]&lt;&gt;"",Table_Question_Sets[[#This Row],[Field Type]]&lt;&gt;""),
""""&amp;Table_Question_Sets[[#This Row],[Key]]&amp;"""","")</f>
        <v/>
      </c>
      <c r="BM55" s="49"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"successPage":["sendInvoiceMessageEmail","sendInvoiceMessagePost","paymentOptionMessagePayNow","paymentOptionMessageSendInvoice","termsAndConditions"],</v>
      </c>
      <c r="BN55" s="49" t="str">
        <f>IF(AND(Table_Question_Sets[[#This Row],[Header]]&lt;&gt;"Yes",Table_Question_Sets[[#This Row],[Property]]&lt;&gt;"",Table_Question_Sets[[#This Row],[Workflow Role]]&lt;&gt;""),
""""&amp;Table_Question_Sets[[#This Row],[Workflow Role]]&amp;""":"""&amp;Table_Question_Sets[[#This Row],[Key]]&amp;"""","")</f>
        <v/>
      </c>
      <c r="BO55" s="49" t="str">
        <f>IF(AND(Table_Question_Sets[[#This Row],[Header]]&lt;&gt;"Yes",Table_Question_Sets[[#This Row],[Property]]&lt;&gt;"",Table_Question_Sets[[#This Row],[Private]]="Yes"),
""""&amp;Table_Question_Sets[[#This Row],[Key]]&amp;"""","")</f>
        <v/>
      </c>
      <c r="BP55" s="49" t="str">
        <f ca="1">IF(Table_Question_Sets[[#This Row],[Header]]="Yes","",_xlfn.NUMBERVALUE(INDIRECT(SUBSTITUTE(ADDRESS(1,COLUMN(),4),"1","")&amp;ROW()+1))+IF(OR(Table_Question_Sets[[#This Row],[Value]]&lt;&gt;"",AND(Table_Question_Sets[[#This Row],[Data Type]]="Repeating",Table_Question_Sets[[#This Row],[Calculation Repeating]]&lt;&gt;"")),1,0))</f>
        <v/>
      </c>
      <c r="BQ55" s="49" t="str">
        <f ca="1" xml:space="preserve">
IF(Table_Question_Sets[[#This Row],[Data Type]]="Repeating",
OFFSET(Table_Repeating_Question_Sets[[#Headers],[Property]],MATCH(Table_Question_Sets[[#This Row],[Property]],Table_Repeating_Question_Sets[Property],0),MATCH("Calculation",Table_Repeating_Question_Sets[#Headers],0)-1,1,1),
"")</f>
        <v/>
      </c>
      <c r="BR55" s="49"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5" s="49"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"successPage":{},</v>
      </c>
      <c r="BT55" s="49" t="str">
        <f ca="1">IF(ISNUMBER(Table_Question_Sets[[#This Row],[Config Use Row]]),INDEX(Table_Question_Sets[Config Rollup],Table_Question_Sets[[#This Row],[Config Use Row]]),"")</f>
        <v/>
      </c>
      <c r="BU55" s="49" t="str">
        <f ca="1">IF(ISNUMBER(Table_Question_Sets[[#This Row],[Config Use Row]]),INDEX(Table_Question_Sets[Config Keys Nested Rollup],Table_Question_Sets[[#This Row],[Config Use Row]]),"")</f>
        <v/>
      </c>
      <c r="BV55" s="49" t="str">
        <f ca="1">IF(ISNUMBER(Table_Question_Sets[[#This Row],[Config Use Row]]),INDEX(Table_Question_Sets[Calculation Rollup],Table_Question_Sets[[#This Row],[Config Use Row]]),"")</f>
        <v/>
      </c>
    </row>
    <row r="56" spans="2:74" ht="21" hidden="1" customHeight="1">
      <c r="B56" s="189"/>
      <c r="C56" s="190"/>
      <c r="D56" s="191" t="str">
        <f ca="1">IF(Table_Question_Sets[[#This Row],[Header]]="Yes","",
IF(INDIRECT(SUBSTITUTE(ADDRESS(1,COLUMN(),4),"1","")&amp;ROW()-1)="",
INDIRECT(SUBSTITUTE(ADDRESS(1,COLUMN(Table_Question_Sets[[#This Row],[Property]]),4),"1","")&amp;ROW()-1),
INDIRECT(SUBSTITUTE(ADDRESS(1,COLUMN(),4),"1","")&amp;ROW()-1)))</f>
        <v>Success Page</v>
      </c>
      <c r="E56" s="191"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6" s="191" t="str">
        <f>IF(Table_Question_Sets[[#This Row],[Header]]="Yes","",IF(Table_Question_Sets[[#This Row],[Property]]&lt;&gt;"",SUBSTITUTE(Table_Question_Sets[[#This Row],[Property]]," ",""),""))</f>
        <v/>
      </c>
      <c r="G56" s="213"/>
      <c r="H56" s="189"/>
      <c r="I56" s="189"/>
      <c r="J56" s="190"/>
      <c r="K56" s="192"/>
      <c r="L56" s="193"/>
      <c r="M56" s="193"/>
      <c r="N56" s="194"/>
      <c r="O56" s="194"/>
      <c r="P56" s="194"/>
      <c r="Q56" s="194"/>
      <c r="R56" s="194"/>
      <c r="S56" s="194"/>
      <c r="T56" s="189"/>
      <c r="U56" s="190"/>
      <c r="V56" s="189"/>
      <c r="W56" s="189"/>
      <c r="X56" s="190"/>
      <c r="Y56" s="190"/>
      <c r="Z56" s="190"/>
      <c r="AA56" s="190"/>
      <c r="AB56" s="190"/>
      <c r="AC56" s="190"/>
      <c r="AD56" s="189"/>
      <c r="AE56" s="189"/>
      <c r="AF56" s="190"/>
      <c r="AG56" s="190"/>
      <c r="AH56" s="195"/>
      <c r="AI56" s="195"/>
      <c r="AJ56" s="195"/>
      <c r="AK56" s="195"/>
      <c r="AL56" s="196"/>
      <c r="AM56" s="197"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6" s="197"/>
      <c r="AO56" s="19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6" s="196"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6" s="189"/>
      <c r="AR56" s="199"/>
      <c r="AS56" s="190"/>
      <c r="AT56" s="190"/>
      <c r="AU56" s="190"/>
      <c r="AV56" s="190"/>
      <c r="AW56" s="190"/>
      <c r="AX56" s="190"/>
      <c r="AY56"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6" s="200" t="str">
        <f>IF(OR(Table_Question_Sets[[#This Row],[Header]]="Yes",Table_Question_Sets[[#This Row],[Text]]=""),"",IF(OR(Table_Question_Sets[[#This Row],[Text]]="true",Table_Question_Sets[[#This Row],[Text]]="false",ISNUMBER(Table_Question_Sets[[#This Row],[Text]])),Table_Question_Sets[[#This Row],[Text]],""""&amp;Table_Question_Sets[[#This Row],[Text]]&amp;""""))</f>
        <v/>
      </c>
      <c r="BA56" s="201" t="str">
        <f>IF(AND(Table_Question_Sets[[#This Row],[Header]]&lt;&gt;"Yes",Table_Question_Sets[[#This Row],[Property]]&lt;&gt;"",Table_Question_Sets[[#This Row],[Summary Label]]&lt;&gt;""),""""&amp;Table_Question_Sets[[#This Row],[Key]]&amp;""": """&amp;Table_Question_Sets[[#This Row],[Summary Label]]&amp;"""","")</f>
        <v/>
      </c>
      <c r="BB56" s="201">
        <f ca="1">IF(Table_Question_Sets[[#This Row],[Header]]="Yes","",_xlfn.NUMBERVALUE(INDIRECT(SUBSTITUTE(ADDRESS(1,COLUMN(),4),"1","")&amp;ROW()-1))+IF(Table_Question_Sets[[#This Row],[Property]]&lt;&gt;"",1,0))</f>
        <v>0</v>
      </c>
      <c r="BC56" s="201">
        <f ca="1">IF(Table_Question_Sets[[#This Row],[Header]]="Yes","",_xlfn.NUMBERVALUE(INDIRECT(SUBSTITUTE(ADDRESS(1,COLUMN(),4),"1","")&amp;ROW()+1))+IF(Table_Question_Sets[[#This Row],[Property]]&lt;&gt;"",1,0))</f>
        <v>5</v>
      </c>
      <c r="BD56" s="201" t="str">
        <f t="array" aca="1" ref="BD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6" s="19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6" s="19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6" s="196"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6" s="20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6" s="191" t="str">
        <f xml:space="preserve">
IF(Table_Question_Sets[[#This Row],[Row]]="Yes","]},{""className"": ""row"",""fieldGroup"": [","")&amp;
Table_Question_Sets[[#This Row],[Config Field]]</f>
        <v/>
      </c>
      <c r="BJ56" s="196"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6" s="196"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6" s="196" t="str">
        <f>IF(AND(Table_Question_Sets[[#This Row],[Header]]="",Table_Question_Sets[[#This Row],[Property]]&lt;&gt;"",Table_Question_Sets[[#This Row],[Field Type]]&lt;&gt;""),
""""&amp;Table_Question_Sets[[#This Row],[Key]]&amp;"""","")</f>
        <v/>
      </c>
      <c r="BM56" s="196"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"sendInvoiceMessageEmail","sendInvoiceMessagePost","paymentOptionMessagePayNow","paymentOptionMessageSendInvoice","termsAndConditions"</v>
      </c>
      <c r="BN56" s="196" t="str">
        <f>IF(AND(Table_Question_Sets[[#This Row],[Header]]&lt;&gt;"Yes",Table_Question_Sets[[#This Row],[Property]]&lt;&gt;"",Table_Question_Sets[[#This Row],[Workflow Role]]&lt;&gt;""),
""""&amp;Table_Question_Sets[[#This Row],[Workflow Role]]&amp;""":"""&amp;Table_Question_Sets[[#This Row],[Key]]&amp;"""","")</f>
        <v/>
      </c>
      <c r="BO56" s="196" t="str">
        <f>IF(AND(Table_Question_Sets[[#This Row],[Header]]&lt;&gt;"Yes",Table_Question_Sets[[#This Row],[Property]]&lt;&gt;"",Table_Question_Sets[[#This Row],[Private]]="Yes"),
""""&amp;Table_Question_Sets[[#This Row],[Key]]&amp;"""","")</f>
        <v/>
      </c>
      <c r="BP56" s="196">
        <f ca="1">IF(Table_Question_Sets[[#This Row],[Header]]="Yes","",_xlfn.NUMBERVALUE(INDIRECT(SUBSTITUTE(ADDRESS(1,COLUMN(),4),"1","")&amp;ROW()+1))+IF(OR(Table_Question_Sets[[#This Row],[Value]]&lt;&gt;"",AND(Table_Question_Sets[[#This Row],[Data Type]]="Repeating",Table_Question_Sets[[#This Row],[Calculation Repeating]]&lt;&gt;"")),1,0))</f>
        <v>0</v>
      </c>
      <c r="BQ56" s="196" t="str">
        <f ca="1" xml:space="preserve">
IF(Table_Question_Sets[[#This Row],[Data Type]]="Repeating",
OFFSET(Table_Repeating_Question_Sets[[#Headers],[Property]],MATCH(Table_Question_Sets[[#This Row],[Property]],Table_Repeating_Question_Sets[Property],0),MATCH("Calculation",Table_Repeating_Question_Sets[#Headers],0)-1,1,1),
"")</f>
        <v/>
      </c>
      <c r="BR56" s="196"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6" s="196"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6" s="196" t="str">
        <f ca="1">IF(ISNUMBER(Table_Question_Sets[[#This Row],[Config Use Row]]),INDEX(Table_Question_Sets[Config Rollup],Table_Question_Sets[[#This Row],[Config Use Row]]),"")</f>
        <v/>
      </c>
      <c r="BU56" s="196" t="str">
        <f ca="1">IF(ISNUMBER(Table_Question_Sets[[#This Row],[Config Use Row]]),INDEX(Table_Question_Sets[Config Keys Nested Rollup],Table_Question_Sets[[#This Row],[Config Use Row]]),"")</f>
        <v/>
      </c>
      <c r="BV56" s="196" t="str">
        <f ca="1">IF(ISNUMBER(Table_Question_Sets[[#This Row],[Config Use Row]]),INDEX(Table_Question_Sets[Calculation Rollup],Table_Question_Sets[[#This Row],[Config Use Row]]),"")</f>
        <v/>
      </c>
    </row>
    <row r="57" spans="2:74" s="22" customFormat="1" ht="21" customHeight="1">
      <c r="B57" s="27" t="s">
        <v>963</v>
      </c>
      <c r="C57" s="10"/>
      <c r="D57" s="26" t="str">
        <f ca="1">IF(Table_Question_Sets[[#This Row],[Header]]="Yes","",
IF(INDIRECT(SUBSTITUTE(ADDRESS(1,COLUMN(),4),"1","")&amp;ROW()-1)="",
INDIRECT(SUBSTITUTE(ADDRESS(1,COLUMN(Table_Question_Sets[[#This Row],[Property]]),4),"1","")&amp;ROW()-1),
INDIRECT(SUBSTITUTE(ADDRESS(1,COLUMN(),4),"1","")&amp;ROW()-1)))</f>
        <v>Success Page</v>
      </c>
      <c r="E57"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sendInvoiceMessageEmail</v>
      </c>
      <c r="F57" s="26" t="str">
        <f>IF(Table_Question_Sets[[#This Row],[Header]]="Yes","",IF(Table_Question_Sets[[#This Row],[Property]]&lt;&gt;"",SUBSTITUTE(Table_Question_Sets[[#This Row],[Property]]," ",""),""))</f>
        <v>SendInvoiceMessageEmail</v>
      </c>
      <c r="G57" s="95"/>
      <c r="H57" s="27" t="s">
        <v>706</v>
      </c>
      <c r="I57" s="27" t="s">
        <v>706</v>
      </c>
      <c r="J57" s="10"/>
      <c r="K57" s="59"/>
      <c r="L57" s="77"/>
      <c r="M57" s="77"/>
      <c r="N57" s="60"/>
      <c r="O57" s="60" t="s">
        <v>813</v>
      </c>
      <c r="P57" s="60"/>
      <c r="Q57" s="60"/>
      <c r="R57" s="60"/>
      <c r="S57"/>
      <c r="T57" s="27"/>
      <c r="U57" s="10"/>
      <c r="V57" s="233" t="s">
        <v>964</v>
      </c>
      <c r="W57" s="27"/>
      <c r="X57" s="10"/>
      <c r="Y57" s="10"/>
      <c r="Z57" s="10"/>
      <c r="AA57" s="11" t="s">
        <v>982</v>
      </c>
      <c r="AB57" s="11"/>
      <c r="AC57" s="10"/>
      <c r="AD57" s="27"/>
      <c r="AE57" s="27"/>
      <c r="AF57" s="10"/>
      <c r="AG57" s="10"/>
      <c r="AH57" s="203"/>
      <c r="AI57" s="185"/>
      <c r="AJ57" s="185"/>
      <c r="AK57" s="185"/>
      <c r="AL57" s="138"/>
      <c r="AM57"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7"/>
      <c r="AO57"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7"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7" s="27"/>
      <c r="AR57" s="25"/>
      <c r="AS57" s="10"/>
      <c r="AT57" s="10"/>
      <c r="AU57" s="10"/>
      <c r="AV57" s="10"/>
      <c r="AW57" s="10"/>
      <c r="AX57" s="10"/>
      <c r="AY57"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7" s="50" t="str">
        <f>IF(OR(Table_Question_Sets[[#This Row],[Header]]="Yes",Table_Question_Sets[[#This Row],[Text]]=""),"",IF(OR(Table_Question_Sets[[#This Row],[Text]]="true",Table_Question_Sets[[#This Row],[Text]]="false",ISNUMBER(Table_Question_Sets[[#This Row],[Text]])),Table_Question_Sets[[#This Row],[Text]],""""&amp;Table_Question_Sets[[#This Row],[Text]]&amp;""""))</f>
        <v/>
      </c>
      <c r="BA57" s="29" t="str">
        <f>IF(AND(Table_Question_Sets[[#This Row],[Header]]&lt;&gt;"Yes",Table_Question_Sets[[#This Row],[Property]]&lt;&gt;"",Table_Question_Sets[[#This Row],[Summary Label]]&lt;&gt;""),""""&amp;Table_Question_Sets[[#This Row],[Key]]&amp;""": """&amp;Table_Question_Sets[[#This Row],[Summary Label]]&amp;"""","")</f>
        <v/>
      </c>
      <c r="BB57" s="29">
        <f ca="1">IF(Table_Question_Sets[[#This Row],[Header]]="Yes","",_xlfn.NUMBERVALUE(INDIRECT(SUBSTITUTE(ADDRESS(1,COLUMN(),4),"1","")&amp;ROW()-1))+IF(Table_Question_Sets[[#This Row],[Property]]&lt;&gt;"",1,0))</f>
        <v>1</v>
      </c>
      <c r="BC57" s="29">
        <f ca="1">IF(Table_Question_Sets[[#This Row],[Header]]="Yes","",_xlfn.NUMBERVALUE(INDIRECT(SUBSTITUTE(ADDRESS(1,COLUMN(),4),"1","")&amp;ROW()+1))+IF(Table_Question_Sets[[#This Row],[Property]]&lt;&gt;"",1,0))</f>
        <v>5</v>
      </c>
      <c r="BD57" s="29" t="str">
        <f t="array" aca="1" ref="BD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7"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7"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7"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57"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57" s="26" t="e">
        <f ca="1" xml:space="preserve">
IF(Table_Question_Sets[[#This Row],[Row]]="Yes","]},{""className"": ""row"",""fieldGroup"": [","")&amp;
Table_Question_Sets[[#This Row],[Config Field]]</f>
        <v>#NAME?</v>
      </c>
      <c r="BJ57"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7"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7" s="138" t="str">
        <f>IF(AND(Table_Question_Sets[[#This Row],[Header]]="",Table_Question_Sets[[#This Row],[Property]]&lt;&gt;"",Table_Question_Sets[[#This Row],[Field Type]]&lt;&gt;""),
""""&amp;Table_Question_Sets[[#This Row],[Key]]&amp;"""","")</f>
        <v>"sendInvoiceMessageEmail"</v>
      </c>
      <c r="BM57"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"sendInvoiceMessageEmail","sendInvoiceMessagePost","paymentOptionMessagePayNow","paymentOptionMessageSendInvoice","termsAndConditions"</v>
      </c>
      <c r="BN57" s="138" t="str">
        <f>IF(AND(Table_Question_Sets[[#This Row],[Header]]&lt;&gt;"Yes",Table_Question_Sets[[#This Row],[Property]]&lt;&gt;"",Table_Question_Sets[[#This Row],[Workflow Role]]&lt;&gt;""),
""""&amp;Table_Question_Sets[[#This Row],[Workflow Role]]&amp;""":"""&amp;Table_Question_Sets[[#This Row],[Key]]&amp;"""","")</f>
        <v/>
      </c>
      <c r="BO57" s="138" t="str">
        <f>IF(AND(Table_Question_Sets[[#This Row],[Header]]&lt;&gt;"Yes",Table_Question_Sets[[#This Row],[Property]]&lt;&gt;"",Table_Question_Sets[[#This Row],[Private]]="Yes"),
""""&amp;Table_Question_Sets[[#This Row],[Key]]&amp;"""","")</f>
        <v/>
      </c>
      <c r="BP57" s="138">
        <f ca="1">IF(Table_Question_Sets[[#This Row],[Header]]="Yes","",_xlfn.NUMBERVALUE(INDIRECT(SUBSTITUTE(ADDRESS(1,COLUMN(),4),"1","")&amp;ROW()+1))+IF(OR(Table_Question_Sets[[#This Row],[Value]]&lt;&gt;"",AND(Table_Question_Sets[[#This Row],[Data Type]]="Repeating",Table_Question_Sets[[#This Row],[Calculation Repeating]]&lt;&gt;"")),1,0))</f>
        <v>0</v>
      </c>
      <c r="BQ57" s="138" t="str">
        <f ca="1" xml:space="preserve">
IF(Table_Question_Sets[[#This Row],[Data Type]]="Repeating",
OFFSET(Table_Repeating_Question_Sets[[#Headers],[Property]],MATCH(Table_Question_Sets[[#This Row],[Property]],Table_Repeating_Question_Sets[Property],0),MATCH("Calculation",Table_Repeating_Question_Sets[#Headers],0)-1,1,1),
"")</f>
        <v/>
      </c>
      <c r="BR57"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7"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7" s="138" t="str">
        <f ca="1">IF(ISNUMBER(Table_Question_Sets[[#This Row],[Config Use Row]]),INDEX(Table_Question_Sets[Config Rollup],Table_Question_Sets[[#This Row],[Config Use Row]]),"")</f>
        <v/>
      </c>
      <c r="BU57" s="138" t="str">
        <f ca="1">IF(ISNUMBER(Table_Question_Sets[[#This Row],[Config Use Row]]),INDEX(Table_Question_Sets[Config Keys Nested Rollup],Table_Question_Sets[[#This Row],[Config Use Row]]),"")</f>
        <v/>
      </c>
      <c r="BV57" s="138" t="str">
        <f ca="1">IF(ISNUMBER(Table_Question_Sets[[#This Row],[Config Use Row]]),INDEX(Table_Question_Sets[Calculation Rollup],Table_Question_Sets[[#This Row],[Config Use Row]]),"")</f>
        <v/>
      </c>
    </row>
    <row r="58" spans="2:74" s="22" customFormat="1" ht="21" customHeight="1">
      <c r="B58" s="27" t="s">
        <v>966</v>
      </c>
      <c r="C58" s="10"/>
      <c r="D58" s="26" t="str">
        <f ca="1">IF(Table_Question_Sets[[#This Row],[Header]]="Yes","",
IF(INDIRECT(SUBSTITUTE(ADDRESS(1,COLUMN(),4),"1","")&amp;ROW()-1)="",
INDIRECT(SUBSTITUTE(ADDRESS(1,COLUMN(Table_Question_Sets[[#This Row],[Property]]),4),"1","")&amp;ROW()-1),
INDIRECT(SUBSTITUTE(ADDRESS(1,COLUMN(),4),"1","")&amp;ROW()-1)))</f>
        <v>Success Page</v>
      </c>
      <c r="E58"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sendInvoiceMessagePost</v>
      </c>
      <c r="F58" s="26" t="str">
        <f>IF(Table_Question_Sets[[#This Row],[Header]]="Yes","",IF(Table_Question_Sets[[#This Row],[Property]]&lt;&gt;"",SUBSTITUTE(Table_Question_Sets[[#This Row],[Property]]," ",""),""))</f>
        <v>SendInvoiceMessagePost</v>
      </c>
      <c r="G58" s="95"/>
      <c r="H58" s="27" t="s">
        <v>706</v>
      </c>
      <c r="I58" s="27" t="s">
        <v>706</v>
      </c>
      <c r="J58" s="10"/>
      <c r="K58" s="59"/>
      <c r="L58" s="77"/>
      <c r="M58" s="77"/>
      <c r="N58" s="60"/>
      <c r="O58" s="60" t="s">
        <v>813</v>
      </c>
      <c r="P58" s="60"/>
      <c r="Q58" s="60"/>
      <c r="R58" s="60"/>
      <c r="S58"/>
      <c r="T58" s="27"/>
      <c r="U58" s="10"/>
      <c r="V58" s="233" t="s">
        <v>965</v>
      </c>
      <c r="W58" s="27"/>
      <c r="X58" s="10"/>
      <c r="Y58" s="10"/>
      <c r="Z58" s="10"/>
      <c r="AA58" s="11" t="s">
        <v>983</v>
      </c>
      <c r="AB58" s="11"/>
      <c r="AC58" s="10"/>
      <c r="AD58" s="27"/>
      <c r="AE58" s="27"/>
      <c r="AF58" s="10"/>
      <c r="AG58" s="10"/>
      <c r="AH58" s="203"/>
      <c r="AI58" s="185"/>
      <c r="AJ58" s="185"/>
      <c r="AK58" s="185"/>
      <c r="AL58" s="138"/>
      <c r="AM58"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8"/>
      <c r="AO58"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8"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8" s="27"/>
      <c r="AR58" s="25"/>
      <c r="AS58" s="10"/>
      <c r="AT58" s="10"/>
      <c r="AU58" s="10"/>
      <c r="AV58" s="10"/>
      <c r="AW58" s="10"/>
      <c r="AX58" s="10"/>
      <c r="AY58"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8" s="50" t="str">
        <f>IF(OR(Table_Question_Sets[[#This Row],[Header]]="Yes",Table_Question_Sets[[#This Row],[Text]]=""),"",IF(OR(Table_Question_Sets[[#This Row],[Text]]="true",Table_Question_Sets[[#This Row],[Text]]="false",ISNUMBER(Table_Question_Sets[[#This Row],[Text]])),Table_Question_Sets[[#This Row],[Text]],""""&amp;Table_Question_Sets[[#This Row],[Text]]&amp;""""))</f>
        <v/>
      </c>
      <c r="BA58" s="29" t="str">
        <f>IF(AND(Table_Question_Sets[[#This Row],[Header]]&lt;&gt;"Yes",Table_Question_Sets[[#This Row],[Property]]&lt;&gt;"",Table_Question_Sets[[#This Row],[Summary Label]]&lt;&gt;""),""""&amp;Table_Question_Sets[[#This Row],[Key]]&amp;""": """&amp;Table_Question_Sets[[#This Row],[Summary Label]]&amp;"""","")</f>
        <v/>
      </c>
      <c r="BB58" s="29">
        <f ca="1">IF(Table_Question_Sets[[#This Row],[Header]]="Yes","",_xlfn.NUMBERVALUE(INDIRECT(SUBSTITUTE(ADDRESS(1,COLUMN(),4),"1","")&amp;ROW()-1))+IF(Table_Question_Sets[[#This Row],[Property]]&lt;&gt;"",1,0))</f>
        <v>2</v>
      </c>
      <c r="BC58" s="29">
        <f ca="1">IF(Table_Question_Sets[[#This Row],[Header]]="Yes","",_xlfn.NUMBERVALUE(INDIRECT(SUBSTITUTE(ADDRESS(1,COLUMN(),4),"1","")&amp;ROW()+1))+IF(Table_Question_Sets[[#This Row],[Property]]&lt;&gt;"",1,0))</f>
        <v>4</v>
      </c>
      <c r="BD58" s="29" t="str">
        <f t="array" aca="1" ref="BD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8"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8"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8"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58"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58" s="26" t="e">
        <f ca="1" xml:space="preserve">
IF(Table_Question_Sets[[#This Row],[Row]]="Yes","]},{""className"": ""row"",""fieldGroup"": [","")&amp;
Table_Question_Sets[[#This Row],[Config Field]]</f>
        <v>#NAME?</v>
      </c>
      <c r="BJ58"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8"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8" s="138" t="str">
        <f>IF(AND(Table_Question_Sets[[#This Row],[Header]]="",Table_Question_Sets[[#This Row],[Property]]&lt;&gt;"",Table_Question_Sets[[#This Row],[Field Type]]&lt;&gt;""),
""""&amp;Table_Question_Sets[[#This Row],[Key]]&amp;"""","")</f>
        <v>"sendInvoiceMessagePost"</v>
      </c>
      <c r="BM58"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"sendInvoiceMessagePost","paymentOptionMessagePayNow","paymentOptionMessageSendInvoice","termsAndConditions"</v>
      </c>
      <c r="BN58" s="138" t="str">
        <f>IF(AND(Table_Question_Sets[[#This Row],[Header]]&lt;&gt;"Yes",Table_Question_Sets[[#This Row],[Property]]&lt;&gt;"",Table_Question_Sets[[#This Row],[Workflow Role]]&lt;&gt;""),
""""&amp;Table_Question_Sets[[#This Row],[Workflow Role]]&amp;""":"""&amp;Table_Question_Sets[[#This Row],[Key]]&amp;"""","")</f>
        <v/>
      </c>
      <c r="BO58" s="138" t="str">
        <f>IF(AND(Table_Question_Sets[[#This Row],[Header]]&lt;&gt;"Yes",Table_Question_Sets[[#This Row],[Property]]&lt;&gt;"",Table_Question_Sets[[#This Row],[Private]]="Yes"),
""""&amp;Table_Question_Sets[[#This Row],[Key]]&amp;"""","")</f>
        <v/>
      </c>
      <c r="BP58" s="138">
        <f ca="1">IF(Table_Question_Sets[[#This Row],[Header]]="Yes","",_xlfn.NUMBERVALUE(INDIRECT(SUBSTITUTE(ADDRESS(1,COLUMN(),4),"1","")&amp;ROW()+1))+IF(OR(Table_Question_Sets[[#This Row],[Value]]&lt;&gt;"",AND(Table_Question_Sets[[#This Row],[Data Type]]="Repeating",Table_Question_Sets[[#This Row],[Calculation Repeating]]&lt;&gt;"")),1,0))</f>
        <v>0</v>
      </c>
      <c r="BQ58" s="138" t="str">
        <f ca="1" xml:space="preserve">
IF(Table_Question_Sets[[#This Row],[Data Type]]="Repeating",
OFFSET(Table_Repeating_Question_Sets[[#Headers],[Property]],MATCH(Table_Question_Sets[[#This Row],[Property]],Table_Repeating_Question_Sets[Property],0),MATCH("Calculation",Table_Repeating_Question_Sets[#Headers],0)-1,1,1),
"")</f>
        <v/>
      </c>
      <c r="BR58"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8"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8" s="138" t="str">
        <f ca="1">IF(ISNUMBER(Table_Question_Sets[[#This Row],[Config Use Row]]),INDEX(Table_Question_Sets[Config Rollup],Table_Question_Sets[[#This Row],[Config Use Row]]),"")</f>
        <v/>
      </c>
      <c r="BU58" s="138" t="str">
        <f ca="1">IF(ISNUMBER(Table_Question_Sets[[#This Row],[Config Use Row]]),INDEX(Table_Question_Sets[Config Keys Nested Rollup],Table_Question_Sets[[#This Row],[Config Use Row]]),"")</f>
        <v/>
      </c>
      <c r="BV58" s="138" t="str">
        <f ca="1">IF(ISNUMBER(Table_Question_Sets[[#This Row],[Config Use Row]]),INDEX(Table_Question_Sets[Calculation Rollup],Table_Question_Sets[[#This Row],[Config Use Row]]),"")</f>
        <v/>
      </c>
    </row>
    <row r="59" spans="2:74" s="22" customFormat="1" ht="21" customHeight="1">
      <c r="B59" s="27" t="s">
        <v>970</v>
      </c>
      <c r="C59" s="10"/>
      <c r="D59" s="26" t="str">
        <f ca="1">IF(Table_Question_Sets[[#This Row],[Header]]="Yes","",
IF(INDIRECT(SUBSTITUTE(ADDRESS(1,COLUMN(),4),"1","")&amp;ROW()-1)="",
INDIRECT(SUBSTITUTE(ADDRESS(1,COLUMN(Table_Question_Sets[[#This Row],[Property]]),4),"1","")&amp;ROW()-1),
INDIRECT(SUBSTITUTE(ADDRESS(1,COLUMN(),4),"1","")&amp;ROW()-1)))</f>
        <v>Success Page</v>
      </c>
      <c r="E59"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paymentOptionMessagePayNow</v>
      </c>
      <c r="F59" s="26" t="str">
        <f>IF(Table_Question_Sets[[#This Row],[Header]]="Yes","",IF(Table_Question_Sets[[#This Row],[Property]]&lt;&gt;"",SUBSTITUTE(Table_Question_Sets[[#This Row],[Property]]," ",""),""))</f>
        <v>PaymentOptionMessagePayNow</v>
      </c>
      <c r="G59" s="95"/>
      <c r="H59" s="27" t="s">
        <v>706</v>
      </c>
      <c r="I59" s="27" t="s">
        <v>706</v>
      </c>
      <c r="J59" s="10"/>
      <c r="K59" s="59"/>
      <c r="L59" s="77"/>
      <c r="M59" s="77"/>
      <c r="N59" s="60"/>
      <c r="O59" s="60" t="s">
        <v>813</v>
      </c>
      <c r="P59" s="60"/>
      <c r="Q59" s="60"/>
      <c r="R59" s="60"/>
      <c r="S59"/>
      <c r="T59" s="27"/>
      <c r="U59" s="10"/>
      <c r="V59" s="239" t="s">
        <v>987</v>
      </c>
      <c r="W59" s="27"/>
      <c r="X59" s="10"/>
      <c r="Y59" s="10"/>
      <c r="Z59" s="10"/>
      <c r="AA59" s="11" t="s">
        <v>984</v>
      </c>
      <c r="AB59" s="11"/>
      <c r="AC59" s="10"/>
      <c r="AD59" s="27"/>
      <c r="AE59" s="27"/>
      <c r="AF59" s="10"/>
      <c r="AG59" s="10"/>
      <c r="AH59" s="203"/>
      <c r="AI59" s="185"/>
      <c r="AJ59" s="185"/>
      <c r="AK59" s="185"/>
      <c r="AL59" s="138"/>
      <c r="AM59"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59"/>
      <c r="AO59"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9"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9" s="27"/>
      <c r="AR59" s="25"/>
      <c r="AS59" s="10"/>
      <c r="AT59" s="10"/>
      <c r="AU59" s="10"/>
      <c r="AV59" s="10"/>
      <c r="AW59" s="10"/>
      <c r="AX59" s="10"/>
      <c r="AY59"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9" s="50" t="str">
        <f>IF(OR(Table_Question_Sets[[#This Row],[Header]]="Yes",Table_Question_Sets[[#This Row],[Text]]=""),"",IF(OR(Table_Question_Sets[[#This Row],[Text]]="true",Table_Question_Sets[[#This Row],[Text]]="false",ISNUMBER(Table_Question_Sets[[#This Row],[Text]])),Table_Question_Sets[[#This Row],[Text]],""""&amp;Table_Question_Sets[[#This Row],[Text]]&amp;""""))</f>
        <v/>
      </c>
      <c r="BA59" s="29" t="str">
        <f>IF(AND(Table_Question_Sets[[#This Row],[Header]]&lt;&gt;"Yes",Table_Question_Sets[[#This Row],[Property]]&lt;&gt;"",Table_Question_Sets[[#This Row],[Summary Label]]&lt;&gt;""),""""&amp;Table_Question_Sets[[#This Row],[Key]]&amp;""": """&amp;Table_Question_Sets[[#This Row],[Summary Label]]&amp;"""","")</f>
        <v/>
      </c>
      <c r="BB59" s="29">
        <f ca="1">IF(Table_Question_Sets[[#This Row],[Header]]="Yes","",_xlfn.NUMBERVALUE(INDIRECT(SUBSTITUTE(ADDRESS(1,COLUMN(),4),"1","")&amp;ROW()-1))+IF(Table_Question_Sets[[#This Row],[Property]]&lt;&gt;"",1,0))</f>
        <v>3</v>
      </c>
      <c r="BC59" s="29">
        <f ca="1">IF(Table_Question_Sets[[#This Row],[Header]]="Yes","",_xlfn.NUMBERVALUE(INDIRECT(SUBSTITUTE(ADDRESS(1,COLUMN(),4),"1","")&amp;ROW()+1))+IF(Table_Question_Sets[[#This Row],[Property]]&lt;&gt;"",1,0))</f>
        <v>3</v>
      </c>
      <c r="BD59" s="29" t="str">
        <f t="array" aca="1" ref="BD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9"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9"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9"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59"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59" s="26" t="e">
        <f ca="1" xml:space="preserve">
IF(Table_Question_Sets[[#This Row],[Row]]="Yes","]},{""className"": ""row"",""fieldGroup"": [","")&amp;
Table_Question_Sets[[#This Row],[Config Field]]</f>
        <v>#NAME?</v>
      </c>
      <c r="BJ59"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59"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9" s="138" t="str">
        <f>IF(AND(Table_Question_Sets[[#This Row],[Header]]="",Table_Question_Sets[[#This Row],[Property]]&lt;&gt;"",Table_Question_Sets[[#This Row],[Field Type]]&lt;&gt;""),
""""&amp;Table_Question_Sets[[#This Row],[Key]]&amp;"""","")</f>
        <v>"paymentOptionMessagePayNow"</v>
      </c>
      <c r="BM59"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"paymentOptionMessagePayNow","paymentOptionMessageSendInvoice","termsAndConditions"</v>
      </c>
      <c r="BN59" s="138" t="str">
        <f>IF(AND(Table_Question_Sets[[#This Row],[Header]]&lt;&gt;"Yes",Table_Question_Sets[[#This Row],[Property]]&lt;&gt;"",Table_Question_Sets[[#This Row],[Workflow Role]]&lt;&gt;""),
""""&amp;Table_Question_Sets[[#This Row],[Workflow Role]]&amp;""":"""&amp;Table_Question_Sets[[#This Row],[Key]]&amp;"""","")</f>
        <v/>
      </c>
      <c r="BO59" s="138" t="str">
        <f>IF(AND(Table_Question_Sets[[#This Row],[Header]]&lt;&gt;"Yes",Table_Question_Sets[[#This Row],[Property]]&lt;&gt;"",Table_Question_Sets[[#This Row],[Private]]="Yes"),
""""&amp;Table_Question_Sets[[#This Row],[Key]]&amp;"""","")</f>
        <v/>
      </c>
      <c r="BP59" s="138">
        <f ca="1">IF(Table_Question_Sets[[#This Row],[Header]]="Yes","",_xlfn.NUMBERVALUE(INDIRECT(SUBSTITUTE(ADDRESS(1,COLUMN(),4),"1","")&amp;ROW()+1))+IF(OR(Table_Question_Sets[[#This Row],[Value]]&lt;&gt;"",AND(Table_Question_Sets[[#This Row],[Data Type]]="Repeating",Table_Question_Sets[[#This Row],[Calculation Repeating]]&lt;&gt;"")),1,0))</f>
        <v>0</v>
      </c>
      <c r="BQ59" s="138" t="str">
        <f ca="1" xml:space="preserve">
IF(Table_Question_Sets[[#This Row],[Data Type]]="Repeating",
OFFSET(Table_Repeating_Question_Sets[[#Headers],[Property]],MATCH(Table_Question_Sets[[#This Row],[Property]],Table_Repeating_Question_Sets[Property],0),MATCH("Calculation",Table_Repeating_Question_Sets[#Headers],0)-1,1,1),
"")</f>
        <v/>
      </c>
      <c r="BR59"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9"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9" s="138" t="str">
        <f ca="1">IF(ISNUMBER(Table_Question_Sets[[#This Row],[Config Use Row]]),INDEX(Table_Question_Sets[Config Rollup],Table_Question_Sets[[#This Row],[Config Use Row]]),"")</f>
        <v/>
      </c>
      <c r="BU59" s="138" t="str">
        <f ca="1">IF(ISNUMBER(Table_Question_Sets[[#This Row],[Config Use Row]]),INDEX(Table_Question_Sets[Config Keys Nested Rollup],Table_Question_Sets[[#This Row],[Config Use Row]]),"")</f>
        <v/>
      </c>
      <c r="BV59" s="138" t="str">
        <f ca="1">IF(ISNUMBER(Table_Question_Sets[[#This Row],[Config Use Row]]),INDEX(Table_Question_Sets[Calculation Rollup],Table_Question_Sets[[#This Row],[Config Use Row]]),"")</f>
        <v/>
      </c>
    </row>
    <row r="60" spans="2:74" s="22" customFormat="1" ht="21" customHeight="1">
      <c r="B60" s="27" t="s">
        <v>971</v>
      </c>
      <c r="C60" s="10"/>
      <c r="D60" s="26" t="str">
        <f ca="1">IF(Table_Question_Sets[[#This Row],[Header]]="Yes","",
IF(INDIRECT(SUBSTITUTE(ADDRESS(1,COLUMN(),4),"1","")&amp;ROW()-1)="",
INDIRECT(SUBSTITUTE(ADDRESS(1,COLUMN(Table_Question_Sets[[#This Row],[Property]]),4),"1","")&amp;ROW()-1),
INDIRECT(SUBSTITUTE(ADDRESS(1,COLUMN(),4),"1","")&amp;ROW()-1)))</f>
        <v>Success Page</v>
      </c>
      <c r="E60" s="26"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paymentOptionMessageSendInvoice</v>
      </c>
      <c r="F60" s="26" t="str">
        <f>IF(Table_Question_Sets[[#This Row],[Header]]="Yes","",IF(Table_Question_Sets[[#This Row],[Property]]&lt;&gt;"",SUBSTITUTE(Table_Question_Sets[[#This Row],[Property]]," ",""),""))</f>
        <v>PaymentOptionMessageSendInvoice</v>
      </c>
      <c r="G60" s="95"/>
      <c r="H60" s="27" t="s">
        <v>706</v>
      </c>
      <c r="I60" s="27" t="s">
        <v>706</v>
      </c>
      <c r="J60" s="10"/>
      <c r="K60" s="59"/>
      <c r="L60" s="77"/>
      <c r="M60" s="77"/>
      <c r="N60" s="60"/>
      <c r="O60" s="60" t="s">
        <v>813</v>
      </c>
      <c r="P60" s="60"/>
      <c r="Q60" s="60"/>
      <c r="R60" s="60"/>
      <c r="S60"/>
      <c r="T60" s="27"/>
      <c r="U60" s="10"/>
      <c r="V60" s="27" t="s">
        <v>988</v>
      </c>
      <c r="W60" s="27"/>
      <c r="X60" s="10"/>
      <c r="Y60" s="10"/>
      <c r="Z60" s="10"/>
      <c r="AA60" s="11" t="s">
        <v>985</v>
      </c>
      <c r="AB60" s="11"/>
      <c r="AC60" s="10"/>
      <c r="AD60" s="27"/>
      <c r="AE60" s="27"/>
      <c r="AF60" s="10"/>
      <c r="AG60" s="10"/>
      <c r="AH60" s="203"/>
      <c r="AI60" s="185"/>
      <c r="AJ60" s="185"/>
      <c r="AK60" s="185"/>
      <c r="AL60" s="138"/>
      <c r="AM60" s="2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60"/>
      <c r="AO60" s="9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0" s="13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0" s="27"/>
      <c r="AR60" s="25"/>
      <c r="AS60" s="10"/>
      <c r="AT60" s="10"/>
      <c r="AU60" s="10"/>
      <c r="AV60" s="10"/>
      <c r="AW60" s="10"/>
      <c r="AX60" s="10"/>
      <c r="AY60" s="50"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0" s="50" t="str">
        <f>IF(OR(Table_Question_Sets[[#This Row],[Header]]="Yes",Table_Question_Sets[[#This Row],[Text]]=""),"",IF(OR(Table_Question_Sets[[#This Row],[Text]]="true",Table_Question_Sets[[#This Row],[Text]]="false",ISNUMBER(Table_Question_Sets[[#This Row],[Text]])),Table_Question_Sets[[#This Row],[Text]],""""&amp;Table_Question_Sets[[#This Row],[Text]]&amp;""""))</f>
        <v/>
      </c>
      <c r="BA60" s="29" t="str">
        <f>IF(AND(Table_Question_Sets[[#This Row],[Header]]&lt;&gt;"Yes",Table_Question_Sets[[#This Row],[Property]]&lt;&gt;"",Table_Question_Sets[[#This Row],[Summary Label]]&lt;&gt;""),""""&amp;Table_Question_Sets[[#This Row],[Key]]&amp;""": """&amp;Table_Question_Sets[[#This Row],[Summary Label]]&amp;"""","")</f>
        <v/>
      </c>
      <c r="BB60" s="29">
        <f ca="1">IF(Table_Question_Sets[[#This Row],[Header]]="Yes","",_xlfn.NUMBERVALUE(INDIRECT(SUBSTITUTE(ADDRESS(1,COLUMN(),4),"1","")&amp;ROW()-1))+IF(Table_Question_Sets[[#This Row],[Property]]&lt;&gt;"",1,0))</f>
        <v>4</v>
      </c>
      <c r="BC60" s="29">
        <f ca="1">IF(Table_Question_Sets[[#This Row],[Header]]="Yes","",_xlfn.NUMBERVALUE(INDIRECT(SUBSTITUTE(ADDRESS(1,COLUMN(),4),"1","")&amp;ROW()+1))+IF(Table_Question_Sets[[#This Row],[Property]]&lt;&gt;"",1,0))</f>
        <v>2</v>
      </c>
      <c r="BD60" s="29" t="str">
        <f t="array" aca="1" ref="BD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0" s="13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60" s="13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0" s="138"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60" s="29"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60" s="26" t="e">
        <f ca="1" xml:space="preserve">
IF(Table_Question_Sets[[#This Row],[Row]]="Yes","]},{""className"": ""row"",""fieldGroup"": [","")&amp;
Table_Question_Sets[[#This Row],[Config Field]]</f>
        <v>#NAME?</v>
      </c>
      <c r="BJ60" s="13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60" s="13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0" s="138" t="str">
        <f>IF(AND(Table_Question_Sets[[#This Row],[Header]]="",Table_Question_Sets[[#This Row],[Property]]&lt;&gt;"",Table_Question_Sets[[#This Row],[Field Type]]&lt;&gt;""),
""""&amp;Table_Question_Sets[[#This Row],[Key]]&amp;"""","")</f>
        <v>"paymentOptionMessageSendInvoice"</v>
      </c>
      <c r="BM60" s="13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"paymentOptionMessageSendInvoice","termsAndConditions"</v>
      </c>
      <c r="BN60" s="138" t="str">
        <f>IF(AND(Table_Question_Sets[[#This Row],[Header]]&lt;&gt;"Yes",Table_Question_Sets[[#This Row],[Property]]&lt;&gt;"",Table_Question_Sets[[#This Row],[Workflow Role]]&lt;&gt;""),
""""&amp;Table_Question_Sets[[#This Row],[Workflow Role]]&amp;""":"""&amp;Table_Question_Sets[[#This Row],[Key]]&amp;"""","")</f>
        <v/>
      </c>
      <c r="BO60" s="138" t="str">
        <f>IF(AND(Table_Question_Sets[[#This Row],[Header]]&lt;&gt;"Yes",Table_Question_Sets[[#This Row],[Property]]&lt;&gt;"",Table_Question_Sets[[#This Row],[Private]]="Yes"),
""""&amp;Table_Question_Sets[[#This Row],[Key]]&amp;"""","")</f>
        <v/>
      </c>
      <c r="BP60" s="138">
        <f ca="1">IF(Table_Question_Sets[[#This Row],[Header]]="Yes","",_xlfn.NUMBERVALUE(INDIRECT(SUBSTITUTE(ADDRESS(1,COLUMN(),4),"1","")&amp;ROW()+1))+IF(OR(Table_Question_Sets[[#This Row],[Value]]&lt;&gt;"",AND(Table_Question_Sets[[#This Row],[Data Type]]="Repeating",Table_Question_Sets[[#This Row],[Calculation Repeating]]&lt;&gt;"")),1,0))</f>
        <v>0</v>
      </c>
      <c r="BQ60" s="138" t="str">
        <f ca="1" xml:space="preserve">
IF(Table_Question_Sets[[#This Row],[Data Type]]="Repeating",
OFFSET(Table_Repeating_Question_Sets[[#Headers],[Property]],MATCH(Table_Question_Sets[[#This Row],[Property]],Table_Repeating_Question_Sets[Property],0),MATCH("Calculation",Table_Repeating_Question_Sets[#Headers],0)-1,1,1),
"")</f>
        <v/>
      </c>
      <c r="BR60" s="13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0" s="13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0" s="138" t="str">
        <f ca="1">IF(ISNUMBER(Table_Question_Sets[[#This Row],[Config Use Row]]),INDEX(Table_Question_Sets[Config Rollup],Table_Question_Sets[[#This Row],[Config Use Row]]),"")</f>
        <v/>
      </c>
      <c r="BU60" s="138" t="str">
        <f ca="1">IF(ISNUMBER(Table_Question_Sets[[#This Row],[Config Use Row]]),INDEX(Table_Question_Sets[Config Keys Nested Rollup],Table_Question_Sets[[#This Row],[Config Use Row]]),"")</f>
        <v/>
      </c>
      <c r="BV60" s="138" t="str">
        <f ca="1">IF(ISNUMBER(Table_Question_Sets[[#This Row],[Config Use Row]]),INDEX(Table_Question_Sets[Calculation Rollup],Table_Question_Sets[[#This Row],[Config Use Row]]),"")</f>
        <v/>
      </c>
    </row>
    <row r="61" spans="2:74" ht="21" customHeight="1">
      <c r="B61" t="s">
        <v>816</v>
      </c>
      <c r="C61"/>
      <c r="D61" t="str">
        <f ca="1">IF(Table_Question_Sets[[#This Row],[Header]]="Yes","",
IF(INDIRECT(SUBSTITUTE(ADDRESS(1,COLUMN(),4),"1","")&amp;ROW()-1)="",
INDIRECT(SUBSTITUTE(ADDRESS(1,COLUMN(Table_Question_Sets[[#This Row],[Property]]),4),"1","")&amp;ROW()-1),
INDIRECT(SUBSTITUTE(ADDRESS(1,COLUMN(),4),"1","")&amp;ROW()-1)))</f>
        <v>Success Page</v>
      </c>
      <c r="E61"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termsAndConditions</v>
      </c>
      <c r="F61" t="str">
        <f>IF(Table_Question_Sets[[#This Row],[Header]]="Yes","",IF(Table_Question_Sets[[#This Row],[Property]]&lt;&gt;"",SUBSTITUTE(Table_Question_Sets[[#This Row],[Property]]," ",""),""))</f>
        <v>TermsAndConditions</v>
      </c>
      <c r="G61" s="212"/>
      <c r="H61" s="10" t="s">
        <v>37</v>
      </c>
      <c r="I61" s="10" t="s">
        <v>62</v>
      </c>
      <c r="J61" s="10" t="s">
        <v>69</v>
      </c>
      <c r="K61" t="s">
        <v>60</v>
      </c>
      <c r="L61"/>
      <c r="M61"/>
      <c r="N61"/>
      <c r="O61"/>
      <c r="P61"/>
      <c r="Q61"/>
      <c r="R61"/>
      <c r="S61"/>
      <c r="T61" s="11" t="s">
        <v>105</v>
      </c>
      <c r="U61"/>
      <c r="V61" s="236" t="s">
        <v>972</v>
      </c>
      <c r="W61" s="11" t="s">
        <v>106</v>
      </c>
      <c r="X61"/>
      <c r="Y61" s="10" t="s">
        <v>815</v>
      </c>
      <c r="Z61" s="183"/>
      <c r="AA61" s="183" t="str">
        <f>"I accept the following terms and conditions:&lt;br&gt;&lt;br&gt;"</f>
        <v>I accept the following terms and conditions:&lt;br&gt;&lt;br&gt;</v>
      </c>
      <c r="AB61" s="183"/>
      <c r="AC61" s="208" t="s">
        <v>843</v>
      </c>
      <c r="AD61"/>
      <c r="AE61"/>
      <c r="AF61"/>
      <c r="AG61"/>
      <c r="AH61"/>
      <c r="AI61"/>
      <c r="AJ61"/>
      <c r="AK61"/>
      <c r="AL61"/>
      <c r="AM61"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N61"/>
      <c r="AO6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6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1"/>
      <c r="AR61"/>
      <c r="AS61"/>
      <c r="AT61"/>
      <c r="AU61"/>
      <c r="AV61"/>
      <c r="AW61"/>
      <c r="AX61"/>
      <c r="AY61" s="2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1" t="str">
        <f>IF(OR(Table_Question_Sets[[#This Row],[Header]]="Yes",Table_Question_Sets[[#This Row],[Text]]=""),"",IF(OR(Table_Question_Sets[[#This Row],[Text]]="true",Table_Question_Sets[[#This Row],[Text]]="false",ISNUMBER(Table_Question_Sets[[#This Row],[Text]])),Table_Question_Sets[[#This Row],[Text]],""""&amp;Table_Question_Sets[[#This Row],[Text]]&amp;""""))</f>
        <v/>
      </c>
      <c r="BA61" t="str">
        <f>IF(AND(Table_Question_Sets[[#This Row],[Header]]&lt;&gt;"Yes",Table_Question_Sets[[#This Row],[Property]]&lt;&gt;"",Table_Question_Sets[[#This Row],[Summary Label]]&lt;&gt;""),""""&amp;Table_Question_Sets[[#This Row],[Key]]&amp;""": """&amp;Table_Question_Sets[[#This Row],[Summary Label]]&amp;"""","")</f>
        <v/>
      </c>
      <c r="BB61" s="102">
        <f ca="1">IF(Table_Question_Sets[[#This Row],[Header]]="Yes","",_xlfn.NUMBERVALUE(INDIRECT(SUBSTITUTE(ADDRESS(1,COLUMN(),4),"1","")&amp;ROW()-1))+IF(Table_Question_Sets[[#This Row],[Property]]&lt;&gt;"",1,0))</f>
        <v>5</v>
      </c>
      <c r="BC61" s="102">
        <f ca="1">IF(Table_Question_Sets[[#This Row],[Header]]="Yes","",_xlfn.NUMBERVALUE(INDIRECT(SUBSTITUTE(ADDRESS(1,COLUMN(),4),"1","")&amp;ROW()+1))+IF(Table_Question_Sets[[#This Row],[Property]]&lt;&gt;"",1,0))</f>
        <v>1</v>
      </c>
      <c r="BD61" t="e">
        <f t="array" aca="1" ref="BD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#NAME?</v>
      </c>
      <c r="BE6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'true'), ValidationService.acceptedDeclaration()])}</v>
      </c>
      <c r="BF6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1" t="e">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Row],[Calculated Trigger]]&lt;&gt;"",
"""calculatedTrigger"":"""&amp;Table_Question_Sets[[#This Row],[Calculated Trigger]]&amp;"""",""),
IF(Table_Question_Sets[[#This Row],[Calculated Condition]]&lt;&gt;"",
"""calculatedCondition"":"""&amp;Table_Question_Sets[[#This Row],[Calculated Condition]]&amp;"""",""),
IF(Table_Question_Sets[[#This Row],[Assumed Value]]&lt;&gt;"",
"""assumedValue"":"""&amp;Table_Question_Sets[[#This Row],[Assumed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#NAME?</v>
      </c>
      <c r="BH61"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#NAME?</v>
      </c>
      <c r="BI61" t="e">
        <f ca="1" xml:space="preserve">
IF(Table_Question_Sets[[#This Row],[Row]]="Yes","]},{""className"": ""row"",""fieldGroup"": [","")&amp;
Table_Question_Sets[[#This Row],[Config Field]]</f>
        <v>#NAME?</v>
      </c>
      <c r="BJ61"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#NAME?</v>
      </c>
      <c r="BK6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1" t="str">
        <f>IF(AND(Table_Question_Sets[[#This Row],[Header]]="",Table_Question_Sets[[#This Row],[Property]]&lt;&gt;"",Table_Question_Sets[[#This Row],[Field Type]]&lt;&gt;""),
""""&amp;Table_Question_Sets[[#This Row],[Key]]&amp;"""","")</f>
        <v>"termsAndConditions"</v>
      </c>
      <c r="BM6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v>
      </c>
      <c r="BN61" t="str">
        <f>IF(AND(Table_Question_Sets[[#This Row],[Header]]&lt;&gt;"Yes",Table_Question_Sets[[#This Row],[Property]]&lt;&gt;"",Table_Question_Sets[[#This Row],[Workflow Role]]&lt;&gt;""),
""""&amp;Table_Question_Sets[[#This Row],[Workflow Role]]&amp;""":"""&amp;Table_Question_Sets[[#This Row],[Key]]&amp;"""","")</f>
        <v/>
      </c>
      <c r="BO61" t="str">
        <f>IF(AND(Table_Question_Sets[[#This Row],[Header]]&lt;&gt;"Yes",Table_Question_Sets[[#This Row],[Property]]&lt;&gt;"",Table_Question_Sets[[#This Row],[Private]]="Yes"),
""""&amp;Table_Question_Sets[[#This Row],[Key]]&amp;"""","")</f>
        <v/>
      </c>
      <c r="BP61">
        <f ca="1">IF(Table_Question_Sets[[#This Row],[Header]]="Yes","",_xlfn.NUMBERVALUE(INDIRECT(SUBSTITUTE(ADDRESS(1,COLUMN(),4),"1","")&amp;ROW()+1))+IF(OR(Table_Question_Sets[[#This Row],[Value]]&lt;&gt;"",AND(Table_Question_Sets[[#This Row],[Data Type]]="Repeating",Table_Question_Sets[[#This Row],[Calculation Repeating]]&lt;&gt;"")),1,0))</f>
        <v>0</v>
      </c>
      <c r="BQ61" t="str">
        <f ca="1" xml:space="preserve">
IF(Table_Question_Sets[[#This Row],[Data Type]]="Repeating",
OFFSET(Table_Repeating_Question_Sets[[#Headers],[Property]],MATCH(Table_Question_Sets[[#This Row],[Property]],Table_Repeating_Question_Sets[Property],0),MATCH("Calculation",Table_Repeating_Question_Sets[#Headers],0)-1,1,1),
"")</f>
        <v/>
      </c>
      <c r="BR6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1" t="str">
        <f ca="1">IF(ISNUMBER(Table_Question_Sets[[#This Row],[Config Use Row]]),INDEX(Table_Question_Sets[Config Rollup],Table_Question_Sets[[#This Row],[Config Use Row]]),"")</f>
        <v/>
      </c>
      <c r="BU61" t="str">
        <f ca="1">IF(ISNUMBER(Table_Question_Sets[[#This Row],[Config Use Row]]),INDEX(Table_Question_Sets[Config Keys Nested Rollup],Table_Question_Sets[[#This Row],[Config Use Row]]),"")</f>
        <v/>
      </c>
      <c r="BV61" t="str">
        <f ca="1">IF(ISNUMBER(Table_Question_Sets[[#This Row],[Config Use Row]]),INDEX(Table_Question_Sets[Calculation Rollup],Table_Question_Sets[[#This Row],[Config Use Row]]),"")</f>
        <v/>
      </c>
    </row>
  </sheetData>
  <sheetProtection insertRows="0" deleteRows="0"/>
  <dataValidations count="4">
    <dataValidation type="whole" allowBlank="1" showInputMessage="1" showErrorMessage="1" sqref="L1:M4 AR55:AR56 AR61:AR1048576">
      <formula1>0</formula1>
      <formula2>10</formula2>
    </dataValidation>
    <dataValidation type="list" allowBlank="1" showInputMessage="1" showErrorMessage="1" sqref="H5:H61">
      <formula1>Select_Data_Type</formula1>
    </dataValidation>
    <dataValidation type="list" allowBlank="1" showInputMessage="1" showErrorMessage="1" sqref="N5:N61">
      <formula1>Select_Yes_No</formula1>
    </dataValidation>
    <dataValidation type="list" allowBlank="1" showInputMessage="1" showErrorMessage="1" sqref="I1:I1048576">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1:CQ14"/>
  <sheetViews>
    <sheetView workbookViewId="0">
      <pane xSplit="8" topLeftCell="I1" activePane="topRight" state="frozen"/>
      <selection activeCell="B2" sqref="B2"/>
      <selection pane="topRight" activeCell="C1" sqref="C1:H1048576"/>
    </sheetView>
  </sheetViews>
  <sheetFormatPr defaultColWidth="9.140625" defaultRowHeight="21" customHeight="1"/>
  <cols>
    <col min="1" max="1" width="9.140625" style="3" customWidth="1"/>
    <col min="2" max="2" width="27.28515625" style="3" customWidth="1"/>
    <col min="3" max="3" width="15.28515625" style="3" hidden="1" customWidth="1"/>
    <col min="4" max="4" width="16.42578125" style="3" hidden="1" customWidth="1"/>
    <col min="5" max="8" width="21.85546875" style="3" hidden="1" customWidth="1"/>
    <col min="9" max="22" width="10.7109375" style="3" customWidth="1"/>
    <col min="23" max="23" width="17.85546875" style="3" customWidth="1"/>
    <col min="24" max="24" width="9.28515625" style="3" customWidth="1"/>
    <col min="25" max="25" width="7.140625" style="3" customWidth="1"/>
    <col min="26" max="29" width="3.5703125" style="3" customWidth="1"/>
    <col min="30" max="30" width="8.42578125" style="3" customWidth="1"/>
    <col min="31" max="31" width="21.42578125" style="3" customWidth="1"/>
    <col min="32" max="32" width="57.140625" style="3" customWidth="1"/>
    <col min="33" max="34" width="28.5703125" style="3" customWidth="1"/>
    <col min="35" max="46" width="21.42578125" style="3" customWidth="1"/>
    <col min="47" max="50" width="17.85546875" style="3" customWidth="1"/>
    <col min="51" max="80" width="7.140625" style="3" customWidth="1"/>
    <col min="81" max="85" width="14.28515625" style="3" customWidth="1"/>
    <col min="86" max="95" width="28.42578125" style="3" customWidth="1"/>
    <col min="96" max="97" width="8.7109375" style="3" customWidth="1"/>
    <col min="98" max="98" width="23" style="3" customWidth="1"/>
    <col min="99" max="99" width="17" style="3" customWidth="1"/>
    <col min="100" max="100" width="19.42578125" style="3" customWidth="1"/>
    <col min="101" max="101" width="17.28515625" style="3" customWidth="1"/>
    <col min="102" max="102" width="22.140625" style="3" customWidth="1"/>
    <col min="103" max="103" width="42.140625" style="3" customWidth="1"/>
    <col min="104" max="104" width="21.85546875" style="3" customWidth="1"/>
    <col min="105" max="105" width="32.7109375" style="3" customWidth="1"/>
    <col min="106" max="109" width="15.140625" style="3" customWidth="1"/>
    <col min="110" max="110" width="15.28515625" style="3" customWidth="1"/>
    <col min="111" max="111" width="25.28515625" style="3" customWidth="1"/>
    <col min="112" max="112" width="32.28515625" style="3" customWidth="1"/>
    <col min="113" max="113" width="24.5703125" style="3" customWidth="1"/>
    <col min="114" max="115" width="15.28515625" style="3" customWidth="1"/>
    <col min="116" max="117" width="16.28515625" style="3" customWidth="1"/>
    <col min="118" max="118" width="80.140625" style="3" customWidth="1"/>
    <col min="119" max="121" width="16.28515625" style="3" customWidth="1"/>
    <col min="122" max="122" width="21.42578125" style="3" customWidth="1"/>
    <col min="123" max="125" width="81" style="3" customWidth="1"/>
    <col min="126" max="126" width="22.28515625" style="3" customWidth="1"/>
    <col min="127" max="127" width="19.5703125" style="3" customWidth="1"/>
    <col min="128" max="128" width="16" style="3" customWidth="1"/>
    <col min="129" max="16384" width="9.140625" style="3"/>
  </cols>
  <sheetData>
    <row r="1" spans="2:95" s="21" customFormat="1" ht="21" customHeight="1">
      <c r="I1" s="61"/>
      <c r="J1" s="61"/>
      <c r="K1" s="61"/>
      <c r="L1" s="61"/>
      <c r="M1" s="61"/>
      <c r="N1" s="61"/>
      <c r="O1" s="61"/>
      <c r="P1" s="61"/>
      <c r="Q1" s="61"/>
      <c r="R1" s="61"/>
      <c r="S1" s="87"/>
      <c r="T1" s="87"/>
      <c r="X1" s="61"/>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row>
    <row r="2" spans="2:95" s="21" customFormat="1" ht="47.25" thickBot="1">
      <c r="B2" s="19" t="s">
        <v>112</v>
      </c>
      <c r="C2" s="19"/>
      <c r="D2" s="20"/>
      <c r="E2" s="20"/>
      <c r="F2" s="20"/>
      <c r="G2" s="20"/>
      <c r="H2" s="20"/>
      <c r="I2" s="93"/>
      <c r="J2" s="93"/>
      <c r="K2" s="93"/>
      <c r="L2" s="93"/>
      <c r="M2" s="93"/>
      <c r="N2" s="93"/>
      <c r="O2" s="93"/>
      <c r="P2" s="93"/>
      <c r="Q2" s="93"/>
      <c r="R2" s="93"/>
      <c r="S2" s="96"/>
      <c r="T2" s="96"/>
      <c r="U2" s="20"/>
      <c r="V2" s="20"/>
      <c r="W2" s="20"/>
      <c r="X2" s="56"/>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64"/>
      <c r="AZ2" s="64"/>
      <c r="BA2" s="31"/>
      <c r="BB2" s="31"/>
      <c r="BC2" s="31"/>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31"/>
      <c r="CL2" s="31"/>
      <c r="CM2" s="31"/>
      <c r="CN2" s="19"/>
      <c r="CO2" s="19"/>
      <c r="CP2" s="31"/>
      <c r="CQ2" s="19"/>
    </row>
    <row r="3" spans="2:95" s="21" customFormat="1" ht="21" customHeight="1">
      <c r="I3" s="61"/>
      <c r="J3" s="61"/>
      <c r="K3" s="61"/>
      <c r="L3" s="61"/>
      <c r="M3" s="61"/>
      <c r="N3" s="61"/>
      <c r="O3" s="61"/>
      <c r="P3" s="61"/>
      <c r="Q3" s="61"/>
      <c r="R3" s="61"/>
      <c r="S3" s="87"/>
      <c r="T3" s="87"/>
      <c r="X3" s="61"/>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row>
    <row r="4" spans="2:95" s="21" customFormat="1" ht="15">
      <c r="B4" s="16" t="s">
        <v>1</v>
      </c>
      <c r="C4" s="16" t="s">
        <v>2</v>
      </c>
      <c r="D4" s="16" t="s">
        <v>3</v>
      </c>
      <c r="E4" s="16" t="s">
        <v>4</v>
      </c>
      <c r="F4" s="16" t="s">
        <v>113</v>
      </c>
      <c r="G4" s="16" t="s">
        <v>114</v>
      </c>
      <c r="H4" s="16" t="s">
        <v>5</v>
      </c>
      <c r="I4" s="94" t="s">
        <v>115</v>
      </c>
      <c r="J4" s="94" t="s">
        <v>116</v>
      </c>
      <c r="K4" s="94" t="s">
        <v>117</v>
      </c>
      <c r="L4" s="94" t="s">
        <v>118</v>
      </c>
      <c r="M4" s="94" t="s">
        <v>119</v>
      </c>
      <c r="N4" s="94" t="s">
        <v>120</v>
      </c>
      <c r="O4" s="94" t="s">
        <v>121</v>
      </c>
      <c r="P4" s="94" t="s">
        <v>122</v>
      </c>
      <c r="Q4" s="94" t="s">
        <v>123</v>
      </c>
      <c r="R4" s="94" t="s">
        <v>124</v>
      </c>
      <c r="S4" s="97" t="s">
        <v>125</v>
      </c>
      <c r="T4" s="97" t="s">
        <v>126</v>
      </c>
      <c r="U4" s="16" t="s">
        <v>7</v>
      </c>
      <c r="V4" s="152" t="s">
        <v>8</v>
      </c>
      <c r="W4" s="152" t="s">
        <v>9</v>
      </c>
      <c r="X4" s="152" t="s">
        <v>10</v>
      </c>
      <c r="Y4" s="65" t="s">
        <v>13</v>
      </c>
      <c r="Z4" s="65" t="s">
        <v>14</v>
      </c>
      <c r="AA4" s="65" t="s">
        <v>15</v>
      </c>
      <c r="AB4" s="65" t="s">
        <v>16</v>
      </c>
      <c r="AC4" s="65" t="s">
        <v>17</v>
      </c>
      <c r="AD4" s="65" t="s">
        <v>369</v>
      </c>
      <c r="AE4" s="17" t="s">
        <v>18</v>
      </c>
      <c r="AF4" s="17" t="s">
        <v>19</v>
      </c>
      <c r="AG4" s="16" t="s">
        <v>20</v>
      </c>
      <c r="AH4" s="16" t="s">
        <v>21</v>
      </c>
      <c r="AI4" s="16" t="s">
        <v>22</v>
      </c>
      <c r="AJ4" s="16" t="s">
        <v>23</v>
      </c>
      <c r="AK4" s="16" t="s">
        <v>418</v>
      </c>
      <c r="AL4" s="16" t="s">
        <v>24</v>
      </c>
      <c r="AM4" s="16" t="s">
        <v>814</v>
      </c>
      <c r="AN4" s="16" t="s">
        <v>25</v>
      </c>
      <c r="AO4" s="16" t="s">
        <v>26</v>
      </c>
      <c r="AP4" s="16" t="s">
        <v>27</v>
      </c>
      <c r="AQ4" s="16" t="s">
        <v>162</v>
      </c>
      <c r="AR4" s="16" t="s">
        <v>28</v>
      </c>
      <c r="AS4" s="16" t="s">
        <v>896</v>
      </c>
      <c r="AT4" s="16" t="s">
        <v>33</v>
      </c>
      <c r="AU4" s="16" t="s">
        <v>35</v>
      </c>
      <c r="AV4" s="16" t="s">
        <v>36</v>
      </c>
      <c r="AW4" s="17" t="s">
        <v>897</v>
      </c>
      <c r="AX4" s="17" t="s">
        <v>898</v>
      </c>
      <c r="AY4" s="16" t="s">
        <v>127</v>
      </c>
      <c r="AZ4" s="16" t="s">
        <v>128</v>
      </c>
      <c r="BA4" s="16" t="s">
        <v>129</v>
      </c>
      <c r="BB4" s="16" t="s">
        <v>130</v>
      </c>
      <c r="BC4" s="16" t="s">
        <v>131</v>
      </c>
      <c r="BD4" s="16" t="s">
        <v>132</v>
      </c>
      <c r="BE4" s="16" t="s">
        <v>133</v>
      </c>
      <c r="BF4" s="16" t="s">
        <v>134</v>
      </c>
      <c r="BG4" s="16" t="s">
        <v>135</v>
      </c>
      <c r="BH4" s="16" t="s">
        <v>136</v>
      </c>
      <c r="BI4" s="16" t="s">
        <v>137</v>
      </c>
      <c r="BJ4" s="16" t="s">
        <v>138</v>
      </c>
      <c r="BK4" s="16" t="s">
        <v>139</v>
      </c>
      <c r="BL4" s="16" t="s">
        <v>140</v>
      </c>
      <c r="BM4" s="16" t="s">
        <v>141</v>
      </c>
      <c r="BN4" s="16" t="s">
        <v>142</v>
      </c>
      <c r="BO4" s="16" t="s">
        <v>143</v>
      </c>
      <c r="BP4" s="16" t="s">
        <v>144</v>
      </c>
      <c r="BQ4" s="16" t="s">
        <v>145</v>
      </c>
      <c r="BR4" s="16" t="s">
        <v>146</v>
      </c>
      <c r="BS4" s="16" t="s">
        <v>147</v>
      </c>
      <c r="BT4" s="16" t="s">
        <v>148</v>
      </c>
      <c r="BU4" s="16" t="s">
        <v>149</v>
      </c>
      <c r="BV4" s="16" t="s">
        <v>150</v>
      </c>
      <c r="BW4" s="16" t="s">
        <v>151</v>
      </c>
      <c r="BX4" s="16" t="s">
        <v>152</v>
      </c>
      <c r="BY4" s="16" t="s">
        <v>153</v>
      </c>
      <c r="BZ4" s="16" t="s">
        <v>154</v>
      </c>
      <c r="CA4" s="16" t="s">
        <v>155</v>
      </c>
      <c r="CB4" s="16" t="s">
        <v>156</v>
      </c>
      <c r="CC4" s="16" t="s">
        <v>31</v>
      </c>
      <c r="CD4" s="16" t="s">
        <v>54</v>
      </c>
      <c r="CE4" s="65" t="s">
        <v>40</v>
      </c>
      <c r="CF4" s="65" t="s">
        <v>41</v>
      </c>
      <c r="CG4" s="17" t="s">
        <v>42</v>
      </c>
      <c r="CH4" s="17" t="s">
        <v>43</v>
      </c>
      <c r="CI4" s="17" t="s">
        <v>45</v>
      </c>
      <c r="CJ4" s="17" t="s">
        <v>46</v>
      </c>
      <c r="CK4" s="17" t="s">
        <v>47</v>
      </c>
      <c r="CL4" s="152" t="s">
        <v>48</v>
      </c>
      <c r="CM4" s="152" t="s">
        <v>49</v>
      </c>
      <c r="CN4" s="27" t="s">
        <v>50</v>
      </c>
      <c r="CO4" s="28" t="s">
        <v>51</v>
      </c>
      <c r="CP4" s="157" t="s">
        <v>56</v>
      </c>
      <c r="CQ4" s="28" t="s">
        <v>57</v>
      </c>
    </row>
    <row r="5" spans="2:95" s="63" customFormat="1" ht="29.25" thickBot="1">
      <c r="B5" s="49" t="s">
        <v>855</v>
      </c>
      <c r="C5" s="15" t="s">
        <v>60</v>
      </c>
      <c r="D5" s="15" t="str">
        <f ca="1">IF(Table_Repeating_Question_Sets[[#This Row],[Header]]="Yes","",
IF(INDIRECT(SUBSTITUTE(ADDRESS(1,COLUMN(),4),"1","")&amp;ROW()-1)="",
INDIRECT(SUBSTITUTE(ADDRESS(1,COLUMN(Table_Repeating_Question_Sets[[#This Row],[Property]]),4),"1","")&amp;ROW()-1),
INDIRECT(SUBSTITUTE(ADDRESS(1,COLUMN(),4),"1","")&amp;ROW()-1)))</f>
        <v/>
      </c>
      <c r="E5"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repeating1</v>
      </c>
      <c r="F5" s="15" t="str">
        <f ca="1">IF(Table_Repeating_Question_Sets[[#This Row],[Header]]="Yes","",IF(INDIRECT(SUBSTITUTE(ADDRESS(1,COLUMN(),4),"1","")&amp;ROW()-1)="",
INDIRECT(SUBSTITUTE(ADDRESS(1,COLUMN(Table_Repeating_Question_Sets[[#This Row],[Property]]),4),"1","")&amp;ROW()-1),INDIRECT(SUBSTITUTE(ADDRESS(1,COLUMN(),4),"1","")&amp;ROW()-1)))</f>
        <v/>
      </c>
      <c r="G5"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[XX].repeating1</v>
      </c>
      <c r="H5" s="15" t="str">
        <f>IF(Table_Repeating_Question_Sets[[#This Row],[Header]]="Yes","",IF(Table_Repeating_Question_Sets[[#This Row],[Property]]&lt;&gt;"",SUBSTITUTE(Table_Repeating_Question_Sets[[#This Row],[Property]]," ",""),""))</f>
        <v/>
      </c>
      <c r="I5" s="58"/>
      <c r="J5" s="58"/>
      <c r="K5" s="58"/>
      <c r="L5" s="58"/>
      <c r="M5" s="58"/>
      <c r="N5" s="58"/>
      <c r="O5" s="58"/>
      <c r="P5" s="58"/>
      <c r="Q5" s="58"/>
      <c r="R5" s="58"/>
      <c r="S5"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88" t="str">
        <f>IF(Table_Repeating_Question_Sets[[#This Row],[Header]]&lt;&gt;"Yes",COUNTA(Table_Repeating_Question_Sets[[#This Row],[Value 1]:[Value 10]]),"")</f>
        <v/>
      </c>
      <c r="U5" s="15"/>
      <c r="V5" s="15"/>
      <c r="W5" s="15"/>
      <c r="X5" s="76"/>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t="str">
        <f ca="1">IF(Table_Repeating_Question_Sets[[#This Row],[Header]]="Yes","",_xlfn.NUMBERVALUE(INDIRECT(SUBSTITUTE(ADDRESS(1,COLUMN(Table_Repeating_Question_Sets[[#This Row],[Count 1]]),4),"1","")&amp;ROW(Table_Repeating_Question_Sets[[#This Row],[Count 1]])+1))+IF(Table_Repeating_Question_Sets[[#This Row],[Value 1]]&lt;&gt;"",1,0))</f>
        <v/>
      </c>
      <c r="AZ5"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5"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5" s="15" t="str">
        <f ca="1">IF(Table_Repeating_Question_Sets[[#This Row],[Header]]="Yes","",_xlfn.NUMBERVALUE(INDIRECT(SUBSTITUTE(ADDRESS(1,COLUMN(Table_Repeating_Question_Sets[[#This Row],[Count 2]]),4),"1","")&amp;ROW(Table_Repeating_Question_Sets[[#This Row],[Count 2]])+1))+IF(Table_Repeating_Question_Sets[[#This Row],[Value 2]]&lt;&gt;"",1,0))</f>
        <v/>
      </c>
      <c r="BC5"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5"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5" s="15" t="str">
        <f ca="1">IF(Table_Repeating_Question_Sets[[#This Row],[Header]]="Yes","",_xlfn.NUMBERVALUE(INDIRECT(SUBSTITUTE(ADDRESS(1,COLUMN(Table_Repeating_Question_Sets[[#This Row],[Count 3]]),4),"1","")&amp;ROW(Table_Repeating_Question_Sets[[#This Row],[Count 3]])+1))+IF(Table_Repeating_Question_Sets[[#This Row],[Value 3]]&lt;&gt;"",1,0))</f>
        <v/>
      </c>
      <c r="BF5"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5"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5" s="15" t="str">
        <f ca="1">IF(Table_Repeating_Question_Sets[[#This Row],[Header]]="Yes","",_xlfn.NUMBERVALUE(INDIRECT(SUBSTITUTE(ADDRESS(1,COLUMN(Table_Repeating_Question_Sets[[#This Row],[Count 4]]),4),"1","")&amp;ROW(Table_Repeating_Question_Sets[[#This Row],[Count 4]])+1))+IF(Table_Repeating_Question_Sets[[#This Row],[Value 4]]&lt;&gt;"",1,0))</f>
        <v/>
      </c>
      <c r="BI5"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5"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5" s="15" t="str">
        <f ca="1">IF(Table_Repeating_Question_Sets[[#This Row],[Header]]="Yes","",_xlfn.NUMBERVALUE(INDIRECT(SUBSTITUTE(ADDRESS(1,COLUMN(Table_Repeating_Question_Sets[[#This Row],[Count 5]]),4),"1","")&amp;ROW(Table_Repeating_Question_Sets[[#This Row],[Count 5]])+1))+IF(Table_Repeating_Question_Sets[[#This Row],[Value 5]]&lt;&gt;"",1,0))</f>
        <v/>
      </c>
      <c r="BL5"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5"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5" s="15" t="str">
        <f ca="1">IF(Table_Repeating_Question_Sets[[#This Row],[Header]]="Yes","",_xlfn.NUMBERVALUE(INDIRECT(SUBSTITUTE(ADDRESS(1,COLUMN(Table_Repeating_Question_Sets[[#This Row],[Count 6]]),4),"1","")&amp;ROW(Table_Repeating_Question_Sets[[#This Row],[Count 6]])+1))+IF(Table_Repeating_Question_Sets[[#This Row],[Value 6]]&lt;&gt;"",1,0))</f>
        <v/>
      </c>
      <c r="BO5"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5"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5" s="15" t="str">
        <f ca="1">IF(Table_Repeating_Question_Sets[[#This Row],[Header]]="Yes","",_xlfn.NUMBERVALUE(INDIRECT(SUBSTITUTE(ADDRESS(1,COLUMN(Table_Repeating_Question_Sets[[#This Row],[Count 7]]),4),"1","")&amp;ROW(Table_Repeating_Question_Sets[[#This Row],[Count 7]])+1))+IF(Table_Repeating_Question_Sets[[#This Row],[Value 7]]&lt;&gt;"",1,0))</f>
        <v/>
      </c>
      <c r="BR5"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5"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5" s="15" t="str">
        <f ca="1">IF(Table_Repeating_Question_Sets[[#This Row],[Header]]="Yes","",_xlfn.NUMBERVALUE(INDIRECT(SUBSTITUTE(ADDRESS(1,COLUMN(Table_Repeating_Question_Sets[[#This Row],[Count 8]]),4),"1","")&amp;ROW(Table_Repeating_Question_Sets[[#This Row],[Count 8]])+1))+IF(Table_Repeating_Question_Sets[[#This Row],[Value 8]]&lt;&gt;"",1,0))</f>
        <v/>
      </c>
      <c r="BU5"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5"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5" s="15" t="str">
        <f ca="1">IF(Table_Repeating_Question_Sets[[#This Row],[Header]]="Yes","",_xlfn.NUMBERVALUE(INDIRECT(SUBSTITUTE(ADDRESS(1,COLUMN(Table_Repeating_Question_Sets[[#This Row],[Count 9]]),4),"1","")&amp;ROW(Table_Repeating_Question_Sets[[#This Row],[Count 9]])+1))+IF(Table_Repeating_Question_Sets[[#This Row],[Value 9]]&lt;&gt;"",1,0))</f>
        <v/>
      </c>
      <c r="BX5"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5"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5" s="15" t="str">
        <f ca="1">IF(Table_Repeating_Question_Sets[[#This Row],[Header]]="Yes","",_xlfn.NUMBERVALUE(INDIRECT(SUBSTITUTE(ADDRESS(1,COLUMN(Table_Repeating_Question_Sets[[#This Row],[Count 10]]),4),"1","")&amp;ROW(Table_Repeating_Question_Sets[[#This Row],[Count 10]])+1))+IF(Table_Repeating_Question_Sets[[#This Row],[Value 10]]&lt;&gt;"",1,0))</f>
        <v/>
      </c>
      <c r="CA5"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5"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5" s="15"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5"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5"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5"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5" s="15" t="str">
        <f t="array" aca="1" ref="CG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5"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5"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5"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5" s="15" t="str">
        <f xml:space="preserve">
IF(Table_Repeating_Question_Sets[[#This Row],[Row]]="Yes","]},{""className"": ""row"",""fieldGroup"": [","")&amp;
Table_Repeating_Question_Sets[[#This Row],[Config Field]]</f>
        <v/>
      </c>
      <c r="CL5"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"repeating1":[{"className": "row","fieldGroup":[]}],</v>
      </c>
      <c r="CM5" s="1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N5" s="49" t="str">
        <f>IF(AND(Table_Repeating_Question_Sets[[#This Row],[Header]]="",Table_Repeating_Question_Sets[[#This Row],[Property]]&lt;&gt;"",Table_Repeating_Question_Sets[[#This Row],[Field Type]]&lt;&gt;""),
""""&amp;Table_Repeating_Question_Sets[[#This Row],[Key]]&amp;"""","")</f>
        <v/>
      </c>
      <c r="CO5"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"repeating1":[],</v>
      </c>
      <c r="CP5" s="15" t="str">
        <f ca="1">IF(ISNUMBER(Table_Repeating_Question_Sets[[#This Row],[Config Use Row]]),INDEX(Table_Repeating_Question_Sets[Config Rollup],Table_Repeating_Question_Sets[[#This Row],[Config Use Row]]),"")</f>
        <v>"repeating1":[{"className": "row","fieldGroup":[]}],</v>
      </c>
      <c r="CQ5" s="49" t="str">
        <f ca="1">IF(ISNUMBER(Table_Repeating_Question_Sets[[#This Row],[Config Use Row]]),INDEX(Table_Repeating_Question_Sets[Config Keys Nested Rollup],Table_Repeating_Question_Sets[[#This Row],[Config Use Row]]),"")</f>
        <v>"repeating1":[],</v>
      </c>
    </row>
    <row r="6" spans="2:95" s="22" customFormat="1" ht="21" hidden="1" customHeight="1">
      <c r="B6" s="10"/>
      <c r="C6" s="10"/>
      <c r="D6" s="10" t="str">
        <f ca="1">IF(Table_Repeating_Question_Sets[[#This Row],[Header]]="Yes","",
IF(INDIRECT(SUBSTITUTE(ADDRESS(1,COLUMN(),4),"1","")&amp;ROW()-1)="",
INDIRECT(SUBSTITUTE(ADDRESS(1,COLUMN(Table_Repeating_Question_Sets[[#This Row],[Property]]),4),"1","")&amp;ROW()-1),
INDIRECT(SUBSTITUTE(ADDRESS(1,COLUMN(),4),"1","")&amp;ROW()-1)))</f>
        <v>Repeating 1</v>
      </c>
      <c r="E6"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10" t="str">
        <f ca="1">IF(Table_Repeating_Question_Sets[[#This Row],[Header]]="Yes","",IF(INDIRECT(SUBSTITUTE(ADDRESS(1,COLUMN(),4),"1","")&amp;ROW()-1)="",
INDIRECT(SUBSTITUTE(ADDRESS(1,COLUMN(Table_Repeating_Question_Sets[[#This Row],[Property]]),4),"1","")&amp;ROW()-1),INDIRECT(SUBSTITUTE(ADDRESS(1,COLUMN(),4),"1","")&amp;ROW()-1)))</f>
        <v>Repeating 1</v>
      </c>
      <c r="G6"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10" t="str">
        <f>IF(Table_Repeating_Question_Sets[[#This Row],[Header]]="Yes","",IF(Table_Repeating_Question_Sets[[#This Row],[Property]]&lt;&gt;"",SUBSTITUTE(Table_Repeating_Question_Sets[[#This Row],[Property]]," ",""),""))</f>
        <v/>
      </c>
      <c r="I6" s="95"/>
      <c r="J6" s="95"/>
      <c r="K6" s="95"/>
      <c r="L6" s="95"/>
      <c r="M6" s="95"/>
      <c r="N6" s="95"/>
      <c r="O6" s="95"/>
      <c r="P6" s="95"/>
      <c r="Q6" s="95"/>
      <c r="R6" s="95"/>
      <c r="S6"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98">
        <f>IF(Table_Repeating_Question_Sets[[#This Row],[Header]]&lt;&gt;"Yes",COUNTA(Table_Repeating_Question_Sets[[#This Row],[Value 1]:[Value 10]]),"")</f>
        <v>0</v>
      </c>
      <c r="U6" s="10"/>
      <c r="V6" s="10"/>
      <c r="W6" s="10"/>
      <c r="X6" s="77"/>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f ca="1">IF(Table_Repeating_Question_Sets[[#This Row],[Header]]="Yes","",_xlfn.NUMBERVALUE(INDIRECT(SUBSTITUTE(ADDRESS(1,COLUMN(Table_Repeating_Question_Sets[[#This Row],[Count 1]]),4),"1","")&amp;ROW(Table_Repeating_Question_Sets[[#This Row],[Count 1]])+1))+IF(Table_Repeating_Question_Sets[[#This Row],[Value 1]]&lt;&gt;"",1,0))</f>
        <v>0</v>
      </c>
      <c r="AZ6"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6"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6" s="10">
        <f ca="1">IF(Table_Repeating_Question_Sets[[#This Row],[Header]]="Yes","",_xlfn.NUMBERVALUE(INDIRECT(SUBSTITUTE(ADDRESS(1,COLUMN(Table_Repeating_Question_Sets[[#This Row],[Count 2]]),4),"1","")&amp;ROW(Table_Repeating_Question_Sets[[#This Row],[Count 2]])+1))+IF(Table_Repeating_Question_Sets[[#This Row],[Value 2]]&lt;&gt;"",1,0))</f>
        <v>0</v>
      </c>
      <c r="BC6"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6"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6" s="10">
        <f ca="1">IF(Table_Repeating_Question_Sets[[#This Row],[Header]]="Yes","",_xlfn.NUMBERVALUE(INDIRECT(SUBSTITUTE(ADDRESS(1,COLUMN(Table_Repeating_Question_Sets[[#This Row],[Count 3]]),4),"1","")&amp;ROW(Table_Repeating_Question_Sets[[#This Row],[Count 3]])+1))+IF(Table_Repeating_Question_Sets[[#This Row],[Value 3]]&lt;&gt;"",1,0))</f>
        <v>0</v>
      </c>
      <c r="BF6"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6"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6" s="10">
        <f ca="1">IF(Table_Repeating_Question_Sets[[#This Row],[Header]]="Yes","",_xlfn.NUMBERVALUE(INDIRECT(SUBSTITUTE(ADDRESS(1,COLUMN(Table_Repeating_Question_Sets[[#This Row],[Count 4]]),4),"1","")&amp;ROW(Table_Repeating_Question_Sets[[#This Row],[Count 4]])+1))+IF(Table_Repeating_Question_Sets[[#This Row],[Value 4]]&lt;&gt;"",1,0))</f>
        <v>0</v>
      </c>
      <c r="BI6"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6"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6" s="10">
        <f ca="1">IF(Table_Repeating_Question_Sets[[#This Row],[Header]]="Yes","",_xlfn.NUMBERVALUE(INDIRECT(SUBSTITUTE(ADDRESS(1,COLUMN(Table_Repeating_Question_Sets[[#This Row],[Count 5]]),4),"1","")&amp;ROW(Table_Repeating_Question_Sets[[#This Row],[Count 5]])+1))+IF(Table_Repeating_Question_Sets[[#This Row],[Value 5]]&lt;&gt;"",1,0))</f>
        <v>0</v>
      </c>
      <c r="BL6"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6"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6" s="10">
        <f ca="1">IF(Table_Repeating_Question_Sets[[#This Row],[Header]]="Yes","",_xlfn.NUMBERVALUE(INDIRECT(SUBSTITUTE(ADDRESS(1,COLUMN(Table_Repeating_Question_Sets[[#This Row],[Count 6]]),4),"1","")&amp;ROW(Table_Repeating_Question_Sets[[#This Row],[Count 6]])+1))+IF(Table_Repeating_Question_Sets[[#This Row],[Value 6]]&lt;&gt;"",1,0))</f>
        <v>0</v>
      </c>
      <c r="BO6"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6"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6" s="10">
        <f ca="1">IF(Table_Repeating_Question_Sets[[#This Row],[Header]]="Yes","",_xlfn.NUMBERVALUE(INDIRECT(SUBSTITUTE(ADDRESS(1,COLUMN(Table_Repeating_Question_Sets[[#This Row],[Count 7]]),4),"1","")&amp;ROW(Table_Repeating_Question_Sets[[#This Row],[Count 7]])+1))+IF(Table_Repeating_Question_Sets[[#This Row],[Value 7]]&lt;&gt;"",1,0))</f>
        <v>0</v>
      </c>
      <c r="BR6"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6"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6" s="10">
        <f ca="1">IF(Table_Repeating_Question_Sets[[#This Row],[Header]]="Yes","",_xlfn.NUMBERVALUE(INDIRECT(SUBSTITUTE(ADDRESS(1,COLUMN(Table_Repeating_Question_Sets[[#This Row],[Count 8]]),4),"1","")&amp;ROW(Table_Repeating_Question_Sets[[#This Row],[Count 8]])+1))+IF(Table_Repeating_Question_Sets[[#This Row],[Value 8]]&lt;&gt;"",1,0))</f>
        <v>0</v>
      </c>
      <c r="BU6"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6"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6" s="10">
        <f ca="1">IF(Table_Repeating_Question_Sets[[#This Row],[Header]]="Yes","",_xlfn.NUMBERVALUE(INDIRECT(SUBSTITUTE(ADDRESS(1,COLUMN(Table_Repeating_Question_Sets[[#This Row],[Count 9]]),4),"1","")&amp;ROW(Table_Repeating_Question_Sets[[#This Row],[Count 9]])+1))+IF(Table_Repeating_Question_Sets[[#This Row],[Value 9]]&lt;&gt;"",1,0))</f>
        <v>0</v>
      </c>
      <c r="BX6"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6"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6" s="10">
        <f ca="1">IF(Table_Repeating_Question_Sets[[#This Row],[Header]]="Yes","",_xlfn.NUMBERVALUE(INDIRECT(SUBSTITUTE(ADDRESS(1,COLUMN(Table_Repeating_Question_Sets[[#This Row],[Count 10]]),4),"1","")&amp;ROW(Table_Repeating_Question_Sets[[#This Row],[Count 10]])+1))+IF(Table_Repeating_Question_Sets[[#This Row],[Value 10]]&lt;&gt;"",1,0))</f>
        <v>0</v>
      </c>
      <c r="CA6"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6"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6" s="10"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6"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6"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6"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6" s="10" t="str">
        <f t="array" aca="1" ref="CG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6"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6"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6"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6" s="10" t="str">
        <f xml:space="preserve">
IF(Table_Repeating_Question_Sets[[#This Row],[Row]]="Yes","]},{""className"": ""row"",""fieldGroup"": [","")&amp;
Table_Repeating_Question_Sets[[#This Row],[Config Field]]</f>
        <v/>
      </c>
      <c r="CL6"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6" s="10">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3</v>
      </c>
      <c r="CN6" s="26" t="str">
        <f>IF(AND(Table_Repeating_Question_Sets[[#This Row],[Header]]="",Table_Repeating_Question_Sets[[#This Row],[Property]]&lt;&gt;"",Table_Repeating_Question_Sets[[#This Row],[Field Type]]&lt;&gt;""),
""""&amp;Table_Repeating_Question_Sets[[#This Row],[Key]]&amp;"""","")</f>
        <v/>
      </c>
      <c r="CO6"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6" s="26" t="str">
        <f ca="1">IF(ISNUMBER(Table_Repeating_Question_Sets[[#This Row],[Config Use Row]]),INDEX(Table_Repeating_Question_Sets[Config Rollup],Table_Repeating_Question_Sets[[#This Row],[Config Use Row]]),"")</f>
        <v>"repeating2":[{"className": "row","fieldGroup":[]}],</v>
      </c>
      <c r="CQ6" s="26" t="str">
        <f ca="1">IF(ISNUMBER(Table_Repeating_Question_Sets[[#This Row],[Config Use Row]]),INDEX(Table_Repeating_Question_Sets[Config Keys Nested Rollup],Table_Repeating_Question_Sets[[#This Row],[Config Use Row]]),"")</f>
        <v>"repeating2":[],</v>
      </c>
    </row>
    <row r="7" spans="2:95" s="21" customFormat="1" ht="29.25" thickBot="1">
      <c r="B7" s="49" t="s">
        <v>856</v>
      </c>
      <c r="C7" s="15" t="s">
        <v>60</v>
      </c>
      <c r="D7" s="15" t="str">
        <f ca="1">IF(Table_Repeating_Question_Sets[[#This Row],[Header]]="Yes","",
IF(INDIRECT(SUBSTITUTE(ADDRESS(1,COLUMN(),4),"1","")&amp;ROW()-1)="",
INDIRECT(SUBSTITUTE(ADDRESS(1,COLUMN(Table_Repeating_Question_Sets[[#This Row],[Property]]),4),"1","")&amp;ROW()-1),
INDIRECT(SUBSTITUTE(ADDRESS(1,COLUMN(),4),"1","")&amp;ROW()-1)))</f>
        <v/>
      </c>
      <c r="E7"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repeating2</v>
      </c>
      <c r="F7" s="15" t="str">
        <f ca="1">IF(Table_Repeating_Question_Sets[[#This Row],[Header]]="Yes","",IF(INDIRECT(SUBSTITUTE(ADDRESS(1,COLUMN(),4),"1","")&amp;ROW()-1)="",
INDIRECT(SUBSTITUTE(ADDRESS(1,COLUMN(Table_Repeating_Question_Sets[[#This Row],[Property]]),4),"1","")&amp;ROW()-1),INDIRECT(SUBSTITUTE(ADDRESS(1,COLUMN(),4),"1","")&amp;ROW()-1)))</f>
        <v/>
      </c>
      <c r="G7"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[XX].repeating2</v>
      </c>
      <c r="H7" s="15" t="str">
        <f>IF(Table_Repeating_Question_Sets[[#This Row],[Header]]="Yes","",IF(Table_Repeating_Question_Sets[[#This Row],[Property]]&lt;&gt;"",SUBSTITUTE(Table_Repeating_Question_Sets[[#This Row],[Property]]," ",""),""))</f>
        <v/>
      </c>
      <c r="I7" s="58"/>
      <c r="J7" s="58"/>
      <c r="K7" s="58"/>
      <c r="L7" s="58"/>
      <c r="M7" s="58"/>
      <c r="N7" s="58"/>
      <c r="O7" s="58"/>
      <c r="P7" s="58"/>
      <c r="Q7" s="58"/>
      <c r="R7" s="58"/>
      <c r="S7"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7" s="88" t="str">
        <f>IF(Table_Repeating_Question_Sets[[#This Row],[Header]]&lt;&gt;"Yes",COUNTA(Table_Repeating_Question_Sets[[#This Row],[Value 1]:[Value 10]]),"")</f>
        <v/>
      </c>
      <c r="U7" s="15"/>
      <c r="V7" s="15"/>
      <c r="W7" s="15"/>
      <c r="X7" s="76"/>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t="str">
        <f ca="1">IF(Table_Repeating_Question_Sets[[#This Row],[Header]]="Yes","",_xlfn.NUMBERVALUE(INDIRECT(SUBSTITUTE(ADDRESS(1,COLUMN(Table_Repeating_Question_Sets[[#This Row],[Count 1]]),4),"1","")&amp;ROW(Table_Repeating_Question_Sets[[#This Row],[Count 1]])+1))+IF(Table_Repeating_Question_Sets[[#This Row],[Value 1]]&lt;&gt;"",1,0))</f>
        <v/>
      </c>
      <c r="AZ7"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7"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7" s="15" t="str">
        <f ca="1">IF(Table_Repeating_Question_Sets[[#This Row],[Header]]="Yes","",_xlfn.NUMBERVALUE(INDIRECT(SUBSTITUTE(ADDRESS(1,COLUMN(Table_Repeating_Question_Sets[[#This Row],[Count 2]]),4),"1","")&amp;ROW(Table_Repeating_Question_Sets[[#This Row],[Count 2]])+1))+IF(Table_Repeating_Question_Sets[[#This Row],[Value 2]]&lt;&gt;"",1,0))</f>
        <v/>
      </c>
      <c r="BC7"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7"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7" s="15" t="str">
        <f ca="1">IF(Table_Repeating_Question_Sets[[#This Row],[Header]]="Yes","",_xlfn.NUMBERVALUE(INDIRECT(SUBSTITUTE(ADDRESS(1,COLUMN(Table_Repeating_Question_Sets[[#This Row],[Count 3]]),4),"1","")&amp;ROW(Table_Repeating_Question_Sets[[#This Row],[Count 3]])+1))+IF(Table_Repeating_Question_Sets[[#This Row],[Value 3]]&lt;&gt;"",1,0))</f>
        <v/>
      </c>
      <c r="BF7"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7"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7" s="15" t="str">
        <f ca="1">IF(Table_Repeating_Question_Sets[[#This Row],[Header]]="Yes","",_xlfn.NUMBERVALUE(INDIRECT(SUBSTITUTE(ADDRESS(1,COLUMN(Table_Repeating_Question_Sets[[#This Row],[Count 4]]),4),"1","")&amp;ROW(Table_Repeating_Question_Sets[[#This Row],[Count 4]])+1))+IF(Table_Repeating_Question_Sets[[#This Row],[Value 4]]&lt;&gt;"",1,0))</f>
        <v/>
      </c>
      <c r="BI7"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7"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7" s="15" t="str">
        <f ca="1">IF(Table_Repeating_Question_Sets[[#This Row],[Header]]="Yes","",_xlfn.NUMBERVALUE(INDIRECT(SUBSTITUTE(ADDRESS(1,COLUMN(Table_Repeating_Question_Sets[[#This Row],[Count 5]]),4),"1","")&amp;ROW(Table_Repeating_Question_Sets[[#This Row],[Count 5]])+1))+IF(Table_Repeating_Question_Sets[[#This Row],[Value 5]]&lt;&gt;"",1,0))</f>
        <v/>
      </c>
      <c r="BL7"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7"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7" s="15" t="str">
        <f ca="1">IF(Table_Repeating_Question_Sets[[#This Row],[Header]]="Yes","",_xlfn.NUMBERVALUE(INDIRECT(SUBSTITUTE(ADDRESS(1,COLUMN(Table_Repeating_Question_Sets[[#This Row],[Count 6]]),4),"1","")&amp;ROW(Table_Repeating_Question_Sets[[#This Row],[Count 6]])+1))+IF(Table_Repeating_Question_Sets[[#This Row],[Value 6]]&lt;&gt;"",1,0))</f>
        <v/>
      </c>
      <c r="BO7"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7"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7" s="15" t="str">
        <f ca="1">IF(Table_Repeating_Question_Sets[[#This Row],[Header]]="Yes","",_xlfn.NUMBERVALUE(INDIRECT(SUBSTITUTE(ADDRESS(1,COLUMN(Table_Repeating_Question_Sets[[#This Row],[Count 7]]),4),"1","")&amp;ROW(Table_Repeating_Question_Sets[[#This Row],[Count 7]])+1))+IF(Table_Repeating_Question_Sets[[#This Row],[Value 7]]&lt;&gt;"",1,0))</f>
        <v/>
      </c>
      <c r="BR7"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7"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7" s="15" t="str">
        <f ca="1">IF(Table_Repeating_Question_Sets[[#This Row],[Header]]="Yes","",_xlfn.NUMBERVALUE(INDIRECT(SUBSTITUTE(ADDRESS(1,COLUMN(Table_Repeating_Question_Sets[[#This Row],[Count 8]]),4),"1","")&amp;ROW(Table_Repeating_Question_Sets[[#This Row],[Count 8]])+1))+IF(Table_Repeating_Question_Sets[[#This Row],[Value 8]]&lt;&gt;"",1,0))</f>
        <v/>
      </c>
      <c r="BU7"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7"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7" s="15" t="str">
        <f ca="1">IF(Table_Repeating_Question_Sets[[#This Row],[Header]]="Yes","",_xlfn.NUMBERVALUE(INDIRECT(SUBSTITUTE(ADDRESS(1,COLUMN(Table_Repeating_Question_Sets[[#This Row],[Count 9]]),4),"1","")&amp;ROW(Table_Repeating_Question_Sets[[#This Row],[Count 9]])+1))+IF(Table_Repeating_Question_Sets[[#This Row],[Value 9]]&lt;&gt;"",1,0))</f>
        <v/>
      </c>
      <c r="BX7"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7"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7" s="15" t="str">
        <f ca="1">IF(Table_Repeating_Question_Sets[[#This Row],[Header]]="Yes","",_xlfn.NUMBERVALUE(INDIRECT(SUBSTITUTE(ADDRESS(1,COLUMN(Table_Repeating_Question_Sets[[#This Row],[Count 10]]),4),"1","")&amp;ROW(Table_Repeating_Question_Sets[[#This Row],[Count 10]])+1))+IF(Table_Repeating_Question_Sets[[#This Row],[Value 10]]&lt;&gt;"",1,0))</f>
        <v/>
      </c>
      <c r="CA7"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7"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7" s="15"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7"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7"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7"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7" s="15" t="str">
        <f t="array" aca="1" ref="CG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7"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7"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7"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7" s="15" t="str">
        <f xml:space="preserve">
IF(Table_Repeating_Question_Sets[[#This Row],[Row]]="Yes","]},{""className"": ""row"",""fieldGroup"": [","")&amp;
Table_Repeating_Question_Sets[[#This Row],[Config Field]]</f>
        <v/>
      </c>
      <c r="CL7"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"repeating2":[{"className": "row","fieldGroup":[]}],</v>
      </c>
      <c r="CM7" s="1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5</v>
      </c>
      <c r="CN7" s="49" t="str">
        <f>IF(AND(Table_Repeating_Question_Sets[[#This Row],[Header]]="",Table_Repeating_Question_Sets[[#This Row],[Property]]&lt;&gt;"",Table_Repeating_Question_Sets[[#This Row],[Field Type]]&lt;&gt;""),
""""&amp;Table_Repeating_Question_Sets[[#This Row],[Key]]&amp;"""","")</f>
        <v/>
      </c>
      <c r="CO7"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"repeating2":[],</v>
      </c>
      <c r="CP7" s="15" t="str">
        <f ca="1">IF(ISNUMBER(Table_Repeating_Question_Sets[[#This Row],[Config Use Row]]),INDEX(Table_Repeating_Question_Sets[Config Rollup],Table_Repeating_Question_Sets[[#This Row],[Config Use Row]]),"")</f>
        <v>"repeating3":[{"className": "row","fieldGroup":[]}],</v>
      </c>
      <c r="CQ7" s="49" t="str">
        <f ca="1">IF(ISNUMBER(Table_Repeating_Question_Sets[[#This Row],[Config Use Row]]),INDEX(Table_Repeating_Question_Sets[Config Keys Nested Rollup],Table_Repeating_Question_Sets[[#This Row],[Config Use Row]]),"")</f>
        <v>"repeating3":[],</v>
      </c>
    </row>
    <row r="8" spans="2:95" s="22" customFormat="1" ht="21" hidden="1" customHeight="1">
      <c r="B8" s="10"/>
      <c r="C8" s="10"/>
      <c r="D8" s="10" t="str">
        <f ca="1">IF(Table_Repeating_Question_Sets[[#This Row],[Header]]="Yes","",
IF(INDIRECT(SUBSTITUTE(ADDRESS(1,COLUMN(),4),"1","")&amp;ROW()-1)="",
INDIRECT(SUBSTITUTE(ADDRESS(1,COLUMN(Table_Repeating_Question_Sets[[#This Row],[Property]]),4),"1","")&amp;ROW()-1),
INDIRECT(SUBSTITUTE(ADDRESS(1,COLUMN(),4),"1","")&amp;ROW()-1)))</f>
        <v>Repeating 2</v>
      </c>
      <c r="E8"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8" s="10" t="str">
        <f ca="1">IF(Table_Repeating_Question_Sets[[#This Row],[Header]]="Yes","",IF(INDIRECT(SUBSTITUTE(ADDRESS(1,COLUMN(),4),"1","")&amp;ROW()-1)="",
INDIRECT(SUBSTITUTE(ADDRESS(1,COLUMN(Table_Repeating_Question_Sets[[#This Row],[Property]]),4),"1","")&amp;ROW()-1),INDIRECT(SUBSTITUTE(ADDRESS(1,COLUMN(),4),"1","")&amp;ROW()-1)))</f>
        <v>Repeating 2</v>
      </c>
      <c r="G8"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8" s="10" t="str">
        <f>IF(Table_Repeating_Question_Sets[[#This Row],[Header]]="Yes","",IF(Table_Repeating_Question_Sets[[#This Row],[Property]]&lt;&gt;"",SUBSTITUTE(Table_Repeating_Question_Sets[[#This Row],[Property]]," ",""),""))</f>
        <v/>
      </c>
      <c r="I8" s="95"/>
      <c r="J8" s="95"/>
      <c r="K8" s="95"/>
      <c r="L8" s="95"/>
      <c r="M8" s="95"/>
      <c r="N8" s="95"/>
      <c r="O8" s="95"/>
      <c r="P8" s="95"/>
      <c r="Q8" s="95"/>
      <c r="R8" s="95"/>
      <c r="S8"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98">
        <f>IF(Table_Repeating_Question_Sets[[#This Row],[Header]]&lt;&gt;"Yes",COUNTA(Table_Repeating_Question_Sets[[#This Row],[Value 1]:[Value 10]]),"")</f>
        <v>0</v>
      </c>
      <c r="U8" s="10"/>
      <c r="V8" s="10"/>
      <c r="W8" s="10"/>
      <c r="X8" s="77"/>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f ca="1">IF(Table_Repeating_Question_Sets[[#This Row],[Header]]="Yes","",_xlfn.NUMBERVALUE(INDIRECT(SUBSTITUTE(ADDRESS(1,COLUMN(Table_Repeating_Question_Sets[[#This Row],[Count 1]]),4),"1","")&amp;ROW(Table_Repeating_Question_Sets[[#This Row],[Count 1]])+1))+IF(Table_Repeating_Question_Sets[[#This Row],[Value 1]]&lt;&gt;"",1,0))</f>
        <v>0</v>
      </c>
      <c r="AZ8"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8"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8" s="10">
        <f ca="1">IF(Table_Repeating_Question_Sets[[#This Row],[Header]]="Yes","",_xlfn.NUMBERVALUE(INDIRECT(SUBSTITUTE(ADDRESS(1,COLUMN(Table_Repeating_Question_Sets[[#This Row],[Count 2]]),4),"1","")&amp;ROW(Table_Repeating_Question_Sets[[#This Row],[Count 2]])+1))+IF(Table_Repeating_Question_Sets[[#This Row],[Value 2]]&lt;&gt;"",1,0))</f>
        <v>0</v>
      </c>
      <c r="BC8"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8"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8" s="10">
        <f ca="1">IF(Table_Repeating_Question_Sets[[#This Row],[Header]]="Yes","",_xlfn.NUMBERVALUE(INDIRECT(SUBSTITUTE(ADDRESS(1,COLUMN(Table_Repeating_Question_Sets[[#This Row],[Count 3]]),4),"1","")&amp;ROW(Table_Repeating_Question_Sets[[#This Row],[Count 3]])+1))+IF(Table_Repeating_Question_Sets[[#This Row],[Value 3]]&lt;&gt;"",1,0))</f>
        <v>0</v>
      </c>
      <c r="BF8"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8"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8" s="10">
        <f ca="1">IF(Table_Repeating_Question_Sets[[#This Row],[Header]]="Yes","",_xlfn.NUMBERVALUE(INDIRECT(SUBSTITUTE(ADDRESS(1,COLUMN(Table_Repeating_Question_Sets[[#This Row],[Count 4]]),4),"1","")&amp;ROW(Table_Repeating_Question_Sets[[#This Row],[Count 4]])+1))+IF(Table_Repeating_Question_Sets[[#This Row],[Value 4]]&lt;&gt;"",1,0))</f>
        <v>0</v>
      </c>
      <c r="BI8"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8"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8" s="10">
        <f ca="1">IF(Table_Repeating_Question_Sets[[#This Row],[Header]]="Yes","",_xlfn.NUMBERVALUE(INDIRECT(SUBSTITUTE(ADDRESS(1,COLUMN(Table_Repeating_Question_Sets[[#This Row],[Count 5]]),4),"1","")&amp;ROW(Table_Repeating_Question_Sets[[#This Row],[Count 5]])+1))+IF(Table_Repeating_Question_Sets[[#This Row],[Value 5]]&lt;&gt;"",1,0))</f>
        <v>0</v>
      </c>
      <c r="BL8"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8"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8" s="10">
        <f ca="1">IF(Table_Repeating_Question_Sets[[#This Row],[Header]]="Yes","",_xlfn.NUMBERVALUE(INDIRECT(SUBSTITUTE(ADDRESS(1,COLUMN(Table_Repeating_Question_Sets[[#This Row],[Count 6]]),4),"1","")&amp;ROW(Table_Repeating_Question_Sets[[#This Row],[Count 6]])+1))+IF(Table_Repeating_Question_Sets[[#This Row],[Value 6]]&lt;&gt;"",1,0))</f>
        <v>0</v>
      </c>
      <c r="BO8"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8"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8" s="10">
        <f ca="1">IF(Table_Repeating_Question_Sets[[#This Row],[Header]]="Yes","",_xlfn.NUMBERVALUE(INDIRECT(SUBSTITUTE(ADDRESS(1,COLUMN(Table_Repeating_Question_Sets[[#This Row],[Count 7]]),4),"1","")&amp;ROW(Table_Repeating_Question_Sets[[#This Row],[Count 7]])+1))+IF(Table_Repeating_Question_Sets[[#This Row],[Value 7]]&lt;&gt;"",1,0))</f>
        <v>0</v>
      </c>
      <c r="BR8"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8"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8" s="10">
        <f ca="1">IF(Table_Repeating_Question_Sets[[#This Row],[Header]]="Yes","",_xlfn.NUMBERVALUE(INDIRECT(SUBSTITUTE(ADDRESS(1,COLUMN(Table_Repeating_Question_Sets[[#This Row],[Count 8]]),4),"1","")&amp;ROW(Table_Repeating_Question_Sets[[#This Row],[Count 8]])+1))+IF(Table_Repeating_Question_Sets[[#This Row],[Value 8]]&lt;&gt;"",1,0))</f>
        <v>0</v>
      </c>
      <c r="BU8"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8"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8" s="10">
        <f ca="1">IF(Table_Repeating_Question_Sets[[#This Row],[Header]]="Yes","",_xlfn.NUMBERVALUE(INDIRECT(SUBSTITUTE(ADDRESS(1,COLUMN(Table_Repeating_Question_Sets[[#This Row],[Count 9]]),4),"1","")&amp;ROW(Table_Repeating_Question_Sets[[#This Row],[Count 9]])+1))+IF(Table_Repeating_Question_Sets[[#This Row],[Value 9]]&lt;&gt;"",1,0))</f>
        <v>0</v>
      </c>
      <c r="BX8"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8"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8" s="10">
        <f ca="1">IF(Table_Repeating_Question_Sets[[#This Row],[Header]]="Yes","",_xlfn.NUMBERVALUE(INDIRECT(SUBSTITUTE(ADDRESS(1,COLUMN(Table_Repeating_Question_Sets[[#This Row],[Count 10]]),4),"1","")&amp;ROW(Table_Repeating_Question_Sets[[#This Row],[Count 10]])+1))+IF(Table_Repeating_Question_Sets[[#This Row],[Value 10]]&lt;&gt;"",1,0))</f>
        <v>0</v>
      </c>
      <c r="CA8"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8"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8" s="10"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8"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8"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8"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8" s="10" t="str">
        <f t="array" aca="1" ref="CG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8"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8"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8"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8" s="10" t="str">
        <f xml:space="preserve">
IF(Table_Repeating_Question_Sets[[#This Row],[Row]]="Yes","]},{""className"": ""row"",""fieldGroup"": [","")&amp;
Table_Repeating_Question_Sets[[#This Row],[Config Field]]</f>
        <v/>
      </c>
      <c r="CL8"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8" s="10">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N8" s="26" t="str">
        <f>IF(AND(Table_Repeating_Question_Sets[[#This Row],[Header]]="",Table_Repeating_Question_Sets[[#This Row],[Property]]&lt;&gt;"",Table_Repeating_Question_Sets[[#This Row],[Field Type]]&lt;&gt;""),
""""&amp;Table_Repeating_Question_Sets[[#This Row],[Key]]&amp;"""","")</f>
        <v/>
      </c>
      <c r="CO8"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8" s="26" t="str">
        <f ca="1">IF(ISNUMBER(Table_Repeating_Question_Sets[[#This Row],[Config Use Row]]),INDEX(Table_Repeating_Question_Sets[Config Rollup],Table_Repeating_Question_Sets[[#This Row],[Config Use Row]]),"")</f>
        <v>"repeating4":[{"className": "row","fieldGroup":[]}],</v>
      </c>
      <c r="CQ8" s="26" t="str">
        <f ca="1">IF(ISNUMBER(Table_Repeating_Question_Sets[[#This Row],[Config Use Row]]),INDEX(Table_Repeating_Question_Sets[Config Keys Nested Rollup],Table_Repeating_Question_Sets[[#This Row],[Config Use Row]]),"")</f>
        <v>"repeating4":[],</v>
      </c>
    </row>
    <row r="9" spans="2:95" s="21" customFormat="1" ht="29.25" thickBot="1">
      <c r="B9" s="49" t="s">
        <v>857</v>
      </c>
      <c r="C9" s="15" t="s">
        <v>60</v>
      </c>
      <c r="D9" s="15" t="str">
        <f ca="1">IF(Table_Repeating_Question_Sets[[#This Row],[Header]]="Yes","",
IF(INDIRECT(SUBSTITUTE(ADDRESS(1,COLUMN(),4),"1","")&amp;ROW()-1)="",
INDIRECT(SUBSTITUTE(ADDRESS(1,COLUMN(Table_Repeating_Question_Sets[[#This Row],[Property]]),4),"1","")&amp;ROW()-1),
INDIRECT(SUBSTITUTE(ADDRESS(1,COLUMN(),4),"1","")&amp;ROW()-1)))</f>
        <v/>
      </c>
      <c r="E9"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repeating3</v>
      </c>
      <c r="F9" s="15" t="str">
        <f ca="1">IF(Table_Repeating_Question_Sets[[#This Row],[Header]]="Yes","",IF(INDIRECT(SUBSTITUTE(ADDRESS(1,COLUMN(),4),"1","")&amp;ROW()-1)="",
INDIRECT(SUBSTITUTE(ADDRESS(1,COLUMN(Table_Repeating_Question_Sets[[#This Row],[Property]]),4),"1","")&amp;ROW()-1),INDIRECT(SUBSTITUTE(ADDRESS(1,COLUMN(),4),"1","")&amp;ROW()-1)))</f>
        <v/>
      </c>
      <c r="G9"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[XX].repeating3</v>
      </c>
      <c r="H9" s="15" t="str">
        <f>IF(Table_Repeating_Question_Sets[[#This Row],[Header]]="Yes","",IF(Table_Repeating_Question_Sets[[#This Row],[Property]]&lt;&gt;"",SUBSTITUTE(Table_Repeating_Question_Sets[[#This Row],[Property]]," ",""),""))</f>
        <v/>
      </c>
      <c r="I9" s="58"/>
      <c r="J9" s="58"/>
      <c r="K9" s="58"/>
      <c r="L9" s="58"/>
      <c r="M9" s="58"/>
      <c r="N9" s="58"/>
      <c r="O9" s="58"/>
      <c r="P9" s="58"/>
      <c r="Q9" s="58"/>
      <c r="R9" s="58"/>
      <c r="S9"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9" s="88" t="str">
        <f>IF(Table_Repeating_Question_Sets[[#This Row],[Header]]&lt;&gt;"Yes",COUNTA(Table_Repeating_Question_Sets[[#This Row],[Value 1]:[Value 10]]),"")</f>
        <v/>
      </c>
      <c r="U9" s="15"/>
      <c r="V9" s="15"/>
      <c r="W9" s="15"/>
      <c r="X9" s="76"/>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t="str">
        <f ca="1">IF(Table_Repeating_Question_Sets[[#This Row],[Header]]="Yes","",_xlfn.NUMBERVALUE(INDIRECT(SUBSTITUTE(ADDRESS(1,COLUMN(Table_Repeating_Question_Sets[[#This Row],[Count 1]]),4),"1","")&amp;ROW(Table_Repeating_Question_Sets[[#This Row],[Count 1]])+1))+IF(Table_Repeating_Question_Sets[[#This Row],[Value 1]]&lt;&gt;"",1,0))</f>
        <v/>
      </c>
      <c r="AZ9"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9"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9" s="15" t="str">
        <f ca="1">IF(Table_Repeating_Question_Sets[[#This Row],[Header]]="Yes","",_xlfn.NUMBERVALUE(INDIRECT(SUBSTITUTE(ADDRESS(1,COLUMN(Table_Repeating_Question_Sets[[#This Row],[Count 2]]),4),"1","")&amp;ROW(Table_Repeating_Question_Sets[[#This Row],[Count 2]])+1))+IF(Table_Repeating_Question_Sets[[#This Row],[Value 2]]&lt;&gt;"",1,0))</f>
        <v/>
      </c>
      <c r="BC9"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9"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9" s="15" t="str">
        <f ca="1">IF(Table_Repeating_Question_Sets[[#This Row],[Header]]="Yes","",_xlfn.NUMBERVALUE(INDIRECT(SUBSTITUTE(ADDRESS(1,COLUMN(Table_Repeating_Question_Sets[[#This Row],[Count 3]]),4),"1","")&amp;ROW(Table_Repeating_Question_Sets[[#This Row],[Count 3]])+1))+IF(Table_Repeating_Question_Sets[[#This Row],[Value 3]]&lt;&gt;"",1,0))</f>
        <v/>
      </c>
      <c r="BF9"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9"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9" s="15" t="str">
        <f ca="1">IF(Table_Repeating_Question_Sets[[#This Row],[Header]]="Yes","",_xlfn.NUMBERVALUE(INDIRECT(SUBSTITUTE(ADDRESS(1,COLUMN(Table_Repeating_Question_Sets[[#This Row],[Count 4]]),4),"1","")&amp;ROW(Table_Repeating_Question_Sets[[#This Row],[Count 4]])+1))+IF(Table_Repeating_Question_Sets[[#This Row],[Value 4]]&lt;&gt;"",1,0))</f>
        <v/>
      </c>
      <c r="BI9"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9"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9" s="15" t="str">
        <f ca="1">IF(Table_Repeating_Question_Sets[[#This Row],[Header]]="Yes","",_xlfn.NUMBERVALUE(INDIRECT(SUBSTITUTE(ADDRESS(1,COLUMN(Table_Repeating_Question_Sets[[#This Row],[Count 5]]),4),"1","")&amp;ROW(Table_Repeating_Question_Sets[[#This Row],[Count 5]])+1))+IF(Table_Repeating_Question_Sets[[#This Row],[Value 5]]&lt;&gt;"",1,0))</f>
        <v/>
      </c>
      <c r="BL9"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9"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9" s="15" t="str">
        <f ca="1">IF(Table_Repeating_Question_Sets[[#This Row],[Header]]="Yes","",_xlfn.NUMBERVALUE(INDIRECT(SUBSTITUTE(ADDRESS(1,COLUMN(Table_Repeating_Question_Sets[[#This Row],[Count 6]]),4),"1","")&amp;ROW(Table_Repeating_Question_Sets[[#This Row],[Count 6]])+1))+IF(Table_Repeating_Question_Sets[[#This Row],[Value 6]]&lt;&gt;"",1,0))</f>
        <v/>
      </c>
      <c r="BO9"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9"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9" s="15" t="str">
        <f ca="1">IF(Table_Repeating_Question_Sets[[#This Row],[Header]]="Yes","",_xlfn.NUMBERVALUE(INDIRECT(SUBSTITUTE(ADDRESS(1,COLUMN(Table_Repeating_Question_Sets[[#This Row],[Count 7]]),4),"1","")&amp;ROW(Table_Repeating_Question_Sets[[#This Row],[Count 7]])+1))+IF(Table_Repeating_Question_Sets[[#This Row],[Value 7]]&lt;&gt;"",1,0))</f>
        <v/>
      </c>
      <c r="BR9"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9"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9" s="15" t="str">
        <f ca="1">IF(Table_Repeating_Question_Sets[[#This Row],[Header]]="Yes","",_xlfn.NUMBERVALUE(INDIRECT(SUBSTITUTE(ADDRESS(1,COLUMN(Table_Repeating_Question_Sets[[#This Row],[Count 8]]),4),"1","")&amp;ROW(Table_Repeating_Question_Sets[[#This Row],[Count 8]])+1))+IF(Table_Repeating_Question_Sets[[#This Row],[Value 8]]&lt;&gt;"",1,0))</f>
        <v/>
      </c>
      <c r="BU9"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9"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9" s="15" t="str">
        <f ca="1">IF(Table_Repeating_Question_Sets[[#This Row],[Header]]="Yes","",_xlfn.NUMBERVALUE(INDIRECT(SUBSTITUTE(ADDRESS(1,COLUMN(Table_Repeating_Question_Sets[[#This Row],[Count 9]]),4),"1","")&amp;ROW(Table_Repeating_Question_Sets[[#This Row],[Count 9]])+1))+IF(Table_Repeating_Question_Sets[[#This Row],[Value 9]]&lt;&gt;"",1,0))</f>
        <v/>
      </c>
      <c r="BX9"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9"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9" s="15" t="str">
        <f ca="1">IF(Table_Repeating_Question_Sets[[#This Row],[Header]]="Yes","",_xlfn.NUMBERVALUE(INDIRECT(SUBSTITUTE(ADDRESS(1,COLUMN(Table_Repeating_Question_Sets[[#This Row],[Count 10]]),4),"1","")&amp;ROW(Table_Repeating_Question_Sets[[#This Row],[Count 10]])+1))+IF(Table_Repeating_Question_Sets[[#This Row],[Value 10]]&lt;&gt;"",1,0))</f>
        <v/>
      </c>
      <c r="CA9"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9"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9" s="15"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9"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9"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9"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9" s="15" t="str">
        <f t="array" aca="1" ref="CG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9"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9"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9"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9" s="15" t="str">
        <f xml:space="preserve">
IF(Table_Repeating_Question_Sets[[#This Row],[Row]]="Yes","]},{""className"": ""row"",""fieldGroup"": [","")&amp;
Table_Repeating_Question_Sets[[#This Row],[Config Field]]</f>
        <v/>
      </c>
      <c r="CL9"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"repeating3":[{"className": "row","fieldGroup":[]}],</v>
      </c>
      <c r="CM9" s="1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9</v>
      </c>
      <c r="CN9" s="49" t="str">
        <f>IF(AND(Table_Repeating_Question_Sets[[#This Row],[Header]]="",Table_Repeating_Question_Sets[[#This Row],[Property]]&lt;&gt;"",Table_Repeating_Question_Sets[[#This Row],[Field Type]]&lt;&gt;""),
""""&amp;Table_Repeating_Question_Sets[[#This Row],[Key]]&amp;"""","")</f>
        <v/>
      </c>
      <c r="CO9"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"repeating3":[],</v>
      </c>
      <c r="CP9" s="15" t="str">
        <f ca="1">IF(ISNUMBER(Table_Repeating_Question_Sets[[#This Row],[Config Use Row]]),INDEX(Table_Repeating_Question_Sets[Config Rollup],Table_Repeating_Question_Sets[[#This Row],[Config Use Row]]),"")</f>
        <v>"repeating5":[{"className": "row","fieldGroup":[]}],</v>
      </c>
      <c r="CQ9" s="49" t="str">
        <f ca="1">IF(ISNUMBER(Table_Repeating_Question_Sets[[#This Row],[Config Use Row]]),INDEX(Table_Repeating_Question_Sets[Config Keys Nested Rollup],Table_Repeating_Question_Sets[[#This Row],[Config Use Row]]),"")</f>
        <v>"repeating5":[],</v>
      </c>
    </row>
    <row r="10" spans="2:95" s="22" customFormat="1" ht="21" hidden="1" customHeight="1">
      <c r="B10" s="10"/>
      <c r="C10" s="10"/>
      <c r="D10" s="10" t="str">
        <f ca="1">IF(Table_Repeating_Question_Sets[[#This Row],[Header]]="Yes","",
IF(INDIRECT(SUBSTITUTE(ADDRESS(1,COLUMN(),4),"1","")&amp;ROW()-1)="",
INDIRECT(SUBSTITUTE(ADDRESS(1,COLUMN(Table_Repeating_Question_Sets[[#This Row],[Property]]),4),"1","")&amp;ROW()-1),
INDIRECT(SUBSTITUTE(ADDRESS(1,COLUMN(),4),"1","")&amp;ROW()-1)))</f>
        <v>Repeating 3</v>
      </c>
      <c r="E10"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0" s="10" t="str">
        <f ca="1">IF(Table_Repeating_Question_Sets[[#This Row],[Header]]="Yes","",IF(INDIRECT(SUBSTITUTE(ADDRESS(1,COLUMN(),4),"1","")&amp;ROW()-1)="",
INDIRECT(SUBSTITUTE(ADDRESS(1,COLUMN(Table_Repeating_Question_Sets[[#This Row],[Property]]),4),"1","")&amp;ROW()-1),INDIRECT(SUBSTITUTE(ADDRESS(1,COLUMN(),4),"1","")&amp;ROW()-1)))</f>
        <v>Repeating 3</v>
      </c>
      <c r="G10"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0" s="10" t="str">
        <f>IF(Table_Repeating_Question_Sets[[#This Row],[Header]]="Yes","",IF(Table_Repeating_Question_Sets[[#This Row],[Property]]&lt;&gt;"",SUBSTITUTE(Table_Repeating_Question_Sets[[#This Row],[Property]]," ",""),""))</f>
        <v/>
      </c>
      <c r="I10" s="95"/>
      <c r="J10" s="95"/>
      <c r="K10" s="95"/>
      <c r="L10" s="95"/>
      <c r="M10" s="95"/>
      <c r="N10" s="95"/>
      <c r="O10" s="95"/>
      <c r="P10" s="95"/>
      <c r="Q10" s="95"/>
      <c r="R10" s="95"/>
      <c r="S10"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98">
        <f>IF(Table_Repeating_Question_Sets[[#This Row],[Header]]&lt;&gt;"Yes",COUNTA(Table_Repeating_Question_Sets[[#This Row],[Value 1]:[Value 10]]),"")</f>
        <v>0</v>
      </c>
      <c r="U10" s="10"/>
      <c r="V10" s="10"/>
      <c r="W10" s="10"/>
      <c r="X10" s="77"/>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f ca="1">IF(Table_Repeating_Question_Sets[[#This Row],[Header]]="Yes","",_xlfn.NUMBERVALUE(INDIRECT(SUBSTITUTE(ADDRESS(1,COLUMN(Table_Repeating_Question_Sets[[#This Row],[Count 1]]),4),"1","")&amp;ROW(Table_Repeating_Question_Sets[[#This Row],[Count 1]])+1))+IF(Table_Repeating_Question_Sets[[#This Row],[Value 1]]&lt;&gt;"",1,0))</f>
        <v>0</v>
      </c>
      <c r="AZ10"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0"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0" s="10">
        <f ca="1">IF(Table_Repeating_Question_Sets[[#This Row],[Header]]="Yes","",_xlfn.NUMBERVALUE(INDIRECT(SUBSTITUTE(ADDRESS(1,COLUMN(Table_Repeating_Question_Sets[[#This Row],[Count 2]]),4),"1","")&amp;ROW(Table_Repeating_Question_Sets[[#This Row],[Count 2]])+1))+IF(Table_Repeating_Question_Sets[[#This Row],[Value 2]]&lt;&gt;"",1,0))</f>
        <v>0</v>
      </c>
      <c r="BC10"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0"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0" s="10">
        <f ca="1">IF(Table_Repeating_Question_Sets[[#This Row],[Header]]="Yes","",_xlfn.NUMBERVALUE(INDIRECT(SUBSTITUTE(ADDRESS(1,COLUMN(Table_Repeating_Question_Sets[[#This Row],[Count 3]]),4),"1","")&amp;ROW(Table_Repeating_Question_Sets[[#This Row],[Count 3]])+1))+IF(Table_Repeating_Question_Sets[[#This Row],[Value 3]]&lt;&gt;"",1,0))</f>
        <v>0</v>
      </c>
      <c r="BF10"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0"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0" s="10">
        <f ca="1">IF(Table_Repeating_Question_Sets[[#This Row],[Header]]="Yes","",_xlfn.NUMBERVALUE(INDIRECT(SUBSTITUTE(ADDRESS(1,COLUMN(Table_Repeating_Question_Sets[[#This Row],[Count 4]]),4),"1","")&amp;ROW(Table_Repeating_Question_Sets[[#This Row],[Count 4]])+1))+IF(Table_Repeating_Question_Sets[[#This Row],[Value 4]]&lt;&gt;"",1,0))</f>
        <v>0</v>
      </c>
      <c r="BI10"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0"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0" s="10">
        <f ca="1">IF(Table_Repeating_Question_Sets[[#This Row],[Header]]="Yes","",_xlfn.NUMBERVALUE(INDIRECT(SUBSTITUTE(ADDRESS(1,COLUMN(Table_Repeating_Question_Sets[[#This Row],[Count 5]]),4),"1","")&amp;ROW(Table_Repeating_Question_Sets[[#This Row],[Count 5]])+1))+IF(Table_Repeating_Question_Sets[[#This Row],[Value 5]]&lt;&gt;"",1,0))</f>
        <v>0</v>
      </c>
      <c r="BL10"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0"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0" s="10">
        <f ca="1">IF(Table_Repeating_Question_Sets[[#This Row],[Header]]="Yes","",_xlfn.NUMBERVALUE(INDIRECT(SUBSTITUTE(ADDRESS(1,COLUMN(Table_Repeating_Question_Sets[[#This Row],[Count 6]]),4),"1","")&amp;ROW(Table_Repeating_Question_Sets[[#This Row],[Count 6]])+1))+IF(Table_Repeating_Question_Sets[[#This Row],[Value 6]]&lt;&gt;"",1,0))</f>
        <v>0</v>
      </c>
      <c r="BO10"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0"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0" s="10">
        <f ca="1">IF(Table_Repeating_Question_Sets[[#This Row],[Header]]="Yes","",_xlfn.NUMBERVALUE(INDIRECT(SUBSTITUTE(ADDRESS(1,COLUMN(Table_Repeating_Question_Sets[[#This Row],[Count 7]]),4),"1","")&amp;ROW(Table_Repeating_Question_Sets[[#This Row],[Count 7]])+1))+IF(Table_Repeating_Question_Sets[[#This Row],[Value 7]]&lt;&gt;"",1,0))</f>
        <v>0</v>
      </c>
      <c r="BR10"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0"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0" s="10">
        <f ca="1">IF(Table_Repeating_Question_Sets[[#This Row],[Header]]="Yes","",_xlfn.NUMBERVALUE(INDIRECT(SUBSTITUTE(ADDRESS(1,COLUMN(Table_Repeating_Question_Sets[[#This Row],[Count 8]]),4),"1","")&amp;ROW(Table_Repeating_Question_Sets[[#This Row],[Count 8]])+1))+IF(Table_Repeating_Question_Sets[[#This Row],[Value 8]]&lt;&gt;"",1,0))</f>
        <v>0</v>
      </c>
      <c r="BU10"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0"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0" s="10">
        <f ca="1">IF(Table_Repeating_Question_Sets[[#This Row],[Header]]="Yes","",_xlfn.NUMBERVALUE(INDIRECT(SUBSTITUTE(ADDRESS(1,COLUMN(Table_Repeating_Question_Sets[[#This Row],[Count 9]]),4),"1","")&amp;ROW(Table_Repeating_Question_Sets[[#This Row],[Count 9]])+1))+IF(Table_Repeating_Question_Sets[[#This Row],[Value 9]]&lt;&gt;"",1,0))</f>
        <v>0</v>
      </c>
      <c r="BX10"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0"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0" s="10">
        <f ca="1">IF(Table_Repeating_Question_Sets[[#This Row],[Header]]="Yes","",_xlfn.NUMBERVALUE(INDIRECT(SUBSTITUTE(ADDRESS(1,COLUMN(Table_Repeating_Question_Sets[[#This Row],[Count 10]]),4),"1","")&amp;ROW(Table_Repeating_Question_Sets[[#This Row],[Count 10]])+1))+IF(Table_Repeating_Question_Sets[[#This Row],[Value 10]]&lt;&gt;"",1,0))</f>
        <v>0</v>
      </c>
      <c r="CA10"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0"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0" s="10"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10"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0"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0"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0" s="10" t="str">
        <f t="array" aca="1" ref="CG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0"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0"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0"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0" s="10" t="str">
        <f xml:space="preserve">
IF(Table_Repeating_Question_Sets[[#This Row],[Row]]="Yes","]},{""className"": ""row"",""fieldGroup"": [","")&amp;
Table_Repeating_Question_Sets[[#This Row],[Config Field]]</f>
        <v/>
      </c>
      <c r="CL10"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0"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0" s="26" t="str">
        <f>IF(AND(Table_Repeating_Question_Sets[[#This Row],[Header]]="",Table_Repeating_Question_Sets[[#This Row],[Property]]&lt;&gt;"",Table_Repeating_Question_Sets[[#This Row],[Field Type]]&lt;&gt;""),
""""&amp;Table_Repeating_Question_Sets[[#This Row],[Key]]&amp;"""","")</f>
        <v/>
      </c>
      <c r="CO10"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0" s="26" t="str">
        <f ca="1">IF(ISNUMBER(Table_Repeating_Question_Sets[[#This Row],[Config Use Row]]),INDEX(Table_Repeating_Question_Sets[Config Rollup],Table_Repeating_Question_Sets[[#This Row],[Config Use Row]]),"")</f>
        <v/>
      </c>
      <c r="CQ10" s="26" t="str">
        <f ca="1">IF(ISNUMBER(Table_Repeating_Question_Sets[[#This Row],[Config Use Row]]),INDEX(Table_Repeating_Question_Sets[Config Keys Nested Rollup],Table_Repeating_Question_Sets[[#This Row],[Config Use Row]]),"")</f>
        <v/>
      </c>
    </row>
    <row r="11" spans="2:95" s="21" customFormat="1" ht="29.25" thickBot="1">
      <c r="B11" s="49" t="s">
        <v>858</v>
      </c>
      <c r="C11" s="15" t="s">
        <v>60</v>
      </c>
      <c r="D11" s="15" t="str">
        <f ca="1">IF(Table_Repeating_Question_Sets[[#This Row],[Header]]="Yes","",
IF(INDIRECT(SUBSTITUTE(ADDRESS(1,COLUMN(),4),"1","")&amp;ROW()-1)="",
INDIRECT(SUBSTITUTE(ADDRESS(1,COLUMN(Table_Repeating_Question_Sets[[#This Row],[Property]]),4),"1","")&amp;ROW()-1),
INDIRECT(SUBSTITUTE(ADDRESS(1,COLUMN(),4),"1","")&amp;ROW()-1)))</f>
        <v/>
      </c>
      <c r="E11"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repeating4</v>
      </c>
      <c r="F11" s="15" t="str">
        <f ca="1">IF(Table_Repeating_Question_Sets[[#This Row],[Header]]="Yes","",IF(INDIRECT(SUBSTITUTE(ADDRESS(1,COLUMN(),4),"1","")&amp;ROW()-1)="",
INDIRECT(SUBSTITUTE(ADDRESS(1,COLUMN(Table_Repeating_Question_Sets[[#This Row],[Property]]),4),"1","")&amp;ROW()-1),INDIRECT(SUBSTITUTE(ADDRESS(1,COLUMN(),4),"1","")&amp;ROW()-1)))</f>
        <v/>
      </c>
      <c r="G11"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[XX].repeating4</v>
      </c>
      <c r="H11" s="15" t="str">
        <f>IF(Table_Repeating_Question_Sets[[#This Row],[Header]]="Yes","",IF(Table_Repeating_Question_Sets[[#This Row],[Property]]&lt;&gt;"",SUBSTITUTE(Table_Repeating_Question_Sets[[#This Row],[Property]]," ",""),""))</f>
        <v/>
      </c>
      <c r="I11" s="58"/>
      <c r="J11" s="58"/>
      <c r="K11" s="58"/>
      <c r="L11" s="58"/>
      <c r="M11" s="58"/>
      <c r="N11" s="58"/>
      <c r="O11" s="58"/>
      <c r="P11" s="58"/>
      <c r="Q11" s="58"/>
      <c r="R11" s="58"/>
      <c r="S11"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88" t="str">
        <f>IF(Table_Repeating_Question_Sets[[#This Row],[Header]]&lt;&gt;"Yes",COUNTA(Table_Repeating_Question_Sets[[#This Row],[Value 1]:[Value 10]]),"")</f>
        <v/>
      </c>
      <c r="U11" s="15"/>
      <c r="V11" s="15"/>
      <c r="W11" s="15"/>
      <c r="X11" s="76"/>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t="str">
        <f ca="1">IF(Table_Repeating_Question_Sets[[#This Row],[Header]]="Yes","",_xlfn.NUMBERVALUE(INDIRECT(SUBSTITUTE(ADDRESS(1,COLUMN(Table_Repeating_Question_Sets[[#This Row],[Count 1]]),4),"1","")&amp;ROW(Table_Repeating_Question_Sets[[#This Row],[Count 1]])+1))+IF(Table_Repeating_Question_Sets[[#This Row],[Value 1]]&lt;&gt;"",1,0))</f>
        <v/>
      </c>
      <c r="AZ11"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1"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1" s="15" t="str">
        <f ca="1">IF(Table_Repeating_Question_Sets[[#This Row],[Header]]="Yes","",_xlfn.NUMBERVALUE(INDIRECT(SUBSTITUTE(ADDRESS(1,COLUMN(Table_Repeating_Question_Sets[[#This Row],[Count 2]]),4),"1","")&amp;ROW(Table_Repeating_Question_Sets[[#This Row],[Count 2]])+1))+IF(Table_Repeating_Question_Sets[[#This Row],[Value 2]]&lt;&gt;"",1,0))</f>
        <v/>
      </c>
      <c r="BC11"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1"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1" s="15" t="str">
        <f ca="1">IF(Table_Repeating_Question_Sets[[#This Row],[Header]]="Yes","",_xlfn.NUMBERVALUE(INDIRECT(SUBSTITUTE(ADDRESS(1,COLUMN(Table_Repeating_Question_Sets[[#This Row],[Count 3]]),4),"1","")&amp;ROW(Table_Repeating_Question_Sets[[#This Row],[Count 3]])+1))+IF(Table_Repeating_Question_Sets[[#This Row],[Value 3]]&lt;&gt;"",1,0))</f>
        <v/>
      </c>
      <c r="BF11"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1"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1" s="15" t="str">
        <f ca="1">IF(Table_Repeating_Question_Sets[[#This Row],[Header]]="Yes","",_xlfn.NUMBERVALUE(INDIRECT(SUBSTITUTE(ADDRESS(1,COLUMN(Table_Repeating_Question_Sets[[#This Row],[Count 4]]),4),"1","")&amp;ROW(Table_Repeating_Question_Sets[[#This Row],[Count 4]])+1))+IF(Table_Repeating_Question_Sets[[#This Row],[Value 4]]&lt;&gt;"",1,0))</f>
        <v/>
      </c>
      <c r="BI11"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1"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1" s="15" t="str">
        <f ca="1">IF(Table_Repeating_Question_Sets[[#This Row],[Header]]="Yes","",_xlfn.NUMBERVALUE(INDIRECT(SUBSTITUTE(ADDRESS(1,COLUMN(Table_Repeating_Question_Sets[[#This Row],[Count 5]]),4),"1","")&amp;ROW(Table_Repeating_Question_Sets[[#This Row],[Count 5]])+1))+IF(Table_Repeating_Question_Sets[[#This Row],[Value 5]]&lt;&gt;"",1,0))</f>
        <v/>
      </c>
      <c r="BL11"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1"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1" s="15" t="str">
        <f ca="1">IF(Table_Repeating_Question_Sets[[#This Row],[Header]]="Yes","",_xlfn.NUMBERVALUE(INDIRECT(SUBSTITUTE(ADDRESS(1,COLUMN(Table_Repeating_Question_Sets[[#This Row],[Count 6]]),4),"1","")&amp;ROW(Table_Repeating_Question_Sets[[#This Row],[Count 6]])+1))+IF(Table_Repeating_Question_Sets[[#This Row],[Value 6]]&lt;&gt;"",1,0))</f>
        <v/>
      </c>
      <c r="BO11"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1"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1" s="15" t="str">
        <f ca="1">IF(Table_Repeating_Question_Sets[[#This Row],[Header]]="Yes","",_xlfn.NUMBERVALUE(INDIRECT(SUBSTITUTE(ADDRESS(1,COLUMN(Table_Repeating_Question_Sets[[#This Row],[Count 7]]),4),"1","")&amp;ROW(Table_Repeating_Question_Sets[[#This Row],[Count 7]])+1))+IF(Table_Repeating_Question_Sets[[#This Row],[Value 7]]&lt;&gt;"",1,0))</f>
        <v/>
      </c>
      <c r="BR11"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1"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1" s="15" t="str">
        <f ca="1">IF(Table_Repeating_Question_Sets[[#This Row],[Header]]="Yes","",_xlfn.NUMBERVALUE(INDIRECT(SUBSTITUTE(ADDRESS(1,COLUMN(Table_Repeating_Question_Sets[[#This Row],[Count 8]]),4),"1","")&amp;ROW(Table_Repeating_Question_Sets[[#This Row],[Count 8]])+1))+IF(Table_Repeating_Question_Sets[[#This Row],[Value 8]]&lt;&gt;"",1,0))</f>
        <v/>
      </c>
      <c r="BU11"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1"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1" s="15" t="str">
        <f ca="1">IF(Table_Repeating_Question_Sets[[#This Row],[Header]]="Yes","",_xlfn.NUMBERVALUE(INDIRECT(SUBSTITUTE(ADDRESS(1,COLUMN(Table_Repeating_Question_Sets[[#This Row],[Count 9]]),4),"1","")&amp;ROW(Table_Repeating_Question_Sets[[#This Row],[Count 9]])+1))+IF(Table_Repeating_Question_Sets[[#This Row],[Value 9]]&lt;&gt;"",1,0))</f>
        <v/>
      </c>
      <c r="BX11"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1"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1" s="15" t="str">
        <f ca="1">IF(Table_Repeating_Question_Sets[[#This Row],[Header]]="Yes","",_xlfn.NUMBERVALUE(INDIRECT(SUBSTITUTE(ADDRESS(1,COLUMN(Table_Repeating_Question_Sets[[#This Row],[Count 10]]),4),"1","")&amp;ROW(Table_Repeating_Question_Sets[[#This Row],[Count 10]])+1))+IF(Table_Repeating_Question_Sets[[#This Row],[Value 10]]&lt;&gt;"",1,0))</f>
        <v/>
      </c>
      <c r="CA11"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1"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1" s="15"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11"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1"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1"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1" s="15" t="str">
        <f t="array" aca="1" ref="CG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1"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1"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1"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1" s="15" t="str">
        <f xml:space="preserve">
IF(Table_Repeating_Question_Sets[[#This Row],[Row]]="Yes","]},{""className"": ""row"",""fieldGroup"": [","")&amp;
Table_Repeating_Question_Sets[[#This Row],[Config Field]]</f>
        <v/>
      </c>
      <c r="CL11"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"repeating4":[{"className": "row","fieldGroup":[]}],</v>
      </c>
      <c r="CM11" s="15"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1" s="49" t="str">
        <f>IF(AND(Table_Repeating_Question_Sets[[#This Row],[Header]]="",Table_Repeating_Question_Sets[[#This Row],[Property]]&lt;&gt;"",Table_Repeating_Question_Sets[[#This Row],[Field Type]]&lt;&gt;""),
""""&amp;Table_Repeating_Question_Sets[[#This Row],[Key]]&amp;"""","")</f>
        <v/>
      </c>
      <c r="CO11"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"repeating4":[],</v>
      </c>
      <c r="CP11" s="15" t="str">
        <f ca="1">IF(ISNUMBER(Table_Repeating_Question_Sets[[#This Row],[Config Use Row]]),INDEX(Table_Repeating_Question_Sets[Config Rollup],Table_Repeating_Question_Sets[[#This Row],[Config Use Row]]),"")</f>
        <v/>
      </c>
      <c r="CQ11" s="49" t="str">
        <f ca="1">IF(ISNUMBER(Table_Repeating_Question_Sets[[#This Row],[Config Use Row]]),INDEX(Table_Repeating_Question_Sets[Config Keys Nested Rollup],Table_Repeating_Question_Sets[[#This Row],[Config Use Row]]),"")</f>
        <v/>
      </c>
    </row>
    <row r="12" spans="2:95" s="22" customFormat="1" ht="21" hidden="1" customHeight="1">
      <c r="B12" s="10"/>
      <c r="C12" s="10"/>
      <c r="D12" s="10" t="str">
        <f ca="1">IF(Table_Repeating_Question_Sets[[#This Row],[Header]]="Yes","",
IF(INDIRECT(SUBSTITUTE(ADDRESS(1,COLUMN(),4),"1","")&amp;ROW()-1)="",
INDIRECT(SUBSTITUTE(ADDRESS(1,COLUMN(Table_Repeating_Question_Sets[[#This Row],[Property]]),4),"1","")&amp;ROW()-1),
INDIRECT(SUBSTITUTE(ADDRESS(1,COLUMN(),4),"1","")&amp;ROW()-1)))</f>
        <v>Repeating 4</v>
      </c>
      <c r="E12"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10" t="str">
        <f ca="1">IF(Table_Repeating_Question_Sets[[#This Row],[Header]]="Yes","",IF(INDIRECT(SUBSTITUTE(ADDRESS(1,COLUMN(),4),"1","")&amp;ROW()-1)="",
INDIRECT(SUBSTITUTE(ADDRESS(1,COLUMN(Table_Repeating_Question_Sets[[#This Row],[Property]]),4),"1","")&amp;ROW()-1),INDIRECT(SUBSTITUTE(ADDRESS(1,COLUMN(),4),"1","")&amp;ROW()-1)))</f>
        <v>Repeating 4</v>
      </c>
      <c r="G12"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10" t="str">
        <f>IF(Table_Repeating_Question_Sets[[#This Row],[Header]]="Yes","",IF(Table_Repeating_Question_Sets[[#This Row],[Property]]&lt;&gt;"",SUBSTITUTE(Table_Repeating_Question_Sets[[#This Row],[Property]]," ",""),""))</f>
        <v/>
      </c>
      <c r="I12" s="95"/>
      <c r="J12" s="95"/>
      <c r="K12" s="95"/>
      <c r="L12" s="95"/>
      <c r="M12" s="95"/>
      <c r="N12" s="95"/>
      <c r="O12" s="95"/>
      <c r="P12" s="95"/>
      <c r="Q12" s="95"/>
      <c r="R12" s="95"/>
      <c r="S12"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98">
        <f>IF(Table_Repeating_Question_Sets[[#This Row],[Header]]&lt;&gt;"Yes",COUNTA(Table_Repeating_Question_Sets[[#This Row],[Value 1]:[Value 10]]),"")</f>
        <v>0</v>
      </c>
      <c r="U12" s="10"/>
      <c r="V12" s="10"/>
      <c r="W12" s="10"/>
      <c r="X12" s="77"/>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f ca="1">IF(Table_Repeating_Question_Sets[[#This Row],[Header]]="Yes","",_xlfn.NUMBERVALUE(INDIRECT(SUBSTITUTE(ADDRESS(1,COLUMN(Table_Repeating_Question_Sets[[#This Row],[Count 1]]),4),"1","")&amp;ROW(Table_Repeating_Question_Sets[[#This Row],[Count 1]])+1))+IF(Table_Repeating_Question_Sets[[#This Row],[Value 1]]&lt;&gt;"",1,0))</f>
        <v>0</v>
      </c>
      <c r="AZ12"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2"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2" s="10">
        <f ca="1">IF(Table_Repeating_Question_Sets[[#This Row],[Header]]="Yes","",_xlfn.NUMBERVALUE(INDIRECT(SUBSTITUTE(ADDRESS(1,COLUMN(Table_Repeating_Question_Sets[[#This Row],[Count 2]]),4),"1","")&amp;ROW(Table_Repeating_Question_Sets[[#This Row],[Count 2]])+1))+IF(Table_Repeating_Question_Sets[[#This Row],[Value 2]]&lt;&gt;"",1,0))</f>
        <v>0</v>
      </c>
      <c r="BC12"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2"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2" s="10">
        <f ca="1">IF(Table_Repeating_Question_Sets[[#This Row],[Header]]="Yes","",_xlfn.NUMBERVALUE(INDIRECT(SUBSTITUTE(ADDRESS(1,COLUMN(Table_Repeating_Question_Sets[[#This Row],[Count 3]]),4),"1","")&amp;ROW(Table_Repeating_Question_Sets[[#This Row],[Count 3]])+1))+IF(Table_Repeating_Question_Sets[[#This Row],[Value 3]]&lt;&gt;"",1,0))</f>
        <v>0</v>
      </c>
      <c r="BF12"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2"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2" s="10">
        <f ca="1">IF(Table_Repeating_Question_Sets[[#This Row],[Header]]="Yes","",_xlfn.NUMBERVALUE(INDIRECT(SUBSTITUTE(ADDRESS(1,COLUMN(Table_Repeating_Question_Sets[[#This Row],[Count 4]]),4),"1","")&amp;ROW(Table_Repeating_Question_Sets[[#This Row],[Count 4]])+1))+IF(Table_Repeating_Question_Sets[[#This Row],[Value 4]]&lt;&gt;"",1,0))</f>
        <v>0</v>
      </c>
      <c r="BI12"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2"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2" s="10">
        <f ca="1">IF(Table_Repeating_Question_Sets[[#This Row],[Header]]="Yes","",_xlfn.NUMBERVALUE(INDIRECT(SUBSTITUTE(ADDRESS(1,COLUMN(Table_Repeating_Question_Sets[[#This Row],[Count 5]]),4),"1","")&amp;ROW(Table_Repeating_Question_Sets[[#This Row],[Count 5]])+1))+IF(Table_Repeating_Question_Sets[[#This Row],[Value 5]]&lt;&gt;"",1,0))</f>
        <v>0</v>
      </c>
      <c r="BL12"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2"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2" s="10">
        <f ca="1">IF(Table_Repeating_Question_Sets[[#This Row],[Header]]="Yes","",_xlfn.NUMBERVALUE(INDIRECT(SUBSTITUTE(ADDRESS(1,COLUMN(Table_Repeating_Question_Sets[[#This Row],[Count 6]]),4),"1","")&amp;ROW(Table_Repeating_Question_Sets[[#This Row],[Count 6]])+1))+IF(Table_Repeating_Question_Sets[[#This Row],[Value 6]]&lt;&gt;"",1,0))</f>
        <v>0</v>
      </c>
      <c r="BO12"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2"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2" s="10">
        <f ca="1">IF(Table_Repeating_Question_Sets[[#This Row],[Header]]="Yes","",_xlfn.NUMBERVALUE(INDIRECT(SUBSTITUTE(ADDRESS(1,COLUMN(Table_Repeating_Question_Sets[[#This Row],[Count 7]]),4),"1","")&amp;ROW(Table_Repeating_Question_Sets[[#This Row],[Count 7]])+1))+IF(Table_Repeating_Question_Sets[[#This Row],[Value 7]]&lt;&gt;"",1,0))</f>
        <v>0</v>
      </c>
      <c r="BR12"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2"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2" s="10">
        <f ca="1">IF(Table_Repeating_Question_Sets[[#This Row],[Header]]="Yes","",_xlfn.NUMBERVALUE(INDIRECT(SUBSTITUTE(ADDRESS(1,COLUMN(Table_Repeating_Question_Sets[[#This Row],[Count 8]]),4),"1","")&amp;ROW(Table_Repeating_Question_Sets[[#This Row],[Count 8]])+1))+IF(Table_Repeating_Question_Sets[[#This Row],[Value 8]]&lt;&gt;"",1,0))</f>
        <v>0</v>
      </c>
      <c r="BU12"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2"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2" s="10">
        <f ca="1">IF(Table_Repeating_Question_Sets[[#This Row],[Header]]="Yes","",_xlfn.NUMBERVALUE(INDIRECT(SUBSTITUTE(ADDRESS(1,COLUMN(Table_Repeating_Question_Sets[[#This Row],[Count 9]]),4),"1","")&amp;ROW(Table_Repeating_Question_Sets[[#This Row],[Count 9]])+1))+IF(Table_Repeating_Question_Sets[[#This Row],[Value 9]]&lt;&gt;"",1,0))</f>
        <v>0</v>
      </c>
      <c r="BX12"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2"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2" s="10">
        <f ca="1">IF(Table_Repeating_Question_Sets[[#This Row],[Header]]="Yes","",_xlfn.NUMBERVALUE(INDIRECT(SUBSTITUTE(ADDRESS(1,COLUMN(Table_Repeating_Question_Sets[[#This Row],[Count 10]]),4),"1","")&amp;ROW(Table_Repeating_Question_Sets[[#This Row],[Count 10]])+1))+IF(Table_Repeating_Question_Sets[[#This Row],[Value 10]]&lt;&gt;"",1,0))</f>
        <v>0</v>
      </c>
      <c r="CA12"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2"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2" s="10"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12"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2"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2"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2" s="10" t="str">
        <f t="array" aca="1" ref="CG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2"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2"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2"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2" s="10" t="str">
        <f xml:space="preserve">
IF(Table_Repeating_Question_Sets[[#This Row],[Row]]="Yes","]},{""className"": ""row"",""fieldGroup"": [","")&amp;
Table_Repeating_Question_Sets[[#This Row],[Config Field]]</f>
        <v/>
      </c>
      <c r="CL12"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2"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2" s="26" t="str">
        <f>IF(AND(Table_Repeating_Question_Sets[[#This Row],[Header]]="",Table_Repeating_Question_Sets[[#This Row],[Property]]&lt;&gt;"",Table_Repeating_Question_Sets[[#This Row],[Field Type]]&lt;&gt;""),
""""&amp;Table_Repeating_Question_Sets[[#This Row],[Key]]&amp;"""","")</f>
        <v/>
      </c>
      <c r="CO12"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2" s="26" t="str">
        <f ca="1">IF(ISNUMBER(Table_Repeating_Question_Sets[[#This Row],[Config Use Row]]),INDEX(Table_Repeating_Question_Sets[Config Rollup],Table_Repeating_Question_Sets[[#This Row],[Config Use Row]]),"")</f>
        <v/>
      </c>
      <c r="CQ12" s="26" t="str">
        <f ca="1">IF(ISNUMBER(Table_Repeating_Question_Sets[[#This Row],[Config Use Row]]),INDEX(Table_Repeating_Question_Sets[Config Keys Nested Rollup],Table_Repeating_Question_Sets[[#This Row],[Config Use Row]]),"")</f>
        <v/>
      </c>
    </row>
    <row r="13" spans="2:95" s="21" customFormat="1" ht="29.25" thickBot="1">
      <c r="B13" s="49" t="s">
        <v>159</v>
      </c>
      <c r="C13" s="15" t="s">
        <v>60</v>
      </c>
      <c r="D13" s="15" t="str">
        <f ca="1">IF(Table_Repeating_Question_Sets[[#This Row],[Header]]="Yes","",
IF(INDIRECT(SUBSTITUTE(ADDRESS(1,COLUMN(),4),"1","")&amp;ROW()-1)="",
INDIRECT(SUBSTITUTE(ADDRESS(1,COLUMN(Table_Repeating_Question_Sets[[#This Row],[Property]]),4),"1","")&amp;ROW()-1),
INDIRECT(SUBSTITUTE(ADDRESS(1,COLUMN(),4),"1","")&amp;ROW()-1)))</f>
        <v/>
      </c>
      <c r="E13" s="1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13" s="15" t="str">
        <f ca="1">IF(Table_Repeating_Question_Sets[[#This Row],[Header]]="Yes","",IF(INDIRECT(SUBSTITUTE(ADDRESS(1,COLUMN(),4),"1","")&amp;ROW()-1)="",
INDIRECT(SUBSTITUTE(ADDRESS(1,COLUMN(Table_Repeating_Question_Sets[[#This Row],[Property]]),4),"1","")&amp;ROW()-1),INDIRECT(SUBSTITUTE(ADDRESS(1,COLUMN(),4),"1","")&amp;ROW()-1)))</f>
        <v/>
      </c>
      <c r="G13" s="1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13" s="15" t="str">
        <f>IF(Table_Repeating_Question_Sets[[#This Row],[Header]]="Yes","",IF(Table_Repeating_Question_Sets[[#This Row],[Property]]&lt;&gt;"",SUBSTITUTE(Table_Repeating_Question_Sets[[#This Row],[Property]]," ",""),""))</f>
        <v/>
      </c>
      <c r="I13" s="58"/>
      <c r="J13" s="58"/>
      <c r="K13" s="58"/>
      <c r="L13" s="58"/>
      <c r="M13" s="58"/>
      <c r="N13" s="58"/>
      <c r="O13" s="58"/>
      <c r="P13" s="58"/>
      <c r="Q13" s="58"/>
      <c r="R13" s="58"/>
      <c r="S13" s="8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3" s="88" t="str">
        <f>IF(Table_Repeating_Question_Sets[[#This Row],[Header]]&lt;&gt;"Yes",COUNTA(Table_Repeating_Question_Sets[[#This Row],[Value 1]:[Value 10]]),"")</f>
        <v/>
      </c>
      <c r="U13" s="15"/>
      <c r="V13" s="15"/>
      <c r="W13" s="15"/>
      <c r="X13" s="76"/>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t="str">
        <f ca="1">IF(Table_Repeating_Question_Sets[[#This Row],[Header]]="Yes","",_xlfn.NUMBERVALUE(INDIRECT(SUBSTITUTE(ADDRESS(1,COLUMN(Table_Repeating_Question_Sets[[#This Row],[Count 1]]),4),"1","")&amp;ROW(Table_Repeating_Question_Sets[[#This Row],[Count 1]])+1))+IF(Table_Repeating_Question_Sets[[#This Row],[Value 1]]&lt;&gt;"",1,0))</f>
        <v/>
      </c>
      <c r="AZ13" s="15"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3" s="1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3" s="15" t="str">
        <f ca="1">IF(Table_Repeating_Question_Sets[[#This Row],[Header]]="Yes","",_xlfn.NUMBERVALUE(INDIRECT(SUBSTITUTE(ADDRESS(1,COLUMN(Table_Repeating_Question_Sets[[#This Row],[Count 2]]),4),"1","")&amp;ROW(Table_Repeating_Question_Sets[[#This Row],[Count 2]])+1))+IF(Table_Repeating_Question_Sets[[#This Row],[Value 2]]&lt;&gt;"",1,0))</f>
        <v/>
      </c>
      <c r="BC13" s="15"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3" s="1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3" s="15" t="str">
        <f ca="1">IF(Table_Repeating_Question_Sets[[#This Row],[Header]]="Yes","",_xlfn.NUMBERVALUE(INDIRECT(SUBSTITUTE(ADDRESS(1,COLUMN(Table_Repeating_Question_Sets[[#This Row],[Count 3]]),4),"1","")&amp;ROW(Table_Repeating_Question_Sets[[#This Row],[Count 3]])+1))+IF(Table_Repeating_Question_Sets[[#This Row],[Value 3]]&lt;&gt;"",1,0))</f>
        <v/>
      </c>
      <c r="BF13" s="15"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3" s="1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3" s="15" t="str">
        <f ca="1">IF(Table_Repeating_Question_Sets[[#This Row],[Header]]="Yes","",_xlfn.NUMBERVALUE(INDIRECT(SUBSTITUTE(ADDRESS(1,COLUMN(Table_Repeating_Question_Sets[[#This Row],[Count 4]]),4),"1","")&amp;ROW(Table_Repeating_Question_Sets[[#This Row],[Count 4]])+1))+IF(Table_Repeating_Question_Sets[[#This Row],[Value 4]]&lt;&gt;"",1,0))</f>
        <v/>
      </c>
      <c r="BI13" s="15"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3" s="1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3" s="15" t="str">
        <f ca="1">IF(Table_Repeating_Question_Sets[[#This Row],[Header]]="Yes","",_xlfn.NUMBERVALUE(INDIRECT(SUBSTITUTE(ADDRESS(1,COLUMN(Table_Repeating_Question_Sets[[#This Row],[Count 5]]),4),"1","")&amp;ROW(Table_Repeating_Question_Sets[[#This Row],[Count 5]])+1))+IF(Table_Repeating_Question_Sets[[#This Row],[Value 5]]&lt;&gt;"",1,0))</f>
        <v/>
      </c>
      <c r="BL13" s="15"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3" s="1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3" s="15" t="str">
        <f ca="1">IF(Table_Repeating_Question_Sets[[#This Row],[Header]]="Yes","",_xlfn.NUMBERVALUE(INDIRECT(SUBSTITUTE(ADDRESS(1,COLUMN(Table_Repeating_Question_Sets[[#This Row],[Count 6]]),4),"1","")&amp;ROW(Table_Repeating_Question_Sets[[#This Row],[Count 6]])+1))+IF(Table_Repeating_Question_Sets[[#This Row],[Value 6]]&lt;&gt;"",1,0))</f>
        <v/>
      </c>
      <c r="BO13" s="15"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3" s="1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3" s="15" t="str">
        <f ca="1">IF(Table_Repeating_Question_Sets[[#This Row],[Header]]="Yes","",_xlfn.NUMBERVALUE(INDIRECT(SUBSTITUTE(ADDRESS(1,COLUMN(Table_Repeating_Question_Sets[[#This Row],[Count 7]]),4),"1","")&amp;ROW(Table_Repeating_Question_Sets[[#This Row],[Count 7]])+1))+IF(Table_Repeating_Question_Sets[[#This Row],[Value 7]]&lt;&gt;"",1,0))</f>
        <v/>
      </c>
      <c r="BR13" s="15"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3" s="1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3" s="15" t="str">
        <f ca="1">IF(Table_Repeating_Question_Sets[[#This Row],[Header]]="Yes","",_xlfn.NUMBERVALUE(INDIRECT(SUBSTITUTE(ADDRESS(1,COLUMN(Table_Repeating_Question_Sets[[#This Row],[Count 8]]),4),"1","")&amp;ROW(Table_Repeating_Question_Sets[[#This Row],[Count 8]])+1))+IF(Table_Repeating_Question_Sets[[#This Row],[Value 8]]&lt;&gt;"",1,0))</f>
        <v/>
      </c>
      <c r="BU13" s="15"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3" s="1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3" s="15" t="str">
        <f ca="1">IF(Table_Repeating_Question_Sets[[#This Row],[Header]]="Yes","",_xlfn.NUMBERVALUE(INDIRECT(SUBSTITUTE(ADDRESS(1,COLUMN(Table_Repeating_Question_Sets[[#This Row],[Count 9]]),4),"1","")&amp;ROW(Table_Repeating_Question_Sets[[#This Row],[Count 9]])+1))+IF(Table_Repeating_Question_Sets[[#This Row],[Value 9]]&lt;&gt;"",1,0))</f>
        <v/>
      </c>
      <c r="BX13" s="15"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3" s="1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3" s="15" t="str">
        <f ca="1">IF(Table_Repeating_Question_Sets[[#This Row],[Header]]="Yes","",_xlfn.NUMBERVALUE(INDIRECT(SUBSTITUTE(ADDRESS(1,COLUMN(Table_Repeating_Question_Sets[[#This Row],[Count 10]]),4),"1","")&amp;ROW(Table_Repeating_Question_Sets[[#This Row],[Count 10]])+1))+IF(Table_Repeating_Question_Sets[[#This Row],[Value 10]]&lt;&gt;"",1,0))</f>
        <v/>
      </c>
      <c r="CA13" s="15"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3"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3" s="15"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13" s="1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3" s="15"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3" s="15"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3" s="15" t="str">
        <f t="array" aca="1" ref="CG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3" s="1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3" s="15"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3" s="15"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3" s="15" t="str">
        <f xml:space="preserve">
IF(Table_Repeating_Question_Sets[[#This Row],[Row]]="Yes","]},{""className"": ""row"",""fieldGroup"": [","")&amp;
Table_Repeating_Question_Sets[[#This Row],[Config Field]]</f>
        <v/>
      </c>
      <c r="CL13" s="1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M13" s="15"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3" s="49" t="str">
        <f>IF(AND(Table_Repeating_Question_Sets[[#This Row],[Header]]="",Table_Repeating_Question_Sets[[#This Row],[Property]]&lt;&gt;"",Table_Repeating_Question_Sets[[#This Row],[Field Type]]&lt;&gt;""),
""""&amp;Table_Repeating_Question_Sets[[#This Row],[Key]]&amp;"""","")</f>
        <v/>
      </c>
      <c r="CO13" s="49"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P13" s="15" t="str">
        <f ca="1">IF(ISNUMBER(Table_Repeating_Question_Sets[[#This Row],[Config Use Row]]),INDEX(Table_Repeating_Question_Sets[Config Rollup],Table_Repeating_Question_Sets[[#This Row],[Config Use Row]]),"")</f>
        <v/>
      </c>
      <c r="CQ13" s="49" t="str">
        <f ca="1">IF(ISNUMBER(Table_Repeating_Question_Sets[[#This Row],[Config Use Row]]),INDEX(Table_Repeating_Question_Sets[Config Keys Nested Rollup],Table_Repeating_Question_Sets[[#This Row],[Config Use Row]]),"")</f>
        <v/>
      </c>
    </row>
    <row r="14" spans="2:95" s="22" customFormat="1" ht="21" hidden="1" customHeight="1">
      <c r="B14" s="10"/>
      <c r="C14" s="10"/>
      <c r="D14" s="10" t="str">
        <f ca="1">IF(Table_Repeating_Question_Sets[[#This Row],[Header]]="Yes","",
IF(INDIRECT(SUBSTITUTE(ADDRESS(1,COLUMN(),4),"1","")&amp;ROW()-1)="",
INDIRECT(SUBSTITUTE(ADDRESS(1,COLUMN(Table_Repeating_Question_Sets[[#This Row],[Property]]),4),"1","")&amp;ROW()-1),
INDIRECT(SUBSTITUTE(ADDRESS(1,COLUMN(),4),"1","")&amp;ROW()-1)))</f>
        <v>Repeating 5</v>
      </c>
      <c r="E14"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4" s="10" t="str">
        <f ca="1">IF(Table_Repeating_Question_Sets[[#This Row],[Header]]="Yes","",IF(INDIRECT(SUBSTITUTE(ADDRESS(1,COLUMN(),4),"1","")&amp;ROW()-1)="",
INDIRECT(SUBSTITUTE(ADDRESS(1,COLUMN(Table_Repeating_Question_Sets[[#This Row],[Property]]),4),"1","")&amp;ROW()-1),INDIRECT(SUBSTITUTE(ADDRESS(1,COLUMN(),4),"1","")&amp;ROW()-1)))</f>
        <v>Repeating 5</v>
      </c>
      <c r="G14"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4" s="10" t="str">
        <f>IF(Table_Repeating_Question_Sets[[#This Row],[Header]]="Yes","",IF(Table_Repeating_Question_Sets[[#This Row],[Property]]&lt;&gt;"",SUBSTITUTE(Table_Repeating_Question_Sets[[#This Row],[Property]]," ",""),""))</f>
        <v/>
      </c>
      <c r="I14" s="95"/>
      <c r="J14" s="95"/>
      <c r="K14" s="95"/>
      <c r="L14" s="95"/>
      <c r="M14" s="95"/>
      <c r="N14" s="95"/>
      <c r="O14" s="95"/>
      <c r="P14" s="95"/>
      <c r="Q14" s="95"/>
      <c r="R14" s="95"/>
      <c r="S14" s="9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4" s="98">
        <f>IF(Table_Repeating_Question_Sets[[#This Row],[Header]]&lt;&gt;"Yes",COUNTA(Table_Repeating_Question_Sets[[#This Row],[Value 1]:[Value 10]]),"")</f>
        <v>0</v>
      </c>
      <c r="U14" s="10"/>
      <c r="V14" s="10"/>
      <c r="W14" s="10"/>
      <c r="X14" s="77"/>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f ca="1">IF(Table_Repeating_Question_Sets[[#This Row],[Header]]="Yes","",_xlfn.NUMBERVALUE(INDIRECT(SUBSTITUTE(ADDRESS(1,COLUMN(Table_Repeating_Question_Sets[[#This Row],[Count 1]]),4),"1","")&amp;ROW(Table_Repeating_Question_Sets[[#This Row],[Count 1]])+1))+IF(Table_Repeating_Question_Sets[[#This Row],[Value 1]]&lt;&gt;"",1,0))</f>
        <v>0</v>
      </c>
      <c r="AZ14"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4"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4" s="10">
        <f ca="1">IF(Table_Repeating_Question_Sets[[#This Row],[Header]]="Yes","",_xlfn.NUMBERVALUE(INDIRECT(SUBSTITUTE(ADDRESS(1,COLUMN(Table_Repeating_Question_Sets[[#This Row],[Count 2]]),4),"1","")&amp;ROW(Table_Repeating_Question_Sets[[#This Row],[Count 2]])+1))+IF(Table_Repeating_Question_Sets[[#This Row],[Value 2]]&lt;&gt;"",1,0))</f>
        <v>0</v>
      </c>
      <c r="BC14"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4"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4" s="10">
        <f ca="1">IF(Table_Repeating_Question_Sets[[#This Row],[Header]]="Yes","",_xlfn.NUMBERVALUE(INDIRECT(SUBSTITUTE(ADDRESS(1,COLUMN(Table_Repeating_Question_Sets[[#This Row],[Count 3]]),4),"1","")&amp;ROW(Table_Repeating_Question_Sets[[#This Row],[Count 3]])+1))+IF(Table_Repeating_Question_Sets[[#This Row],[Value 3]]&lt;&gt;"",1,0))</f>
        <v>0</v>
      </c>
      <c r="BF14"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4"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4" s="10">
        <f ca="1">IF(Table_Repeating_Question_Sets[[#This Row],[Header]]="Yes","",_xlfn.NUMBERVALUE(INDIRECT(SUBSTITUTE(ADDRESS(1,COLUMN(Table_Repeating_Question_Sets[[#This Row],[Count 4]]),4),"1","")&amp;ROW(Table_Repeating_Question_Sets[[#This Row],[Count 4]])+1))+IF(Table_Repeating_Question_Sets[[#This Row],[Value 4]]&lt;&gt;"",1,0))</f>
        <v>0</v>
      </c>
      <c r="BI14"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4"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4" s="10">
        <f ca="1">IF(Table_Repeating_Question_Sets[[#This Row],[Header]]="Yes","",_xlfn.NUMBERVALUE(INDIRECT(SUBSTITUTE(ADDRESS(1,COLUMN(Table_Repeating_Question_Sets[[#This Row],[Count 5]]),4),"1","")&amp;ROW(Table_Repeating_Question_Sets[[#This Row],[Count 5]])+1))+IF(Table_Repeating_Question_Sets[[#This Row],[Value 5]]&lt;&gt;"",1,0))</f>
        <v>0</v>
      </c>
      <c r="BL14"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4"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4" s="10">
        <f ca="1">IF(Table_Repeating_Question_Sets[[#This Row],[Header]]="Yes","",_xlfn.NUMBERVALUE(INDIRECT(SUBSTITUTE(ADDRESS(1,COLUMN(Table_Repeating_Question_Sets[[#This Row],[Count 6]]),4),"1","")&amp;ROW(Table_Repeating_Question_Sets[[#This Row],[Count 6]])+1))+IF(Table_Repeating_Question_Sets[[#This Row],[Value 6]]&lt;&gt;"",1,0))</f>
        <v>0</v>
      </c>
      <c r="BO14"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4"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4" s="10">
        <f ca="1">IF(Table_Repeating_Question_Sets[[#This Row],[Header]]="Yes","",_xlfn.NUMBERVALUE(INDIRECT(SUBSTITUTE(ADDRESS(1,COLUMN(Table_Repeating_Question_Sets[[#This Row],[Count 7]]),4),"1","")&amp;ROW(Table_Repeating_Question_Sets[[#This Row],[Count 7]])+1))+IF(Table_Repeating_Question_Sets[[#This Row],[Value 7]]&lt;&gt;"",1,0))</f>
        <v>0</v>
      </c>
      <c r="BR14"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4"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4" s="10">
        <f ca="1">IF(Table_Repeating_Question_Sets[[#This Row],[Header]]="Yes","",_xlfn.NUMBERVALUE(INDIRECT(SUBSTITUTE(ADDRESS(1,COLUMN(Table_Repeating_Question_Sets[[#This Row],[Count 8]]),4),"1","")&amp;ROW(Table_Repeating_Question_Sets[[#This Row],[Count 8]])+1))+IF(Table_Repeating_Question_Sets[[#This Row],[Value 8]]&lt;&gt;"",1,0))</f>
        <v>0</v>
      </c>
      <c r="BU14"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4"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4" s="10">
        <f ca="1">IF(Table_Repeating_Question_Sets[[#This Row],[Header]]="Yes","",_xlfn.NUMBERVALUE(INDIRECT(SUBSTITUTE(ADDRESS(1,COLUMN(Table_Repeating_Question_Sets[[#This Row],[Count 9]]),4),"1","")&amp;ROW(Table_Repeating_Question_Sets[[#This Row],[Count 9]])+1))+IF(Table_Repeating_Question_Sets[[#This Row],[Value 9]]&lt;&gt;"",1,0))</f>
        <v>0</v>
      </c>
      <c r="BX14"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4"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4" s="10">
        <f ca="1">IF(Table_Repeating_Question_Sets[[#This Row],[Header]]="Yes","",_xlfn.NUMBERVALUE(INDIRECT(SUBSTITUTE(ADDRESS(1,COLUMN(Table_Repeating_Question_Sets[[#This Row],[Count 10]]),4),"1","")&amp;ROW(Table_Repeating_Question_Sets[[#This Row],[Count 10]])+1))+IF(Table_Repeating_Question_Sets[[#This Row],[Value 10]]&lt;&gt;"",1,0))</f>
        <v>0</v>
      </c>
      <c r="CA14"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4"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4" s="10" t="e">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#NAME?</v>
      </c>
      <c r="CD14"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4"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4"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4" s="10" t="str">
        <f t="array" aca="1" ref="CG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4"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4"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4"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4" s="10" t="str">
        <f xml:space="preserve">
IF(Table_Repeating_Question_Sets[[#This Row],[Row]]="Yes","]},{""className"": ""row"",""fieldGroup"": [","")&amp;
Table_Repeating_Question_Sets[[#This Row],[Config Field]]</f>
        <v/>
      </c>
      <c r="CL14"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4"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4" s="26" t="str">
        <f>IF(AND(Table_Repeating_Question_Sets[[#This Row],[Header]]="",Table_Repeating_Question_Sets[[#This Row],[Property]]&lt;&gt;"",Table_Repeating_Question_Sets[[#This Row],[Field Type]]&lt;&gt;""),
""""&amp;Table_Repeating_Question_Sets[[#This Row],[Key]]&amp;"""","")</f>
        <v/>
      </c>
      <c r="CO14" s="26"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4" s="26" t="str">
        <f ca="1">IF(ISNUMBER(Table_Repeating_Question_Sets[[#This Row],[Config Use Row]]),INDEX(Table_Repeating_Question_Sets[Config Rollup],Table_Repeating_Question_Sets[[#This Row],[Config Use Row]]),"")</f>
        <v/>
      </c>
      <c r="CQ14" s="26" t="str">
        <f ca="1">IF(ISNUMBER(Table_Repeating_Question_Sets[[#This Row],[Config Use Row]]),INDEX(Table_Repeating_Question_Sets[Config Keys Nested Rollup],Table_Repeating_Question_Sets[[#This Row],[Config Use Row]]),"")</f>
        <v/>
      </c>
    </row>
  </sheetData>
  <sheetProtection insertRows="0" deleteRows="0"/>
  <dataValidations count="3">
    <dataValidation type="list" allowBlank="1" showInputMessage="1" showErrorMessage="1" sqref="U5:U14">
      <formula1>Select_Repeating_Data_Type</formula1>
    </dataValidation>
    <dataValidation type="list" allowBlank="1" showInputMessage="1" showErrorMessage="1" sqref="X5:X14">
      <formula1>Select_Yes_No</formula1>
    </dataValidation>
    <dataValidation type="list" allowBlank="1" showInputMessage="1" showErrorMessage="1" sqref="V1:V1048576">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3:J114"/>
  <sheetViews>
    <sheetView topLeftCell="A94" workbookViewId="0">
      <selection activeCell="B114" sqref="B114"/>
    </sheetView>
  </sheetViews>
  <sheetFormatPr defaultColWidth="9.140625" defaultRowHeight="15"/>
  <cols>
    <col min="1" max="1" width="9.140625" style="21"/>
    <col min="2" max="2" width="34.42578125" style="21" customWidth="1"/>
    <col min="3" max="3" width="22.140625" style="21" hidden="1" customWidth="1"/>
    <col min="4" max="4" width="29.140625" style="21" customWidth="1"/>
    <col min="5" max="5" width="25.85546875" style="21" customWidth="1"/>
    <col min="6" max="7" width="73.85546875" style="21" customWidth="1"/>
    <col min="8" max="10" width="73.85546875" style="21" hidden="1" customWidth="1"/>
    <col min="11" max="11" width="73.85546875" style="21" customWidth="1"/>
    <col min="12" max="16384" width="9.140625" style="21"/>
  </cols>
  <sheetData>
    <row r="3" spans="2:10" ht="47.25" thickBot="1">
      <c r="B3" s="19" t="s">
        <v>160</v>
      </c>
      <c r="C3" s="19"/>
      <c r="D3" s="19"/>
      <c r="E3" s="19"/>
      <c r="F3" s="19"/>
      <c r="G3" s="19"/>
      <c r="H3" s="19"/>
      <c r="I3" s="19"/>
      <c r="J3" s="19"/>
    </row>
    <row r="5" spans="2:10">
      <c r="B5" s="16" t="s">
        <v>6</v>
      </c>
      <c r="C5" s="16" t="s">
        <v>2</v>
      </c>
      <c r="D5" s="16" t="s">
        <v>161</v>
      </c>
      <c r="E5" s="16" t="s">
        <v>162</v>
      </c>
      <c r="F5" s="16" t="s">
        <v>20</v>
      </c>
      <c r="G5" s="16" t="s">
        <v>33</v>
      </c>
      <c r="H5" s="17" t="s">
        <v>163</v>
      </c>
      <c r="I5" s="16" t="s">
        <v>164</v>
      </c>
      <c r="J5" s="66" t="s">
        <v>165</v>
      </c>
    </row>
    <row r="6" spans="2:10" ht="29.25" thickBot="1">
      <c r="B6" s="84" t="s">
        <v>838</v>
      </c>
      <c r="C6" s="15" t="s">
        <v>60</v>
      </c>
      <c r="D6" s="15"/>
      <c r="E6" s="15"/>
      <c r="F6" s="15"/>
      <c r="G6" s="15"/>
      <c r="H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 spans="2:10" s="22" customFormat="1" ht="21" hidden="1" customHeight="1">
      <c r="B7" s="77"/>
      <c r="C7" s="10"/>
      <c r="D7" s="10"/>
      <c r="E7" s="10"/>
      <c r="F7" s="10"/>
      <c r="G7" s="10"/>
      <c r="H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 spans="2:10" s="22" customFormat="1" ht="21" customHeight="1">
      <c r="B8" s="215" t="s">
        <v>847</v>
      </c>
      <c r="C8" s="10"/>
      <c r="D8" s="11"/>
      <c r="E8" s="11"/>
      <c r="F8" s="10"/>
      <c r="G8" s="10"/>
      <c r="H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{"value":"Bernafon","key":"Bernafon"}</v>
      </c>
      <c r="I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{"value":"Bernafon","key":"Bernafon"}</v>
      </c>
      <c r="J8"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{"label":"Bernafon","value":"Bernafon"}</v>
      </c>
    </row>
    <row r="9" spans="2:10" s="22" customFormat="1" ht="21" customHeight="1">
      <c r="B9" s="82" t="s">
        <v>839</v>
      </c>
      <c r="C9" s="27"/>
      <c r="D9" s="27"/>
      <c r="E9" s="27"/>
      <c r="F9" s="27"/>
      <c r="G9" s="27"/>
      <c r="H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{"value":"Oticon","key":"Oticon"}</v>
      </c>
      <c r="I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{"value":"Oticon","key":"Oticon"}</v>
      </c>
      <c r="J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{"label":"Oticon","value":"Oticon"}</v>
      </c>
    </row>
    <row r="10" spans="2:10" s="22" customFormat="1" ht="21" customHeight="1">
      <c r="B10" s="82" t="s">
        <v>848</v>
      </c>
      <c r="C10" s="27"/>
      <c r="D10" s="27"/>
      <c r="E10" s="27"/>
      <c r="F10" s="27"/>
      <c r="G10" s="27"/>
      <c r="H10"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{"value":"Phonak","key":"Phonak"}</v>
      </c>
      <c r="I10"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{"value":"Phonak","key":"Phonak"}</v>
      </c>
      <c r="J1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{"label":"Phonak","value":"Phonak"}</v>
      </c>
    </row>
    <row r="11" spans="2:10" s="22" customFormat="1" ht="21" customHeight="1">
      <c r="B11" s="82" t="s">
        <v>849</v>
      </c>
      <c r="C11" s="27"/>
      <c r="D11" s="27"/>
      <c r="E11" s="27"/>
      <c r="F11" s="27"/>
      <c r="G11" s="27"/>
      <c r="H1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{"value":"Resound","key":"Resound"}</v>
      </c>
      <c r="I1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{"value":"Resound","key":"Resound"}</v>
      </c>
      <c r="J1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{"label":"Resound","value":"Resound"}</v>
      </c>
    </row>
    <row r="12" spans="2:10" s="22" customFormat="1" ht="21" customHeight="1">
      <c r="B12" s="82" t="s">
        <v>850</v>
      </c>
      <c r="C12" s="27"/>
      <c r="D12" s="27"/>
      <c r="E12" s="27"/>
      <c r="F12" s="27"/>
      <c r="G12" s="27"/>
      <c r="H1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{"value":"Signia/Siemens","key":"Signia/Siemens"}</v>
      </c>
      <c r="I12"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{"value":"Signia/Siemens","key":"Signia/Siemens"}</v>
      </c>
      <c r="J12"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{"label":"Signia/Siemens","value":"Signia/Siemens"}</v>
      </c>
    </row>
    <row r="13" spans="2:10" s="22" customFormat="1" ht="21" customHeight="1">
      <c r="B13" s="82" t="s">
        <v>851</v>
      </c>
      <c r="C13" s="27"/>
      <c r="D13" s="27"/>
      <c r="E13" s="27"/>
      <c r="F13" s="27"/>
      <c r="G13" s="27"/>
      <c r="H1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{"value":"Starkey","key":"Starkey"}</v>
      </c>
      <c r="I1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{"value":"Starkey","key":"Starkey"}</v>
      </c>
      <c r="J1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{"label":"Starkey","value":"Starkey"}</v>
      </c>
    </row>
    <row r="14" spans="2:10" s="22" customFormat="1" ht="21" customHeight="1">
      <c r="B14" s="82" t="s">
        <v>852</v>
      </c>
      <c r="C14" s="27"/>
      <c r="D14" s="27"/>
      <c r="E14" s="27"/>
      <c r="F14" s="27"/>
      <c r="G14" s="27"/>
      <c r="H14"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{"value":"Unitron","key":"Unitron"}</v>
      </c>
      <c r="I14"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{"value":"Unitron","key":"Unitron"}</v>
      </c>
      <c r="J14"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{"label":"Unitron","value":"Unitron"}</v>
      </c>
    </row>
    <row r="15" spans="2:10" s="22" customFormat="1" ht="21" customHeight="1">
      <c r="B15" s="82" t="s">
        <v>853</v>
      </c>
      <c r="C15" s="27"/>
      <c r="D15" s="27"/>
      <c r="E15" s="27"/>
      <c r="F15" s="27"/>
      <c r="G15" s="27"/>
      <c r="H1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{"value":"Widex","key":"Widex"}</v>
      </c>
      <c r="I1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{"value":"Widex","key":"Widex"}</v>
      </c>
      <c r="J1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{"label":"Widex","value":"Widex"}</v>
      </c>
    </row>
    <row r="16" spans="2:10" s="22" customFormat="1" ht="21" customHeight="1">
      <c r="B16" s="82" t="s">
        <v>220</v>
      </c>
      <c r="C16" s="27"/>
      <c r="D16" s="27"/>
      <c r="E16" s="27"/>
      <c r="F16" s="27"/>
      <c r="G16" s="27"/>
      <c r="H16"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{"value":"Other","key":"Other"}</v>
      </c>
      <c r="I16"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{"value":"Other","key":"Other"}</v>
      </c>
      <c r="J16"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{"label":"Other","value":"Other"}</v>
      </c>
    </row>
    <row r="17" spans="2:10" ht="29.25" thickBot="1">
      <c r="B17" s="84" t="s">
        <v>65</v>
      </c>
      <c r="C17" s="15" t="s">
        <v>60</v>
      </c>
      <c r="D17" s="15"/>
      <c r="E17" s="15"/>
      <c r="F17" s="15"/>
      <c r="G17" s="15"/>
      <c r="H17"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7"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7"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8" spans="2:10" s="22" customFormat="1" ht="21" hidden="1" customHeight="1">
      <c r="B18" s="77"/>
      <c r="C18" s="10"/>
      <c r="D18" s="10"/>
      <c r="E18" s="10"/>
      <c r="F18" s="10"/>
      <c r="G18" s="10"/>
      <c r="H1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8"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9" spans="2:10" s="22" customFormat="1" ht="21" customHeight="1">
      <c r="B19" s="77" t="s">
        <v>166</v>
      </c>
      <c r="C19" s="13"/>
      <c r="D19" s="10"/>
      <c r="E19" s="10"/>
      <c r="F19" s="10"/>
      <c r="G19" s="10"/>
      <c r="H1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{"value":"ACT","key":"ACT"}</v>
      </c>
      <c r="I1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{"value":"ACT","key":"ACT"}</v>
      </c>
      <c r="J19"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{"label":"ACT","value":"ACT"}</v>
      </c>
    </row>
    <row r="20" spans="2:10" s="22" customFormat="1" ht="21" customHeight="1">
      <c r="B20" s="77" t="s">
        <v>167</v>
      </c>
      <c r="C20" s="13"/>
      <c r="D20" s="10"/>
      <c r="E20" s="10"/>
      <c r="F20" s="10"/>
      <c r="G20" s="10"/>
      <c r="H2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{"value":"NSW","key":"NSW"}</v>
      </c>
      <c r="I2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{"value":"NSW","key":"NSW"}</v>
      </c>
      <c r="J20"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{"label":"NSW","value":"NSW"}</v>
      </c>
    </row>
    <row r="21" spans="2:10" s="22" customFormat="1" ht="21" customHeight="1">
      <c r="B21" s="77" t="s">
        <v>168</v>
      </c>
      <c r="C21" s="13"/>
      <c r="D21" s="10"/>
      <c r="E21" s="10"/>
      <c r="F21" s="10"/>
      <c r="G21" s="10"/>
      <c r="H21"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{"value":"NT","key":"NT"}</v>
      </c>
      <c r="I21"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{"value":"NT","key":"NT"}</v>
      </c>
      <c r="J21"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{"label":"NT","value":"NT"}</v>
      </c>
    </row>
    <row r="22" spans="2:10" s="22" customFormat="1" ht="21" customHeight="1">
      <c r="B22" s="77" t="s">
        <v>169</v>
      </c>
      <c r="C22" s="13"/>
      <c r="D22" s="10"/>
      <c r="E22" s="10"/>
      <c r="F22" s="10"/>
      <c r="G22" s="10"/>
      <c r="H2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{"value":"QLD","key":"QLD"}</v>
      </c>
      <c r="I2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{"value":"QLD","key":"QLD"}</v>
      </c>
      <c r="J22"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{"label":"QLD","value":"QLD"}</v>
      </c>
    </row>
    <row r="23" spans="2:10" s="22" customFormat="1" ht="21" customHeight="1">
      <c r="B23" s="77" t="s">
        <v>170</v>
      </c>
      <c r="C23" s="13"/>
      <c r="D23" s="10"/>
      <c r="E23" s="10"/>
      <c r="F23" s="11"/>
      <c r="G23" s="11"/>
      <c r="H23"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{"value":"SA","key":"SA"}</v>
      </c>
      <c r="I23"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{"value":"SA","key":"SA"}</v>
      </c>
      <c r="J23"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{"label":"SA","value":"SA"}</v>
      </c>
    </row>
    <row r="24" spans="2:10" s="22" customFormat="1" ht="21" customHeight="1">
      <c r="B24" s="77" t="s">
        <v>171</v>
      </c>
      <c r="C24" s="54"/>
      <c r="D24" s="27"/>
      <c r="E24" s="27"/>
      <c r="F24" s="27"/>
      <c r="G24" s="27"/>
      <c r="H24"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{"value":"TAS","key":"TAS"}</v>
      </c>
      <c r="I24"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{"value":"TAS","key":"TAS"}</v>
      </c>
      <c r="J24"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{"label":"TAS","value":"TAS"}</v>
      </c>
    </row>
    <row r="25" spans="2:10" s="22" customFormat="1" ht="21" customHeight="1">
      <c r="B25" s="77" t="s">
        <v>64</v>
      </c>
      <c r="C25" s="54"/>
      <c r="D25" s="27"/>
      <c r="E25" s="27"/>
      <c r="F25" s="27"/>
      <c r="G25" s="27"/>
      <c r="H2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{"value":"VIC","key":"VIC"}</v>
      </c>
      <c r="I2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{"value":"VIC","key":"VIC"}</v>
      </c>
      <c r="J2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{"label":"VIC","value":"VIC"}</v>
      </c>
    </row>
    <row r="26" spans="2:10" s="22" customFormat="1" ht="21" customHeight="1">
      <c r="B26" s="77" t="s">
        <v>172</v>
      </c>
      <c r="C26" s="54"/>
      <c r="D26" s="27"/>
      <c r="E26" s="27"/>
      <c r="F26" s="27"/>
      <c r="G26" s="27"/>
      <c r="H26"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{"value":"WA","key":"WA"}</v>
      </c>
      <c r="I26"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{"value":"WA","key":"WA"}</v>
      </c>
      <c r="J26"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{"label":"WA","value":"WA"}</v>
      </c>
    </row>
    <row r="27" spans="2:10" ht="29.25" thickBot="1">
      <c r="B27" s="84" t="s">
        <v>830</v>
      </c>
      <c r="C27" s="15" t="s">
        <v>60</v>
      </c>
      <c r="D27" s="15"/>
      <c r="E27" s="15"/>
      <c r="F27" s="15"/>
      <c r="G27" s="15"/>
      <c r="H27"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27"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27"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28" spans="2:10" s="22" customFormat="1" ht="21" hidden="1" customHeight="1">
      <c r="B28" s="77"/>
      <c r="C28" s="10"/>
      <c r="D28" s="10"/>
      <c r="E28" s="10"/>
      <c r="F28" s="10"/>
      <c r="G28" s="10"/>
      <c r="H2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2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28"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29" spans="2:10" s="22" customFormat="1" ht="21" customHeight="1">
      <c r="B29" s="6" t="s">
        <v>922</v>
      </c>
      <c r="C29" s="13"/>
      <c r="D29" s="10"/>
      <c r="E29" s="166"/>
      <c r="F29" s="11"/>
      <c r="G29" s="11"/>
      <c r="H2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{"value":"BTE - Behind The Ear","key":"BTE - Behind The Ear"}</v>
      </c>
      <c r="I2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{"value":"BTE - Behind The Ear","key":"BTE - Behind The Ear"}</v>
      </c>
      <c r="J29"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{"label":"BTE - Behind The Ear","value":"BTE - Behind The Ear"}</v>
      </c>
    </row>
    <row r="30" spans="2:10" s="22" customFormat="1" ht="21" customHeight="1">
      <c r="B30" s="6" t="s">
        <v>923</v>
      </c>
      <c r="C30" s="54"/>
      <c r="D30" s="27"/>
      <c r="E30" s="27"/>
      <c r="F30" s="27"/>
      <c r="G30" s="27"/>
      <c r="H30"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{"value":"CIC - Completely In Canal","key":"CIC - Completely In Canal"}</v>
      </c>
      <c r="I30"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{"value":"CIC - Completely In Canal","key":"CIC - Completely In Canal"}</v>
      </c>
      <c r="J3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{"label":"CIC - Completely In Canal","value":"CIC - Completely In Canal"}</v>
      </c>
    </row>
    <row r="31" spans="2:10" s="22" customFormat="1" ht="21" customHeight="1">
      <c r="B31" s="6" t="s">
        <v>924</v>
      </c>
      <c r="C31" s="54"/>
      <c r="D31" s="27"/>
      <c r="E31" s="27"/>
      <c r="F31" s="27"/>
      <c r="G31" s="27"/>
      <c r="H3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{"value":"IIC - Invisible In Canal","key":"IIC - Invisible In Canal"}</v>
      </c>
      <c r="I3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{"value":"IIC - Invisible In Canal","key":"IIC - Invisible In Canal"}</v>
      </c>
      <c r="J3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{"label":"IIC - Invisible In Canal","value":"IIC - Invisible In Canal"}</v>
      </c>
    </row>
    <row r="32" spans="2:10" s="22" customFormat="1" ht="21" customHeight="1">
      <c r="B32" s="6" t="s">
        <v>925</v>
      </c>
      <c r="C32" s="54"/>
      <c r="D32" s="27"/>
      <c r="E32" s="27"/>
      <c r="F32" s="27"/>
      <c r="G32" s="27"/>
      <c r="H3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{"value":"ITC - In The Canal","key":"ITC - In The Canal"}</v>
      </c>
      <c r="I32"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{"value":"ITC - In The Canal","key":"ITC - In The Canal"}</v>
      </c>
      <c r="J32"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{"label":"ITC - In The Canal","value":"ITC - In The Canal"}</v>
      </c>
    </row>
    <row r="33" spans="2:10" s="22" customFormat="1" ht="21" customHeight="1">
      <c r="B33" s="6" t="s">
        <v>926</v>
      </c>
      <c r="C33" s="54"/>
      <c r="D33" s="27"/>
      <c r="E33" s="27"/>
      <c r="F33" s="27"/>
      <c r="G33" s="27"/>
      <c r="H3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{"value":"ITE - In The Ear","key":"ITE - In The Ear"}</v>
      </c>
      <c r="I3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{"value":"ITE - In The Ear","key":"ITE - In The Ear"}</v>
      </c>
      <c r="J3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{"label":"ITE - In The Ear","value":"ITE - In The Ear"}</v>
      </c>
    </row>
    <row r="34" spans="2:10" s="22" customFormat="1" ht="21" customHeight="1">
      <c r="B34" s="6" t="s">
        <v>927</v>
      </c>
      <c r="C34" s="54"/>
      <c r="D34" s="27"/>
      <c r="E34" s="27"/>
      <c r="F34" s="27"/>
      <c r="G34" s="27"/>
      <c r="H34"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{"value":"MIC - Mini In Canal","key":"MIC - Mini In Canal"}</v>
      </c>
      <c r="I34"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{"value":"MIC - Mini In Canal","key":"MIC - Mini In Canal"}</v>
      </c>
      <c r="J34"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{"label":"MIC - Mini In Canal","value":"MIC - Mini In Canal"}</v>
      </c>
    </row>
    <row r="35" spans="2:10" s="22" customFormat="1" ht="21" customHeight="1">
      <c r="B35" s="6" t="s">
        <v>928</v>
      </c>
      <c r="C35" s="54"/>
      <c r="D35" s="27"/>
      <c r="E35" s="27"/>
      <c r="F35" s="27"/>
      <c r="G35" s="27"/>
      <c r="H3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{"value":"RIC - Receiver In Canal","key":"RIC - Receiver In Canal"}</v>
      </c>
      <c r="I3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{"value":"RIC - Receiver In Canal","key":"RIC - Receiver In Canal"}</v>
      </c>
      <c r="J3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{"label":"RIC - Receiver In Canal","value":"RIC - Receiver In Canal"}</v>
      </c>
    </row>
    <row r="36" spans="2:10" ht="29.25" thickBot="1">
      <c r="B36" s="84" t="s">
        <v>831</v>
      </c>
      <c r="C36" s="15" t="s">
        <v>60</v>
      </c>
      <c r="D36" s="15"/>
      <c r="E36" s="15"/>
      <c r="F36" s="15"/>
      <c r="G36" s="15"/>
      <c r="H3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3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3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37" spans="2:10" s="22" customFormat="1" ht="21" hidden="1" customHeight="1">
      <c r="B37" s="77"/>
      <c r="C37" s="10"/>
      <c r="D37" s="10"/>
      <c r="E37" s="10"/>
      <c r="F37" s="10"/>
      <c r="G37" s="10"/>
      <c r="H3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3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37"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38" spans="2:10" s="22" customFormat="1" ht="21" customHeight="1">
      <c r="B38" s="82" t="s">
        <v>872</v>
      </c>
      <c r="C38" s="27"/>
      <c r="D38" s="27"/>
      <c r="E38" s="27"/>
      <c r="F38" s="27"/>
      <c r="G38" s="27"/>
      <c r="H38"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{"value":"Both Ears","key":"Both Ears"}</v>
      </c>
      <c r="I38"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{"value":"Both Ears","key":"Both Ears"}</v>
      </c>
      <c r="J3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{"label":"Both Ears","value":"Both Ears"}</v>
      </c>
    </row>
    <row r="39" spans="2:10" s="22" customFormat="1" ht="21" customHeight="1">
      <c r="B39" s="78" t="s">
        <v>870</v>
      </c>
      <c r="C39" s="10"/>
      <c r="D39" s="10"/>
      <c r="E39" s="166"/>
      <c r="F39" s="10"/>
      <c r="G39" s="10"/>
      <c r="H3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{"value":"Left Ear","key":"Left Ear"}</v>
      </c>
      <c r="I3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{"value":"Left Ear","key":"Left Ear"}</v>
      </c>
      <c r="J39"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{"label":"Left Ear","value":"Left Ear"}</v>
      </c>
    </row>
    <row r="40" spans="2:10" s="22" customFormat="1" ht="21" customHeight="1">
      <c r="B40" s="78" t="s">
        <v>871</v>
      </c>
      <c r="C40" s="10"/>
      <c r="D40" s="10"/>
      <c r="E40" s="10"/>
      <c r="F40" s="10"/>
      <c r="G40" s="10"/>
      <c r="H4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{"value":"Right Ear","key":"Right Ear"}</v>
      </c>
      <c r="I4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{"value":"Right Ear","key":"Right Ear"}</v>
      </c>
      <c r="J40"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{"label":"Right Ear","value":"Right Ear"}</v>
      </c>
    </row>
    <row r="41" spans="2:10" ht="29.25" thickBot="1">
      <c r="B41" s="84" t="s">
        <v>69</v>
      </c>
      <c r="C41" s="15" t="s">
        <v>60</v>
      </c>
      <c r="D41" s="15"/>
      <c r="E41" s="15"/>
      <c r="F41" s="15"/>
      <c r="G41" s="15"/>
      <c r="H41"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41"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41"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42" spans="2:10" s="22" customFormat="1" ht="21" hidden="1" customHeight="1">
      <c r="B42" s="77"/>
      <c r="C42" s="10"/>
      <c r="D42" s="10"/>
      <c r="E42" s="10"/>
      <c r="F42" s="10"/>
      <c r="G42" s="10"/>
      <c r="H4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4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42"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43" spans="2:10" s="22" customFormat="1" ht="21" customHeight="1">
      <c r="B43" s="10" t="s">
        <v>60</v>
      </c>
      <c r="C43" s="10"/>
      <c r="D43" s="10"/>
      <c r="E43" s="11" t="s">
        <v>177</v>
      </c>
      <c r="F43" s="10"/>
      <c r="G43" s="10"/>
      <c r="H43"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{"value":"Yes","key":"Yes","icon":"glyphicon glyphicon-ok md"}</v>
      </c>
      <c r="I43"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{"value":"Yes","key":"Yes"}</v>
      </c>
      <c r="J43"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{"label":"Yes","value":"Yes"}</v>
      </c>
    </row>
    <row r="44" spans="2:10" s="22" customFormat="1" ht="21" customHeight="1">
      <c r="B44" s="10" t="s">
        <v>70</v>
      </c>
      <c r="C44" s="10"/>
      <c r="D44" s="10"/>
      <c r="E44" s="11" t="s">
        <v>174</v>
      </c>
      <c r="F44" s="10"/>
      <c r="G44" s="10"/>
      <c r="H44"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{"value":"No","key":"No","icon":"glyphicon glyphicon-remove md"}</v>
      </c>
      <c r="I44"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{"value":"No","key":"No"}</v>
      </c>
      <c r="J44"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{"label":"No","value":"No"}</v>
      </c>
    </row>
    <row r="45" spans="2:10" ht="29.25" thickBot="1">
      <c r="B45" s="84" t="s">
        <v>929</v>
      </c>
      <c r="C45" s="15" t="s">
        <v>60</v>
      </c>
      <c r="D45" s="15"/>
      <c r="E45" s="15"/>
      <c r="F45" s="15"/>
      <c r="G45" s="15"/>
      <c r="H45"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45"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45"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46" spans="2:10" s="22" customFormat="1" ht="21" hidden="1" customHeight="1">
      <c r="B46" s="82"/>
      <c r="C46" s="27"/>
      <c r="D46" s="27"/>
      <c r="E46" s="27"/>
      <c r="F46" s="27"/>
      <c r="G46" s="27"/>
      <c r="H4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4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46"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47" spans="2:10" s="22" customFormat="1" ht="21" customHeight="1">
      <c r="B47" s="6" t="s">
        <v>930</v>
      </c>
      <c r="C47" s="27"/>
      <c r="D47" s="27"/>
      <c r="E47" s="11"/>
      <c r="F47" s="27"/>
      <c r="G47" s="27"/>
      <c r="H4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{"value":"Hearing Clinic","key":"Hearing Clinic"}</v>
      </c>
      <c r="I4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{"value":"Hearing Clinic","key":"Hearing Clinic"}</v>
      </c>
      <c r="J47"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{"label":"Hearing Clinic","value":"Hearing Clinic"}</v>
      </c>
    </row>
    <row r="48" spans="2:10" s="22" customFormat="1" ht="21" customHeight="1">
      <c r="B48" s="6" t="s">
        <v>931</v>
      </c>
      <c r="C48" s="27"/>
      <c r="D48" s="27"/>
      <c r="E48" s="27"/>
      <c r="F48" s="27"/>
      <c r="G48" s="27"/>
      <c r="H48"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{"value":"Expo","key":"Expo"}</v>
      </c>
      <c r="I48"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{"value":"Expo","key":"Expo"}</v>
      </c>
      <c r="J4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{"label":"Expo","value":"Expo"}</v>
      </c>
    </row>
    <row r="49" spans="2:10" s="22" customFormat="1" ht="21" customHeight="1">
      <c r="B49" s="6" t="s">
        <v>932</v>
      </c>
      <c r="C49" s="27"/>
      <c r="D49" s="27"/>
      <c r="E49" s="27"/>
      <c r="F49" s="27"/>
      <c r="G49" s="27"/>
      <c r="H4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{"value":"Facebook","key":"Facebook"}</v>
      </c>
      <c r="I4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{"value":"Facebook","key":"Facebook"}</v>
      </c>
      <c r="J4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{"label":"Facebook","value":"Facebook"}</v>
      </c>
    </row>
    <row r="50" spans="2:10" s="22" customFormat="1" ht="21" customHeight="1">
      <c r="B50" s="6" t="s">
        <v>933</v>
      </c>
      <c r="C50" s="27"/>
      <c r="D50" s="27"/>
      <c r="E50" s="27"/>
      <c r="F50" s="27"/>
      <c r="G50" s="27"/>
      <c r="H50"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{"value":"Google","key":"Google"}</v>
      </c>
      <c r="I50"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{"value":"Google","key":"Google"}</v>
      </c>
      <c r="J5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{"label":"Google","value":"Google"}</v>
      </c>
    </row>
    <row r="51" spans="2:10" s="22" customFormat="1" ht="21" customHeight="1">
      <c r="B51" s="6" t="s">
        <v>934</v>
      </c>
      <c r="C51" s="27"/>
      <c r="D51" s="27"/>
      <c r="E51" s="27"/>
      <c r="F51" s="27"/>
      <c r="G51" s="27"/>
      <c r="H5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{"value":"Magazine","key":"Magazine"}</v>
      </c>
      <c r="I5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{"value":"Magazine","key":"Magazine"}</v>
      </c>
      <c r="J5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{"label":"Magazine","value":"Magazine"}</v>
      </c>
    </row>
    <row r="52" spans="2:10" s="22" customFormat="1" ht="21" customHeight="1">
      <c r="B52" s="6" t="s">
        <v>220</v>
      </c>
      <c r="C52" s="27"/>
      <c r="D52" s="27"/>
      <c r="E52" s="27"/>
      <c r="F52" s="27"/>
      <c r="G52" s="27"/>
      <c r="H5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{"value":"Other","key":"Other"}</v>
      </c>
      <c r="I52"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{"value":"Other","key":"Other"}</v>
      </c>
      <c r="J52"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{"label":"Other","value":"Other"}</v>
      </c>
    </row>
    <row r="53" spans="2:10" s="22" customFormat="1" ht="21" customHeight="1">
      <c r="B53" s="6" t="s">
        <v>935</v>
      </c>
      <c r="C53" s="27"/>
      <c r="D53" s="27"/>
      <c r="E53" s="27"/>
      <c r="F53" s="27"/>
      <c r="G53" s="27"/>
      <c r="H5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{"value":"Word of Mouth","key":"Word of Mouth"}</v>
      </c>
      <c r="I5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{"value":"Word of Mouth","key":"Word of Mouth"}</v>
      </c>
      <c r="J5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{"label":"Word of Mouth","value":"Word of Mouth"}</v>
      </c>
    </row>
    <row r="54" spans="2:10" ht="29.25" thickBot="1">
      <c r="B54" s="84" t="s">
        <v>939</v>
      </c>
      <c r="C54" s="15" t="s">
        <v>60</v>
      </c>
      <c r="D54" s="15"/>
      <c r="E54" s="15"/>
      <c r="F54" s="15"/>
      <c r="G54" s="15"/>
      <c r="H5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5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54"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55" spans="2:10" s="22" customFormat="1" ht="21" hidden="1" customHeight="1">
      <c r="B55" s="82"/>
      <c r="C55" s="27"/>
      <c r="D55" s="27"/>
      <c r="E55" s="27"/>
      <c r="F55" s="27"/>
      <c r="G55" s="27"/>
      <c r="H5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5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55"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56" spans="2:10" s="22" customFormat="1" ht="21" customHeight="1">
      <c r="B56" s="148" t="s">
        <v>78</v>
      </c>
      <c r="C56" s="27"/>
      <c r="D56" s="27"/>
      <c r="E56" s="11"/>
      <c r="F56" s="27"/>
      <c r="G56" s="27"/>
      <c r="H5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{"value":"Email","key":"Email"}</v>
      </c>
      <c r="I5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{"value":"Email","key":"Email"}</v>
      </c>
      <c r="J56"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{"label":"Email","value":"Email"}</v>
      </c>
    </row>
    <row r="57" spans="2:10" s="22" customFormat="1" ht="21" customHeight="1">
      <c r="B57" s="148" t="s">
        <v>940</v>
      </c>
      <c r="C57" s="27"/>
      <c r="D57" s="27"/>
      <c r="E57" s="11"/>
      <c r="F57" s="27"/>
      <c r="G57" s="27"/>
      <c r="H5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{"value":"By post","key":"By post"}</v>
      </c>
      <c r="I5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{"value":"By post","key":"By post"}</v>
      </c>
      <c r="J5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{"label":"By post","value":"By post"}</v>
      </c>
    </row>
    <row r="58" spans="2:10" ht="29.25" thickBot="1">
      <c r="B58" s="84" t="s">
        <v>176</v>
      </c>
      <c r="C58" s="15" t="s">
        <v>60</v>
      </c>
      <c r="D58" s="15"/>
      <c r="E58" s="15"/>
      <c r="F58" s="15"/>
      <c r="G58" s="15"/>
      <c r="H5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5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58"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59" spans="2:10" s="22" customFormat="1" ht="21" hidden="1" customHeight="1">
      <c r="B59" s="82"/>
      <c r="C59" s="27"/>
      <c r="D59" s="27"/>
      <c r="E59" s="27"/>
      <c r="F59" s="27"/>
      <c r="G59" s="27"/>
      <c r="H5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5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59"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0" spans="2:10" s="22" customFormat="1" ht="21" customHeight="1">
      <c r="B60" s="82"/>
      <c r="C60" s="27"/>
      <c r="D60" s="27"/>
      <c r="E60" s="11"/>
      <c r="F60" s="27"/>
      <c r="G60" s="27"/>
      <c r="H60"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0"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1" spans="2:10" s="22" customFormat="1" ht="21" customHeight="1">
      <c r="B61" s="82"/>
      <c r="C61" s="27"/>
      <c r="D61" s="27"/>
      <c r="E61" s="11"/>
      <c r="F61" s="27"/>
      <c r="G61" s="27"/>
      <c r="H6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2" spans="2:10" ht="29.25" thickBot="1">
      <c r="B62" s="84" t="s">
        <v>176</v>
      </c>
      <c r="C62" s="15" t="s">
        <v>60</v>
      </c>
      <c r="D62" s="15"/>
      <c r="E62" s="15"/>
      <c r="F62" s="15"/>
      <c r="G62" s="15"/>
      <c r="H6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3" spans="2:10" s="22" customFormat="1" ht="21" hidden="1" customHeight="1">
      <c r="B63" s="82"/>
      <c r="C63" s="27"/>
      <c r="D63" s="27"/>
      <c r="E63" s="27"/>
      <c r="F63" s="27"/>
      <c r="G63" s="27"/>
      <c r="H6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3" s="2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4" spans="2:10" s="22" customFormat="1" ht="21" customHeight="1">
      <c r="B64" s="77"/>
      <c r="C64" s="10"/>
      <c r="D64" s="10"/>
      <c r="E64" s="27"/>
      <c r="F64" s="27"/>
      <c r="G64" s="27"/>
      <c r="H64"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4"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4"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5" spans="2:10" s="22" customFormat="1" ht="21" customHeight="1">
      <c r="B65" s="77"/>
      <c r="C65" s="10"/>
      <c r="D65" s="10"/>
      <c r="E65" s="27"/>
      <c r="F65" s="27"/>
      <c r="G65" s="27"/>
      <c r="H6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6" spans="2:10" s="22" customFormat="1" ht="21" customHeight="1">
      <c r="B66" s="77"/>
      <c r="C66" s="10"/>
      <c r="D66" s="10"/>
      <c r="E66" s="27"/>
      <c r="F66" s="27"/>
      <c r="G66" s="27"/>
      <c r="H66"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6"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6"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7" spans="2:10" s="22" customFormat="1" ht="21" customHeight="1">
      <c r="B67" s="77"/>
      <c r="C67" s="10"/>
      <c r="D67" s="10"/>
      <c r="E67" s="27"/>
      <c r="F67" s="27"/>
      <c r="G67" s="27"/>
      <c r="H6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8" spans="2:10" s="22" customFormat="1" ht="21" customHeight="1">
      <c r="B68" s="77"/>
      <c r="C68" s="10"/>
      <c r="D68" s="10"/>
      <c r="E68" s="27"/>
      <c r="F68" s="27"/>
      <c r="G68" s="27"/>
      <c r="H68"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8"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69" spans="2:10" s="22" customFormat="1" ht="21" customHeight="1">
      <c r="B69" s="77"/>
      <c r="C69" s="10"/>
      <c r="D69" s="10"/>
      <c r="E69" s="27"/>
      <c r="F69" s="27"/>
      <c r="G69" s="27"/>
      <c r="H6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6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6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0" spans="2:10" s="22" customFormat="1" ht="21" customHeight="1">
      <c r="B70" s="77"/>
      <c r="C70" s="10"/>
      <c r="D70" s="10"/>
      <c r="E70" s="27"/>
      <c r="F70" s="27"/>
      <c r="G70" s="27"/>
      <c r="H70"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0"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1" spans="2:10" s="22" customFormat="1" ht="21" customHeight="1">
      <c r="B71" s="77"/>
      <c r="C71" s="10"/>
      <c r="D71" s="10"/>
      <c r="E71" s="27"/>
      <c r="F71" s="27"/>
      <c r="G71" s="27"/>
      <c r="H7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2" spans="2:10" ht="29.25" thickBot="1">
      <c r="B72" s="84" t="s">
        <v>176</v>
      </c>
      <c r="C72" s="15" t="s">
        <v>60</v>
      </c>
      <c r="D72" s="15"/>
      <c r="E72" s="15"/>
      <c r="F72" s="15"/>
      <c r="G72" s="15"/>
      <c r="H7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3" spans="2:10" s="22" customFormat="1" ht="21" hidden="1" customHeight="1">
      <c r="B73" s="82"/>
      <c r="C73" s="67"/>
      <c r="D73" s="27"/>
      <c r="E73" s="27"/>
      <c r="F73" s="27"/>
      <c r="G73" s="27"/>
      <c r="H7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4" spans="2:10" ht="29.25" thickBot="1">
      <c r="B74" s="84" t="s">
        <v>178</v>
      </c>
      <c r="C74" s="15" t="s">
        <v>60</v>
      </c>
      <c r="D74" s="15"/>
      <c r="E74" s="15"/>
      <c r="F74" s="15"/>
      <c r="G74" s="15"/>
      <c r="H7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4"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5" spans="2:10" s="22" customFormat="1" ht="21" hidden="1" customHeight="1">
      <c r="B75" s="82"/>
      <c r="C75" s="67"/>
      <c r="D75" s="27"/>
      <c r="E75" s="27"/>
      <c r="F75" s="27"/>
      <c r="G75" s="27"/>
      <c r="H7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6" spans="2:10" ht="29.25" thickBot="1">
      <c r="B76" s="84" t="s">
        <v>179</v>
      </c>
      <c r="C76" s="15" t="s">
        <v>60</v>
      </c>
      <c r="D76" s="15"/>
      <c r="E76" s="15"/>
      <c r="F76" s="15"/>
      <c r="G76" s="15"/>
      <c r="H7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7" spans="2:10" s="22" customFormat="1" ht="21" hidden="1" customHeight="1">
      <c r="B77" s="82"/>
      <c r="C77" s="67"/>
      <c r="D77" s="27"/>
      <c r="E77" s="27"/>
      <c r="F77" s="27"/>
      <c r="G77" s="27"/>
      <c r="H7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8" spans="2:10" ht="29.25" thickBot="1">
      <c r="B78" s="84" t="s">
        <v>180</v>
      </c>
      <c r="C78" s="15" t="s">
        <v>60</v>
      </c>
      <c r="D78" s="15"/>
      <c r="E78" s="15"/>
      <c r="F78" s="15"/>
      <c r="G78" s="15"/>
      <c r="H7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8"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79" spans="2:10" s="22" customFormat="1" ht="21" hidden="1" customHeight="1">
      <c r="B79" s="82"/>
      <c r="C79" s="67"/>
      <c r="D79" s="27"/>
      <c r="E79" s="27"/>
      <c r="F79" s="27"/>
      <c r="G79" s="27"/>
      <c r="H7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7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7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0" spans="2:10" ht="29.25" thickBot="1">
      <c r="B80" s="84" t="s">
        <v>181</v>
      </c>
      <c r="C80" s="15" t="s">
        <v>60</v>
      </c>
      <c r="D80" s="15"/>
      <c r="E80" s="15"/>
      <c r="F80" s="15"/>
      <c r="G80" s="15"/>
      <c r="H8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0"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1" spans="2:10" s="22" customFormat="1" ht="21" hidden="1" customHeight="1">
      <c r="B81" s="82"/>
      <c r="C81" s="67"/>
      <c r="D81" s="27"/>
      <c r="E81" s="27"/>
      <c r="F81" s="27"/>
      <c r="G81" s="27"/>
      <c r="H8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2" spans="2:10" ht="29.25" thickBot="1">
      <c r="B82" s="84" t="s">
        <v>182</v>
      </c>
      <c r="C82" s="15" t="s">
        <v>60</v>
      </c>
      <c r="D82" s="15"/>
      <c r="E82" s="15"/>
      <c r="F82" s="15"/>
      <c r="G82" s="15"/>
      <c r="H8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3" spans="2:10" s="22" customFormat="1" ht="21" hidden="1" customHeight="1">
      <c r="B83" s="82"/>
      <c r="C83" s="67"/>
      <c r="D83" s="27"/>
      <c r="E83" s="27"/>
      <c r="F83" s="27"/>
      <c r="G83" s="27"/>
      <c r="H8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4" spans="2:10" ht="29.25" thickBot="1">
      <c r="B84" s="84" t="s">
        <v>183</v>
      </c>
      <c r="C84" s="15" t="s">
        <v>60</v>
      </c>
      <c r="D84" s="15"/>
      <c r="E84" s="15"/>
      <c r="F84" s="15"/>
      <c r="G84" s="15"/>
      <c r="H8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4"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5" spans="2:10" s="22" customFormat="1" ht="21" hidden="1" customHeight="1">
      <c r="B85" s="82"/>
      <c r="C85" s="67"/>
      <c r="D85" s="27"/>
      <c r="E85" s="27"/>
      <c r="F85" s="27"/>
      <c r="G85" s="27"/>
      <c r="H8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6" spans="2:10" ht="29.25" thickBot="1">
      <c r="B86" s="84" t="s">
        <v>184</v>
      </c>
      <c r="C86" s="15" t="s">
        <v>60</v>
      </c>
      <c r="D86" s="15"/>
      <c r="E86" s="15"/>
      <c r="F86" s="15"/>
      <c r="G86" s="15"/>
      <c r="H8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7" spans="2:10" s="22" customFormat="1" ht="21" hidden="1" customHeight="1">
      <c r="B87" s="82"/>
      <c r="C87" s="67"/>
      <c r="D87" s="27"/>
      <c r="E87" s="27"/>
      <c r="F87" s="27"/>
      <c r="G87" s="27"/>
      <c r="H8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8" spans="2:10" ht="29.25" thickBot="1">
      <c r="B88" s="84" t="s">
        <v>185</v>
      </c>
      <c r="C88" s="15" t="s">
        <v>60</v>
      </c>
      <c r="D88" s="15"/>
      <c r="E88" s="15"/>
      <c r="F88" s="15"/>
      <c r="G88" s="15"/>
      <c r="H8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8"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89" spans="2:10" s="22" customFormat="1" ht="21" hidden="1" customHeight="1">
      <c r="B89" s="82"/>
      <c r="C89" s="67"/>
      <c r="D89" s="27"/>
      <c r="E89" s="27"/>
      <c r="F89" s="27"/>
      <c r="G89" s="27"/>
      <c r="H8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8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8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0" spans="2:10" ht="29.25" thickBot="1">
      <c r="B90" s="84" t="s">
        <v>186</v>
      </c>
      <c r="C90" s="15" t="s">
        <v>60</v>
      </c>
      <c r="D90" s="15"/>
      <c r="E90" s="15"/>
      <c r="F90" s="15"/>
      <c r="G90" s="15"/>
      <c r="H9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0"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1" spans="2:10" s="22" customFormat="1" ht="21" hidden="1" customHeight="1">
      <c r="B91" s="82"/>
      <c r="C91" s="67"/>
      <c r="D91" s="27"/>
      <c r="E91" s="27"/>
      <c r="F91" s="27"/>
      <c r="G91" s="27"/>
      <c r="H9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2" spans="2:10" ht="29.25" thickBot="1">
      <c r="B92" s="84" t="s">
        <v>187</v>
      </c>
      <c r="C92" s="15" t="s">
        <v>60</v>
      </c>
      <c r="D92" s="15"/>
      <c r="E92" s="15"/>
      <c r="F92" s="15"/>
      <c r="G92" s="15"/>
      <c r="H9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3" spans="2:10" s="22" customFormat="1" ht="21" hidden="1" customHeight="1">
      <c r="B93" s="82"/>
      <c r="C93" s="67"/>
      <c r="D93" s="27"/>
      <c r="E93" s="27"/>
      <c r="F93" s="27"/>
      <c r="G93" s="27"/>
      <c r="H9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4" spans="2:10" ht="29.25" thickBot="1">
      <c r="B94" s="84" t="s">
        <v>188</v>
      </c>
      <c r="C94" s="15" t="s">
        <v>60</v>
      </c>
      <c r="D94" s="15"/>
      <c r="E94" s="15"/>
      <c r="F94" s="15"/>
      <c r="G94" s="15"/>
      <c r="H9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4"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4"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5" spans="2:10" s="22" customFormat="1" ht="21" hidden="1" customHeight="1">
      <c r="B95" s="82"/>
      <c r="C95" s="67"/>
      <c r="D95" s="27"/>
      <c r="E95" s="27"/>
      <c r="F95" s="27"/>
      <c r="G95" s="27"/>
      <c r="H9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6" spans="2:10" ht="29.25" thickBot="1">
      <c r="B96" s="84" t="s">
        <v>189</v>
      </c>
      <c r="C96" s="15" t="s">
        <v>60</v>
      </c>
      <c r="D96" s="15"/>
      <c r="E96" s="15"/>
      <c r="F96" s="15"/>
      <c r="G96" s="15"/>
      <c r="H9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6"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6"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7" spans="2:10" s="22" customFormat="1" ht="21" hidden="1" customHeight="1">
      <c r="B97" s="82"/>
      <c r="C97" s="67"/>
      <c r="D97" s="27"/>
      <c r="E97" s="27"/>
      <c r="F97" s="27"/>
      <c r="G97" s="27"/>
      <c r="H97"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8" spans="2:10" ht="29.25" thickBot="1">
      <c r="B98" s="84" t="s">
        <v>190</v>
      </c>
      <c r="C98" s="15" t="s">
        <v>60</v>
      </c>
      <c r="D98" s="15"/>
      <c r="E98" s="15"/>
      <c r="F98" s="15"/>
      <c r="G98" s="15"/>
      <c r="H9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8"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8"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99" spans="2:10" s="22" customFormat="1" ht="21" hidden="1" customHeight="1">
      <c r="B99" s="82"/>
      <c r="C99" s="67"/>
      <c r="D99" s="27"/>
      <c r="E99" s="27"/>
      <c r="F99" s="27"/>
      <c r="G99" s="27"/>
      <c r="H99"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9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9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0" spans="2:10" ht="29.25" thickBot="1">
      <c r="B100" s="84" t="s">
        <v>191</v>
      </c>
      <c r="C100" s="15" t="s">
        <v>60</v>
      </c>
      <c r="D100" s="15"/>
      <c r="E100" s="15"/>
      <c r="F100" s="15"/>
      <c r="G100" s="15"/>
      <c r="H10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0"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0"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1" spans="2:10" s="22" customFormat="1" ht="21" hidden="1" customHeight="1">
      <c r="B101" s="82"/>
      <c r="C101" s="67"/>
      <c r="D101" s="27"/>
      <c r="E101" s="27"/>
      <c r="F101" s="27"/>
      <c r="G101" s="27"/>
      <c r="H10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2" spans="2:10" ht="29.25" thickBot="1">
      <c r="B102" s="84" t="s">
        <v>192</v>
      </c>
      <c r="C102" s="15" t="s">
        <v>60</v>
      </c>
      <c r="D102" s="15"/>
      <c r="E102" s="15"/>
      <c r="F102" s="15"/>
      <c r="G102" s="15"/>
      <c r="H10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2" s="1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2" s="1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3" spans="2:10" s="22" customFormat="1" ht="21" customHeight="1">
      <c r="B103" s="82"/>
      <c r="C103" s="67"/>
      <c r="D103" s="27"/>
      <c r="E103" s="27"/>
      <c r="F103" s="27"/>
      <c r="G103" s="27"/>
      <c r="H103"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3"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3"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4" spans="2:10" s="22" customFormat="1" ht="29.25" thickBot="1">
      <c r="B104" s="84" t="s">
        <v>108</v>
      </c>
      <c r="C104" s="49" t="s">
        <v>60</v>
      </c>
      <c r="D104" s="49"/>
      <c r="E104" s="49"/>
      <c r="F104" s="49"/>
      <c r="G104" s="49"/>
      <c r="H104"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4"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4" s="49"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5" spans="2:10" s="22" customFormat="1" ht="21" customHeight="1">
      <c r="B105" s="82"/>
      <c r="C105" s="67"/>
      <c r="D105" s="27"/>
      <c r="E105" s="27"/>
      <c r="F105" s="27"/>
      <c r="G105" s="27"/>
      <c r="H105"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05"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05"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06" spans="2:10" s="22" customFormat="1" ht="21" customHeight="1">
      <c r="B106" s="82" t="s">
        <v>193</v>
      </c>
      <c r="C106" s="67"/>
      <c r="D106" s="27"/>
      <c r="E106" s="27"/>
      <c r="F106" s="27" t="str">
        <f>IF(Payment_Option_Annual&lt;&gt;"","false","true")</f>
        <v>false</v>
      </c>
      <c r="G106" s="27"/>
      <c r="H106"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{"value":"Yearly","key":"Yearly","hideCondition":"false"}</v>
      </c>
      <c r="I106"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{"value":"Yearly","key":"Yearly","hideCondition":"false"}</v>
      </c>
      <c r="J106"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{"label":"Yearly","value":"Yearly","hideCondition":"false"}</v>
      </c>
    </row>
    <row r="107" spans="2:10" s="22" customFormat="1" ht="21" customHeight="1">
      <c r="B107" s="82" t="s">
        <v>194</v>
      </c>
      <c r="C107" s="67"/>
      <c r="D107" s="27"/>
      <c r="E107" s="27"/>
      <c r="F107" s="27" t="str">
        <f>IF(Payment_Option_Monthly&lt;&gt;"","false","true")</f>
        <v>false</v>
      </c>
      <c r="G107" s="27"/>
      <c r="H10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{"value":"Monthly","key":"Monthly","hideCondition":"false"}</v>
      </c>
      <c r="I107"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{"value":"Monthly","key":"Monthly","hideCondition":"false"}</v>
      </c>
      <c r="J10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{"label":"Monthly","value":"Monthly","hideCondition":"false"}</v>
      </c>
    </row>
    <row r="108" spans="2:10" s="22" customFormat="1" ht="21" customHeight="1">
      <c r="B108" s="82" t="s">
        <v>195</v>
      </c>
      <c r="C108" s="67"/>
      <c r="D108" s="27"/>
      <c r="E108" s="27"/>
      <c r="F108" s="27" t="str">
        <f>IF(Payment_Option_Fortnightly&lt;&gt;"","false","true")</f>
        <v>true</v>
      </c>
      <c r="G108" s="27"/>
      <c r="H108"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{"value":"Fortnightly","key":"Fortnightly","hideCondition":"true"}</v>
      </c>
      <c r="I108"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{"value":"Fortnightly","key":"Fortnightly","hideCondition":"true"}</v>
      </c>
      <c r="J10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{"label":"Fortnightly","value":"Fortnightly","hideCondition":"true"}</v>
      </c>
    </row>
    <row r="109" spans="2:10" s="22" customFormat="1" ht="21" customHeight="1">
      <c r="B109" s="82" t="s">
        <v>196</v>
      </c>
      <c r="C109" s="67"/>
      <c r="D109" s="27"/>
      <c r="E109" s="27"/>
      <c r="F109" s="27" t="str">
        <f>IF(Payment_Option_Weekly&lt;&gt;"","false","true")</f>
        <v>true</v>
      </c>
      <c r="G109" s="27"/>
      <c r="H10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{"value":"Weekly","key":"Weekly","hideCondition":"true"}</v>
      </c>
      <c r="I109"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{"value":"Weekly","key":"Weekly","hideCondition":"true"}</v>
      </c>
      <c r="J10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{"label":"Weekly","value":"Weekly","hideCondition":"true"}</v>
      </c>
    </row>
    <row r="110" spans="2:10" s="22" customFormat="1" ht="29.25" thickBot="1">
      <c r="B110" s="84" t="s">
        <v>110</v>
      </c>
      <c r="C110" s="49" t="s">
        <v>60</v>
      </c>
      <c r="D110" s="49"/>
      <c r="E110" s="49"/>
      <c r="F110" s="49"/>
      <c r="G110" s="49"/>
      <c r="H110"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10"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10" s="49"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11" spans="2:10" s="22" customFormat="1" ht="21" customHeight="1">
      <c r="B111" s="82"/>
      <c r="C111" s="67"/>
      <c r="D111" s="27"/>
      <c r="E111" s="27"/>
      <c r="F111" s="27"/>
      <c r="G111" s="27"/>
      <c r="H111" s="2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11" s="6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1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row r="112" spans="2:10" s="22" customFormat="1" ht="21" customHeight="1">
      <c r="B112" s="82" t="s">
        <v>198</v>
      </c>
      <c r="C112" s="67"/>
      <c r="D112" s="27"/>
      <c r="E112" s="27"/>
      <c r="F112" s="27" t="e">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#NAME?</v>
      </c>
      <c r="G112" s="27"/>
      <c r="H112" s="68" t="e">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#NAME?</v>
      </c>
      <c r="I112" s="68" t="e">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#NAME?</v>
      </c>
      <c r="J112" s="26" t="e">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#NAME?</v>
      </c>
    </row>
    <row r="113" spans="2:10" s="22" customFormat="1" ht="21" customHeight="1">
      <c r="B113" s="82" t="s">
        <v>199</v>
      </c>
      <c r="C113" s="67"/>
      <c r="D113" s="27"/>
      <c r="E113" s="27"/>
      <c r="F113" s="27" t="e">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#NAME?</v>
      </c>
      <c r="G113" s="27"/>
      <c r="H113" s="68" t="e">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#NAME?</v>
      </c>
      <c r="I113" s="68" t="e">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#NAME?</v>
      </c>
      <c r="J113" s="26" t="e">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#NAME?</v>
      </c>
    </row>
    <row r="114" spans="2:10" s="22" customFormat="1" ht="29.25" thickBot="1">
      <c r="B114" s="49" t="s">
        <v>200</v>
      </c>
      <c r="C114" s="49" t="s">
        <v>60</v>
      </c>
      <c r="D114" s="49"/>
      <c r="E114" s="49"/>
      <c r="F114" s="49"/>
      <c r="G114" s="49"/>
      <c r="H114"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IF(Table_Question_Options[[#This Row],[Disabled Condition]]&lt;&gt;"",","&amp;
"""disabledCondition"":"""&amp;Table_Question_Options[[#This Row],[Disabled Condition]]&amp;"""",
"")&amp;
"}",
"")</f>
        <v/>
      </c>
      <c r="I114" s="49"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c r="J114" s="49"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IF(Table_Question_Options[[#This Row],[Disabled Condition]]&lt;&gt;"",","&amp;
"""disabledCondition"":"""&amp;Table_Question_Options[[#This Row],[Disabled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2:P15"/>
  <sheetViews>
    <sheetView workbookViewId="0">
      <selection activeCell="P30" sqref="P30:P31"/>
    </sheetView>
  </sheetViews>
  <sheetFormatPr defaultColWidth="9.140625" defaultRowHeight="21" customHeight="1"/>
  <cols>
    <col min="1" max="1" width="9.140625" style="21" customWidth="1"/>
    <col min="2" max="2" width="57.140625" style="21" customWidth="1"/>
    <col min="3" max="3" width="13.85546875" style="21" hidden="1" customWidth="1"/>
    <col min="4" max="4" width="24" style="21" hidden="1" customWidth="1"/>
    <col min="5" max="6" width="34" style="21" hidden="1" customWidth="1"/>
    <col min="7" max="7" width="30.42578125" style="21" hidden="1" customWidth="1"/>
    <col min="8" max="10" width="69.7109375" style="21" hidden="1" customWidth="1"/>
    <col min="11" max="13" width="31.28515625" style="21" hidden="1" customWidth="1"/>
    <col min="14" max="14" width="33.5703125" style="21" hidden="1" customWidth="1"/>
    <col min="15" max="15" width="28.5703125" style="21" customWidth="1"/>
    <col min="16" max="16" width="250.7109375" style="21" customWidth="1"/>
    <col min="17" max="21" width="9.140625" style="21"/>
    <col min="22" max="22" width="20.7109375" style="21" customWidth="1"/>
    <col min="23" max="16384" width="9.140625" style="21"/>
  </cols>
  <sheetData>
    <row r="2" spans="2:16" ht="47.25" thickBot="1">
      <c r="B2" s="19" t="s">
        <v>201</v>
      </c>
      <c r="C2" s="19"/>
      <c r="D2" s="19"/>
      <c r="E2" s="19"/>
      <c r="F2" s="19"/>
      <c r="G2" s="19"/>
      <c r="H2" s="19"/>
      <c r="I2" s="19"/>
      <c r="J2" s="19"/>
      <c r="K2" s="19"/>
      <c r="L2" s="19"/>
      <c r="M2" s="19"/>
      <c r="N2" s="19"/>
      <c r="O2" s="19"/>
      <c r="P2" s="19"/>
    </row>
    <row r="4" spans="2:16" ht="15">
      <c r="B4" s="16" t="s">
        <v>1</v>
      </c>
      <c r="C4" s="16" t="s">
        <v>2</v>
      </c>
      <c r="D4" s="16" t="s">
        <v>3</v>
      </c>
      <c r="E4" s="16" t="s">
        <v>4</v>
      </c>
      <c r="F4" s="16" t="s">
        <v>5</v>
      </c>
      <c r="G4" s="16" t="s">
        <v>37</v>
      </c>
      <c r="H4" s="16" t="s">
        <v>202</v>
      </c>
      <c r="I4" s="152" t="s">
        <v>48</v>
      </c>
      <c r="J4" s="152" t="s">
        <v>49</v>
      </c>
      <c r="K4" s="17" t="s">
        <v>56</v>
      </c>
      <c r="L4" s="17" t="s">
        <v>54</v>
      </c>
      <c r="M4" s="17" t="s">
        <v>55</v>
      </c>
      <c r="N4" s="17" t="s">
        <v>58</v>
      </c>
      <c r="O4" s="16" t="s">
        <v>6</v>
      </c>
      <c r="P4" s="16" t="s">
        <v>203</v>
      </c>
    </row>
    <row r="5" spans="2:16" ht="29.25" thickBot="1">
      <c r="B5" s="15" t="s">
        <v>204</v>
      </c>
      <c r="C5" s="15" t="s">
        <v>60</v>
      </c>
      <c r="D5" s="15"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15"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15" t="str">
        <f>IF(Table_Triggers[[#This Row],[Header]]="Yes","",IF(Table_Triggers[[#This Row],[Property]]&lt;&gt;"",SUBSTITUTE(Table_Triggers[[#This Row],[Type]]," ","")&amp;SUBSTITUTE(Table_Triggers[[#This Row],[Property]]," ",""),""))</f>
        <v/>
      </c>
      <c r="G5" s="15" t="str">
        <f>IF(Table_Triggers[[#This Row],[Header]]&lt;&gt;"Yes",IF(Table_Triggers[[#This Row],[Value]]=FALSE,"false",IF(Table_Triggers[[#This Row],[Value]]=TRUE,"true","")),"")</f>
        <v/>
      </c>
      <c r="H5" s="15" t="str">
        <f xml:space="preserve">
IF(AND(Table_Triggers[[#This Row],[Header]]&lt;&gt;"Yes",Table_Triggers[[#This Row],[Property]]&lt;&gt;"",Table_Triggers[[#This Row],[Text]]&lt;&gt;""),
"""" &amp;  Table_Triggers[[#This Row],[Key]] &amp; """: """ &amp; Table_Triggers[[#This Row],[Message]] &amp; """",
"")</f>
        <v/>
      </c>
      <c r="I5" s="15"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"softReferral":{"history": "","insolvency": ""},</v>
      </c>
      <c r="J5" s="15">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15" t="str">
        <f ca="1">IF(ISNUMBER(Table_Triggers[[#This Row],[Config Use Row]]),INDEX(Table_Triggers[Config Rollup],Table_Triggers[[#This Row],[Config Use Row]]),"")</f>
        <v>"softReferral":{"history": "","insolvency": ""},</v>
      </c>
      <c r="L5" s="15" t="str">
        <f xml:space="preserve">
IF(AND(Table_Triggers[[#This Row],[Header]]&lt;&gt;"Yes",Table_Triggers[[#This Row],[Property]]&lt;&gt;"",Table_Triggers[[#This Row],[Text]]&lt;&gt;""),
""""&amp;Table_Triggers[[#This Row],[Key]]&amp;""":"&amp;Table_Triggers[[#This Row],[Text]],
"")</f>
        <v/>
      </c>
      <c r="M5" s="15"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"softReferral":{"history":false,"insolvency":false},</v>
      </c>
      <c r="N5" s="15" t="str">
        <f ca="1">IF(ISNUMBER(Table_Triggers[[#This Row],[Config Use Row]]),INDEX(Table_Triggers[Calculation Rollup],Table_Triggers[[#This Row],[Config Use Row]]),"")</f>
        <v>"softReferral":{"history":false,"insolvency":false},</v>
      </c>
      <c r="O5" s="15"/>
      <c r="P5" s="15"/>
    </row>
    <row r="6" spans="2:16" s="22" customFormat="1" ht="21" hidden="1" customHeight="1">
      <c r="B6" s="27"/>
      <c r="C6" s="27"/>
      <c r="D6"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27" t="str">
        <f>IF(Table_Triggers[[#This Row],[Header]]="Yes","",IF(Table_Triggers[[#This Row],[Property]]&lt;&gt;"",SUBSTITUTE(Table_Triggers[[#This Row],[Type]]," ","")&amp;SUBSTITUTE(Table_Triggers[[#This Row],[Property]]," ",""),""))</f>
        <v/>
      </c>
      <c r="G6" s="27" t="str">
        <f>IF(Table_Triggers[[#This Row],[Header]]&lt;&gt;"Yes",IF(Table_Triggers[[#This Row],[Value]]=FALSE,"false",IF(Table_Triggers[[#This Row],[Value]]=TRUE,"true","")),"")</f>
        <v>false</v>
      </c>
      <c r="H6" s="27" t="str">
        <f xml:space="preserve">
IF(AND(Table_Triggers[[#This Row],[Header]]&lt;&gt;"Yes",Table_Triggers[[#This Row],[Property]]&lt;&gt;"",Table_Triggers[[#This Row],[Text]]&lt;&gt;""),
"""" &amp;  Table_Triggers[[#This Row],[Key]] &amp; """: """ &amp; Table_Triggers[[#This Row],[Message]] &amp; """",
"")</f>
        <v/>
      </c>
      <c r="I6"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6" s="2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6" s="27" t="str">
        <f ca="1">IF(ISNUMBER(Table_Triggers[[#This Row],[Config Use Row]]),INDEX(Table_Triggers[Config Rollup],Table_Triggers[[#This Row],[Config Use Row]]),"")</f>
        <v>"hardReferral":{},</v>
      </c>
      <c r="L6" s="27" t="str">
        <f xml:space="preserve">
IF(AND(Table_Triggers[[#This Row],[Header]]&lt;&gt;"Yes",Table_Triggers[[#This Row],[Property]]&lt;&gt;"",Table_Triggers[[#This Row],[Text]]&lt;&gt;""),
""""&amp;Table_Triggers[[#This Row],[Key]]&amp;""":"&amp;Table_Triggers[[#This Row],[Text]],
"")</f>
        <v/>
      </c>
      <c r="M6"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6" s="27" t="str">
        <f ca="1">IF(ISNUMBER(Table_Triggers[[#This Row],[Config Use Row]]),INDEX(Table_Triggers[Calculation Rollup],Table_Triggers[[#This Row],[Config Use Row]]),"")</f>
        <v>"hardReferral":{},</v>
      </c>
      <c r="O6" s="27"/>
      <c r="P6" s="27"/>
    </row>
    <row r="7" spans="2:16" s="22" customFormat="1" ht="21" customHeight="1">
      <c r="B7" s="10" t="s">
        <v>95</v>
      </c>
      <c r="C7" s="10"/>
      <c r="D7" s="10"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7" s="10"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history</v>
      </c>
      <c r="F7" s="10" t="str">
        <f ca="1">IF(Table_Triggers[[#This Row],[Header]]="Yes","",IF(Table_Triggers[[#This Row],[Property]]&lt;&gt;"",SUBSTITUTE(Table_Triggers[[#This Row],[Type]]," ","")&amp;SUBSTITUTE(Table_Triggers[[#This Row],[Property]]," ",""),""))</f>
        <v>SoftReferralHistory</v>
      </c>
      <c r="G7" s="10" t="str">
        <f>IF(Table_Triggers[[#This Row],[Header]]&lt;&gt;"Yes",IF(Table_Triggers[[#This Row],[Value]]=FALSE,"false",IF(Table_Triggers[[#This Row],[Value]]=TRUE,"true","")),"")</f>
        <v>false</v>
      </c>
      <c r="H7" s="10" t="str">
        <f xml:space="preserve">
IF(AND(Table_Triggers[[#This Row],[Header]]&lt;&gt;"Yes",Table_Triggers[[#This Row],[Property]]&lt;&gt;"",Table_Triggers[[#This Row],[Text]]&lt;&gt;""),
"""" &amp;  Table_Triggers[[#This Row],[Key]] &amp; """: """ &amp; Table_Triggers[[#This Row],[Message]] &amp; """",
"")</f>
        <v>"history": ""</v>
      </c>
      <c r="I7" s="10"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7" s="10">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7</v>
      </c>
      <c r="K7" s="10" t="str">
        <f ca="1">IF(ISNUMBER(Table_Triggers[[#This Row],[Config Use Row]]),INDEX(Table_Triggers[Config Rollup],Table_Triggers[[#This Row],[Config Use Row]]),"")</f>
        <v>"decline":{},</v>
      </c>
      <c r="L7" s="10" t="str">
        <f xml:space="preserve">
IF(AND(Table_Triggers[[#This Row],[Header]]&lt;&gt;"Yes",Table_Triggers[[#This Row],[Property]]&lt;&gt;"",Table_Triggers[[#This Row],[Text]]&lt;&gt;""),
""""&amp;Table_Triggers[[#This Row],[Key]]&amp;""":"&amp;Table_Triggers[[#This Row],[Text]],
"")</f>
        <v>"history":false</v>
      </c>
      <c r="M7" s="10"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7" s="10" t="str">
        <f ca="1">IF(ISNUMBER(Table_Triggers[[#This Row],[Config Use Row]]),INDEX(Table_Triggers[Calculation Rollup],Table_Triggers[[#This Row],[Config Use Row]]),"")</f>
        <v>"decline":{},</v>
      </c>
      <c r="O7" s="10" t="b">
        <f>'Question Sets'!AM39="TRUE"</f>
        <v>0</v>
      </c>
      <c r="P7" s="166"/>
    </row>
    <row r="8" spans="2:16" s="22" customFormat="1" ht="21" customHeight="1">
      <c r="B8" s="10" t="s">
        <v>100</v>
      </c>
      <c r="C8" s="27"/>
      <c r="D8"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8"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insolvency</v>
      </c>
      <c r="F8" s="27" t="str">
        <f ca="1">IF(Table_Triggers[[#This Row],[Header]]="Yes","",IF(Table_Triggers[[#This Row],[Property]]&lt;&gt;"",SUBSTITUTE(Table_Triggers[[#This Row],[Type]]," ","")&amp;SUBSTITUTE(Table_Triggers[[#This Row],[Property]]," ",""),""))</f>
        <v>SoftReferralInsolvency</v>
      </c>
      <c r="G8" s="27" t="str">
        <f>IF(Table_Triggers[[#This Row],[Header]]&lt;&gt;"Yes",IF(Table_Triggers[[#This Row],[Value]]=FALSE,"false",IF(Table_Triggers[[#This Row],[Value]]=TRUE,"true","")),"")</f>
        <v>false</v>
      </c>
      <c r="H8" s="27" t="str">
        <f xml:space="preserve">
IF(AND(Table_Triggers[[#This Row],[Header]]&lt;&gt;"Yes",Table_Triggers[[#This Row],[Property]]&lt;&gt;"",Table_Triggers[[#This Row],[Text]]&lt;&gt;""),
"""" &amp;  Table_Triggers[[#This Row],[Key]] &amp; """: """ &amp; Table_Triggers[[#This Row],[Message]] &amp; """",
"")</f>
        <v>"insolvency": ""</v>
      </c>
      <c r="I8"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"insolvency": ""</v>
      </c>
      <c r="J8" s="2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27" t="str">
        <f ca="1">IF(ISNUMBER(Table_Triggers[[#This Row],[Config Use Row]]),INDEX(Table_Triggers[Config Rollup],Table_Triggers[[#This Row],[Config Use Row]]),"")</f>
        <v>"error":{"noCoverSelected": ""},</v>
      </c>
      <c r="L8" s="27" t="str">
        <f xml:space="preserve">
IF(AND(Table_Triggers[[#This Row],[Header]]&lt;&gt;"Yes",Table_Triggers[[#This Row],[Property]]&lt;&gt;"",Table_Triggers[[#This Row],[Text]]&lt;&gt;""),
""""&amp;Table_Triggers[[#This Row],[Key]]&amp;""":"&amp;Table_Triggers[[#This Row],[Text]],
"")</f>
        <v>"insolvency":false</v>
      </c>
      <c r="M8"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"insolvency":false</v>
      </c>
      <c r="N8" s="27" t="str">
        <f ca="1">IF(ISNUMBER(Table_Triggers[[#This Row],[Config Use Row]]),INDEX(Table_Triggers[Calculation Rollup],Table_Triggers[[#This Row],[Config Use Row]]),"")</f>
        <v>"error":{"noCoverSelected":false},</v>
      </c>
      <c r="O8" s="27" t="b">
        <f>'Question Sets'!AM41="TRUE"</f>
        <v>0</v>
      </c>
      <c r="P8" s="10"/>
    </row>
    <row r="9" spans="2:16" ht="29.25" thickBot="1">
      <c r="B9" s="15" t="s">
        <v>205</v>
      </c>
      <c r="C9" s="15" t="s">
        <v>60</v>
      </c>
      <c r="D9" s="15"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15"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9" s="15" t="str">
        <f>IF(Table_Triggers[[#This Row],[Header]]="Yes","",IF(Table_Triggers[[#This Row],[Property]]&lt;&gt;"",SUBSTITUTE(Table_Triggers[[#This Row],[Type]]," ","")&amp;SUBSTITUTE(Table_Triggers[[#This Row],[Property]]," ",""),""))</f>
        <v/>
      </c>
      <c r="G9" s="15" t="str">
        <f>IF(Table_Triggers[[#This Row],[Header]]&lt;&gt;"Yes",IF(Table_Triggers[[#This Row],[Value]]=FALSE,"false",IF(Table_Triggers[[#This Row],[Value]]=TRUE,"true","")),"")</f>
        <v/>
      </c>
      <c r="H9" s="15" t="str">
        <f xml:space="preserve">
IF(AND(Table_Triggers[[#This Row],[Header]]&lt;&gt;"Yes",Table_Triggers[[#This Row],[Property]]&lt;&gt;"",Table_Triggers[[#This Row],[Text]]&lt;&gt;""),
"""" &amp;  Table_Triggers[[#This Row],[Key]] &amp; """: """ &amp; Table_Triggers[[#This Row],[Message]] &amp; """",
"")</f>
        <v/>
      </c>
      <c r="I9" s="15"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9" s="15"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15" t="str">
        <f ca="1">IF(ISNUMBER(Table_Triggers[[#This Row],[Config Use Row]]),INDEX(Table_Triggers[Config Rollup],Table_Triggers[[#This Row],[Config Use Row]]),"")</f>
        <v/>
      </c>
      <c r="L9" s="15" t="str">
        <f xml:space="preserve">
IF(AND(Table_Triggers[[#This Row],[Header]]&lt;&gt;"Yes",Table_Triggers[[#This Row],[Property]]&lt;&gt;"",Table_Triggers[[#This Row],[Text]]&lt;&gt;""),
""""&amp;Table_Triggers[[#This Row],[Key]]&amp;""":"&amp;Table_Triggers[[#This Row],[Text]],
"")</f>
        <v/>
      </c>
      <c r="M9" s="15"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9" s="15" t="str">
        <f ca="1">IF(ISNUMBER(Table_Triggers[[#This Row],[Config Use Row]]),INDEX(Table_Triggers[Calculation Rollup],Table_Triggers[[#This Row],[Config Use Row]]),"")</f>
        <v/>
      </c>
      <c r="O9" s="15"/>
      <c r="P9" s="15"/>
    </row>
    <row r="10" spans="2:16" s="22" customFormat="1" ht="21" hidden="1" customHeight="1">
      <c r="B10" s="27"/>
      <c r="C10" s="27"/>
      <c r="D10"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0"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27" t="str">
        <f>IF(Table_Triggers[[#This Row],[Header]]="Yes","",IF(Table_Triggers[[#This Row],[Property]]&lt;&gt;"",SUBSTITUTE(Table_Triggers[[#This Row],[Type]]," ","")&amp;SUBSTITUTE(Table_Triggers[[#This Row],[Property]]," ",""),""))</f>
        <v/>
      </c>
      <c r="G10" s="27" t="str">
        <f>IF(Table_Triggers[[#This Row],[Header]]&lt;&gt;"Yes",IF(Table_Triggers[[#This Row],[Value]]=FALSE,"false",IF(Table_Triggers[[#This Row],[Value]]=TRUE,"true","")),"")</f>
        <v>false</v>
      </c>
      <c r="H10" s="27" t="str">
        <f xml:space="preserve">
IF(AND(Table_Triggers[[#This Row],[Header]]&lt;&gt;"Yes",Table_Triggers[[#This Row],[Property]]&lt;&gt;"",Table_Triggers[[#This Row],[Text]]&lt;&gt;""),
"""" &amp;  Table_Triggers[[#This Row],[Key]] &amp; """: """ &amp; Table_Triggers[[#This Row],[Message]] &amp; """",
"")</f>
        <v/>
      </c>
      <c r="I10"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0" s="2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27" t="str">
        <f ca="1">IF(ISNUMBER(Table_Triggers[[#This Row],[Config Use Row]]),INDEX(Table_Triggers[Config Rollup],Table_Triggers[[#This Row],[Config Use Row]]),"")</f>
        <v/>
      </c>
      <c r="L10" s="27" t="str">
        <f xml:space="preserve">
IF(AND(Table_Triggers[[#This Row],[Header]]&lt;&gt;"Yes",Table_Triggers[[#This Row],[Property]]&lt;&gt;"",Table_Triggers[[#This Row],[Text]]&lt;&gt;""),
""""&amp;Table_Triggers[[#This Row],[Key]]&amp;""":"&amp;Table_Triggers[[#This Row],[Text]],
"")</f>
        <v/>
      </c>
      <c r="M10"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0" s="27" t="str">
        <f ca="1">IF(ISNUMBER(Table_Triggers[[#This Row],[Config Use Row]]),INDEX(Table_Triggers[Calculation Rollup],Table_Triggers[[#This Row],[Config Use Row]]),"")</f>
        <v/>
      </c>
      <c r="O10" s="27"/>
      <c r="P10" s="27"/>
    </row>
    <row r="11" spans="2:16" ht="29.25" thickBot="1">
      <c r="B11" s="15" t="s">
        <v>206</v>
      </c>
      <c r="C11" s="15" t="s">
        <v>60</v>
      </c>
      <c r="D11" s="15"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1" s="15"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11" s="15" t="str">
        <f>IF(Table_Triggers[[#This Row],[Header]]="Yes","",IF(Table_Triggers[[#This Row],[Property]]&lt;&gt;"",SUBSTITUTE(Table_Triggers[[#This Row],[Type]]," ","")&amp;SUBSTITUTE(Table_Triggers[[#This Row],[Property]]," ",""),""))</f>
        <v/>
      </c>
      <c r="G11" s="15" t="str">
        <f>IF(Table_Triggers[[#This Row],[Header]]&lt;&gt;"Yes",IF(Table_Triggers[[#This Row],[Value]]=FALSE,"false",IF(Table_Triggers[[#This Row],[Value]]=TRUE,"true","")),"")</f>
        <v/>
      </c>
      <c r="H11" s="15" t="str">
        <f xml:space="preserve">
IF(AND(Table_Triggers[[#This Row],[Header]]&lt;&gt;"Yes",Table_Triggers[[#This Row],[Property]]&lt;&gt;"",Table_Triggers[[#This Row],[Text]]&lt;&gt;""),
"""" &amp;  Table_Triggers[[#This Row],[Key]] &amp; """: """ &amp; Table_Triggers[[#This Row],[Message]] &amp; """",
"")</f>
        <v/>
      </c>
      <c r="I11" s="15"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v>
      </c>
      <c r="J11" s="15"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15" t="str">
        <f ca="1">IF(ISNUMBER(Table_Triggers[[#This Row],[Config Use Row]]),INDEX(Table_Triggers[Config Rollup],Table_Triggers[[#This Row],[Config Use Row]]),"")</f>
        <v/>
      </c>
      <c r="L11" s="15" t="str">
        <f xml:space="preserve">
IF(AND(Table_Triggers[[#This Row],[Header]]&lt;&gt;"Yes",Table_Triggers[[#This Row],[Property]]&lt;&gt;"",Table_Triggers[[#This Row],[Text]]&lt;&gt;""),
""""&amp;Table_Triggers[[#This Row],[Key]]&amp;""":"&amp;Table_Triggers[[#This Row],[Text]],
"")</f>
        <v/>
      </c>
      <c r="M11" s="15"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v>
      </c>
      <c r="N11" s="15" t="str">
        <f ca="1">IF(ISNUMBER(Table_Triggers[[#This Row],[Config Use Row]]),INDEX(Table_Triggers[Calculation Rollup],Table_Triggers[[#This Row],[Config Use Row]]),"")</f>
        <v/>
      </c>
      <c r="O11" s="15"/>
      <c r="P11" s="15"/>
    </row>
    <row r="12" spans="2:16" s="22" customFormat="1" ht="21" hidden="1" customHeight="1">
      <c r="B12" s="27"/>
      <c r="C12" s="27"/>
      <c r="D12"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2" s="27" t="str">
        <f>IF(Table_Triggers[[#This Row],[Header]]="Yes","",IF(Table_Triggers[[#This Row],[Property]]&lt;&gt;"",SUBSTITUTE(Table_Triggers[[#This Row],[Type]]," ","")&amp;SUBSTITUTE(Table_Triggers[[#This Row],[Property]]," ",""),""))</f>
        <v/>
      </c>
      <c r="G12" s="27" t="str">
        <f>IF(Table_Triggers[[#This Row],[Header]]&lt;&gt;"Yes",IF(Table_Triggers[[#This Row],[Value]]=FALSE,"false",IF(Table_Triggers[[#This Row],[Value]]=TRUE,"true","")),"")</f>
        <v>false</v>
      </c>
      <c r="H12" s="27" t="str">
        <f xml:space="preserve">
IF(AND(Table_Triggers[[#This Row],[Header]]&lt;&gt;"Yes",Table_Triggers[[#This Row],[Property]]&lt;&gt;"",Table_Triggers[[#This Row],[Text]]&lt;&gt;""),
"""" &amp;  Table_Triggers[[#This Row],[Key]] &amp; """: """ &amp; Table_Triggers[[#This Row],[Message]] &amp; """",
"")</f>
        <v/>
      </c>
      <c r="I12"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2" s="2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27" t="str">
        <f ca="1">IF(ISNUMBER(Table_Triggers[[#This Row],[Config Use Row]]),INDEX(Table_Triggers[Config Rollup],Table_Triggers[[#This Row],[Config Use Row]]),"")</f>
        <v/>
      </c>
      <c r="L12" s="27" t="str">
        <f xml:space="preserve">
IF(AND(Table_Triggers[[#This Row],[Header]]&lt;&gt;"Yes",Table_Triggers[[#This Row],[Property]]&lt;&gt;"",Table_Triggers[[#This Row],[Text]]&lt;&gt;""),
""""&amp;Table_Triggers[[#This Row],[Key]]&amp;""":"&amp;Table_Triggers[[#This Row],[Text]],
"")</f>
        <v/>
      </c>
      <c r="M12"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2" s="27" t="str">
        <f ca="1">IF(ISNUMBER(Table_Triggers[[#This Row],[Config Use Row]]),INDEX(Table_Triggers[Calculation Rollup],Table_Triggers[[#This Row],[Config Use Row]]),"")</f>
        <v/>
      </c>
      <c r="O12" s="27"/>
      <c r="P12" s="27"/>
    </row>
    <row r="13" spans="2:16" ht="29.25" thickBot="1">
      <c r="B13" s="15" t="s">
        <v>207</v>
      </c>
      <c r="C13" s="15" t="s">
        <v>60</v>
      </c>
      <c r="D13" s="15"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15"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15" t="str">
        <f>IF(Table_Triggers[[#This Row],[Header]]="Yes","",IF(Table_Triggers[[#This Row],[Property]]&lt;&gt;"",SUBSTITUTE(Table_Triggers[[#This Row],[Type]]," ","")&amp;SUBSTITUTE(Table_Triggers[[#This Row],[Property]]," ",""),""))</f>
        <v/>
      </c>
      <c r="G13" s="15" t="str">
        <f>IF(Table_Triggers[[#This Row],[Header]]&lt;&gt;"Yes",IF(Table_Triggers[[#This Row],[Value]]=FALSE,"false",IF(Table_Triggers[[#This Row],[Value]]=TRUE,"true","")),"")</f>
        <v/>
      </c>
      <c r="H13" s="15" t="str">
        <f xml:space="preserve">
IF(AND(Table_Triggers[[#This Row],[Header]]&lt;&gt;"Yes",Table_Triggers[[#This Row],[Property]]&lt;&gt;"",Table_Triggers[[#This Row],[Text]]&lt;&gt;""),
"""" &amp;  Table_Triggers[[#This Row],[Key]] &amp; """: """ &amp; Table_Triggers[[#This Row],[Message]] &amp; """",
"")</f>
        <v/>
      </c>
      <c r="I13" s="15"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15"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15" t="str">
        <f ca="1">IF(ISNUMBER(Table_Triggers[[#This Row],[Config Use Row]]),INDEX(Table_Triggers[Config Rollup],Table_Triggers[[#This Row],[Config Use Row]]),"")</f>
        <v/>
      </c>
      <c r="L13" s="15" t="str">
        <f xml:space="preserve">
IF(AND(Table_Triggers[[#This Row],[Header]]&lt;&gt;"Yes",Table_Triggers[[#This Row],[Property]]&lt;&gt;"",Table_Triggers[[#This Row],[Text]]&lt;&gt;""),
""""&amp;Table_Triggers[[#This Row],[Key]]&amp;""":"&amp;Table_Triggers[[#This Row],[Text]],
"")</f>
        <v/>
      </c>
      <c r="M13" s="15"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15" t="str">
        <f ca="1">IF(ISNUMBER(Table_Triggers[[#This Row],[Config Use Row]]),INDEX(Table_Triggers[Calculation Rollup],Table_Triggers[[#This Row],[Config Use Row]]),"")</f>
        <v/>
      </c>
      <c r="O13" s="15"/>
      <c r="P13" s="15"/>
    </row>
    <row r="14" spans="2:16" s="22" customFormat="1" ht="21" hidden="1" customHeight="1">
      <c r="B14" s="27"/>
      <c r="C14" s="27"/>
      <c r="D14"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27" t="str">
        <f>IF(Table_Triggers[[#This Row],[Header]]="Yes","",IF(Table_Triggers[[#This Row],[Property]]&lt;&gt;"",SUBSTITUTE(Table_Triggers[[#This Row],[Type]]," ","")&amp;SUBSTITUTE(Table_Triggers[[#This Row],[Property]]," ",""),""))</f>
        <v/>
      </c>
      <c r="G14" s="27" t="str">
        <f>IF(Table_Triggers[[#This Row],[Header]]&lt;&gt;"Yes",IF(Table_Triggers[[#This Row],[Value]]=FALSE,"false",IF(Table_Triggers[[#This Row],[Value]]=TRUE,"true","")),"")</f>
        <v>false</v>
      </c>
      <c r="H14" s="27" t="str">
        <f xml:space="preserve">
IF(AND(Table_Triggers[[#This Row],[Header]]&lt;&gt;"Yes",Table_Triggers[[#This Row],[Property]]&lt;&gt;"",Table_Triggers[[#This Row],[Text]]&lt;&gt;""),
"""" &amp;  Table_Triggers[[#This Row],[Key]] &amp; """: """ &amp; Table_Triggers[[#This Row],[Message]] &amp; """",
"")</f>
        <v/>
      </c>
      <c r="I14"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2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27" t="str">
        <f ca="1">IF(ISNUMBER(Table_Triggers[[#This Row],[Config Use Row]]),INDEX(Table_Triggers[Config Rollup],Table_Triggers[[#This Row],[Config Use Row]]),"")</f>
        <v/>
      </c>
      <c r="L14" s="27" t="str">
        <f xml:space="preserve">
IF(AND(Table_Triggers[[#This Row],[Header]]&lt;&gt;"Yes",Table_Triggers[[#This Row],[Property]]&lt;&gt;"",Table_Triggers[[#This Row],[Text]]&lt;&gt;""),
""""&amp;Table_Triggers[[#This Row],[Key]]&amp;""":"&amp;Table_Triggers[[#This Row],[Text]],
"")</f>
        <v/>
      </c>
      <c r="M14"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27" t="str">
        <f ca="1">IF(ISNUMBER(Table_Triggers[[#This Row],[Config Use Row]]),INDEX(Table_Triggers[Calculation Rollup],Table_Triggers[[#This Row],[Config Use Row]]),"")</f>
        <v/>
      </c>
      <c r="O14" s="27"/>
      <c r="P14" s="27"/>
    </row>
    <row r="15" spans="2:16" s="22" customFormat="1" ht="21" customHeight="1">
      <c r="B15" s="27" t="s">
        <v>208</v>
      </c>
      <c r="C15" s="27"/>
      <c r="D15" s="2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2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27" t="str">
        <f ca="1">IF(Table_Triggers[[#This Row],[Header]]="Yes","",IF(Table_Triggers[[#This Row],[Property]]&lt;&gt;"",SUBSTITUTE(Table_Triggers[[#This Row],[Type]]," ","")&amp;SUBSTITUTE(Table_Triggers[[#This Row],[Property]]," ",""),""))</f>
        <v>ErrorNoCoverSelected</v>
      </c>
      <c r="G15" s="27" t="str">
        <f>IF(Table_Triggers[[#This Row],[Header]]&lt;&gt;"Yes",IF(Table_Triggers[[#This Row],[Value]]=FALSE,"false",IF(Table_Triggers[[#This Row],[Value]]=TRUE,"true","")),"")</f>
        <v>false</v>
      </c>
      <c r="H15" s="27" t="str">
        <f xml:space="preserve">
IF(AND(Table_Triggers[[#This Row],[Header]]&lt;&gt;"Yes",Table_Triggers[[#This Row],[Property]]&lt;&gt;"",Table_Triggers[[#This Row],[Text]]&lt;&gt;""),
"""" &amp;  Table_Triggers[[#This Row],[Key]] &amp; """: """ &amp; Table_Triggers[[#This Row],[Message]] &amp; """",
"")</f>
        <v>"noCoverSelected": ""</v>
      </c>
      <c r="I15" s="2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2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27" t="str">
        <f ca="1">IF(ISNUMBER(Table_Triggers[[#This Row],[Config Use Row]]),INDEX(Table_Triggers[Config Rollup],Table_Triggers[[#This Row],[Config Use Row]]),"")</f>
        <v/>
      </c>
      <c r="L15" s="27" t="str">
        <f xml:space="preserve">
IF(AND(Table_Triggers[[#This Row],[Header]]&lt;&gt;"Yes",Table_Triggers[[#This Row],[Property]]&lt;&gt;"",Table_Triggers[[#This Row],[Text]]&lt;&gt;""),
""""&amp;Table_Triggers[[#This Row],[Key]]&amp;""":"&amp;Table_Triggers[[#This Row],[Text]],
"")</f>
        <v>"noCoverSelected":false</v>
      </c>
      <c r="M15" s="2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27" t="str">
        <f ca="1">IF(ISNUMBER(Table_Triggers[[#This Row],[Config Use Row]]),INDEX(Table_Triggers[Calculation Rollup],Table_Triggers[[#This Row],[Config Use Row]]),"")</f>
        <v/>
      </c>
      <c r="O15" s="27" t="b">
        <f>FALSE</f>
        <v>0</v>
      </c>
      <c r="P15" s="10"/>
    </row>
  </sheetData>
  <sheetProtection insertRows="0" deleteRows="0"/>
  <conditionalFormatting sqref="O5:O15">
    <cfRule type="cellIs" dxfId="385"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2:N63"/>
  <sheetViews>
    <sheetView topLeftCell="A45" workbookViewId="0">
      <selection activeCell="B55" sqref="B55:J62"/>
    </sheetView>
  </sheetViews>
  <sheetFormatPr defaultColWidth="9.140625" defaultRowHeight="21" customHeight="1"/>
  <cols>
    <col min="1" max="1" width="9.140625" style="21" customWidth="1"/>
    <col min="2" max="2" width="57.140625" style="21" customWidth="1"/>
    <col min="3" max="3" width="12.42578125" style="21" hidden="1" customWidth="1"/>
    <col min="4" max="4" width="19.85546875" style="21" hidden="1" customWidth="1"/>
    <col min="5" max="7" width="36.5703125" style="21" hidden="1" customWidth="1"/>
    <col min="8" max="8" width="29.85546875" style="21" hidden="1" customWidth="1"/>
    <col min="9" max="9" width="51.140625" style="21" hidden="1" customWidth="1"/>
    <col min="10" max="10" width="29.85546875" style="21" customWidth="1"/>
    <col min="11" max="14" width="24.85546875" style="21" hidden="1" customWidth="1"/>
    <col min="15" max="18" width="15" style="21" customWidth="1"/>
    <col min="19" max="22" width="9.140625" style="21"/>
    <col min="23" max="23" width="41.7109375" style="21" customWidth="1"/>
    <col min="24" max="24" width="34.7109375" style="21" customWidth="1"/>
    <col min="25" max="16384" width="9.140625" style="21"/>
  </cols>
  <sheetData>
    <row r="2" spans="2:14" ht="47.25" thickBot="1">
      <c r="B2" s="19" t="str">
        <f>"Risk 1 - " &amp; Risk_1_Name</f>
        <v>Risk 1 - Something</v>
      </c>
      <c r="C2" s="19"/>
      <c r="D2" s="19"/>
      <c r="E2" s="19"/>
      <c r="F2" s="19"/>
      <c r="G2" s="19"/>
      <c r="H2" s="19"/>
      <c r="I2" s="19"/>
      <c r="J2" s="19"/>
      <c r="K2" s="19"/>
      <c r="L2" s="19"/>
      <c r="M2" s="19"/>
      <c r="N2" s="19"/>
    </row>
    <row r="4" spans="2:14" ht="15">
      <c r="B4" s="16" t="s">
        <v>1</v>
      </c>
      <c r="C4" s="16" t="s">
        <v>2</v>
      </c>
      <c r="D4" s="16" t="s">
        <v>3</v>
      </c>
      <c r="E4" s="16" t="s">
        <v>4</v>
      </c>
      <c r="F4" s="16" t="s">
        <v>5</v>
      </c>
      <c r="G4" s="16" t="s">
        <v>37</v>
      </c>
      <c r="H4" s="16" t="s">
        <v>38</v>
      </c>
      <c r="I4" s="17" t="s">
        <v>58</v>
      </c>
      <c r="J4" s="16" t="s">
        <v>6</v>
      </c>
      <c r="K4" s="16" t="s">
        <v>209</v>
      </c>
      <c r="L4" s="16" t="s">
        <v>210</v>
      </c>
      <c r="M4" s="16" t="s">
        <v>211</v>
      </c>
      <c r="N4" s="16" t="s">
        <v>212</v>
      </c>
    </row>
    <row r="5" spans="2:14" ht="29.25" thickBot="1">
      <c r="B5" s="15" t="s">
        <v>213</v>
      </c>
      <c r="C5" s="15" t="s">
        <v>60</v>
      </c>
      <c r="D5"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15" t="str">
        <f>IF(Table_Risk_1[[#This Row],[Header]]="Yes","",IF(Table_Risk_1[[#This Row],[Property]]&lt;&gt;"",Risk_1_Prefix&amp;SUBSTITUTE(Table_Risk_1[[#This Row],[Type]]," ","")&amp;SUBSTITUTE(Table_Risk_1[[#This Row],[Property]]," ",""),""))</f>
        <v/>
      </c>
      <c r="G5"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15" t="str">
        <f>IF(OR(Table_Risk_1[[#This Row],[Header]]="Yes",Table_Risk_1[[#This Row],[Property]]=""),"",IF(OR(Table_Risk_1[[#This Row],[Text]]="true",Table_Risk_1[[#This Row],[Text]]="false",ISNUMBER(Table_Risk_1[[#This Row],[Text]])),Table_Risk_1[[#This Row],[Text]],""""&amp;Table_Risk_1[[#This Row],[Text]]&amp;""""))</f>
        <v/>
      </c>
      <c r="I5"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15"/>
      <c r="K5" s="15"/>
      <c r="L5" s="15"/>
      <c r="M5" s="15"/>
      <c r="N5" s="15"/>
    </row>
    <row r="6" spans="2:14" s="22" customFormat="1" ht="21" hidden="1" customHeight="1">
      <c r="B6" s="27"/>
      <c r="C6" s="27"/>
      <c r="D6"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26" t="str">
        <f>IF(Table_Risk_1[[#This Row],[Header]]="Yes","",IF(Table_Risk_1[[#This Row],[Property]]&lt;&gt;"",Risk_1_Prefix&amp;SUBSTITUTE(Table_Risk_1[[#This Row],[Type]]," ","")&amp;SUBSTITUTE(Table_Risk_1[[#This Row],[Property]]," ",""),""))</f>
        <v/>
      </c>
      <c r="G6"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10" t="str">
        <f>IF(OR(Table_Risk_1[[#This Row],[Header]]="Yes",Table_Risk_1[[#This Row],[Property]]=""),"",IF(OR(Table_Risk_1[[#This Row],[Text]]="true",Table_Risk_1[[#This Row],[Text]]="false",ISNUMBER(Table_Risk_1[[#This Row],[Text]])),Table_Risk_1[[#This Row],[Text]],""""&amp;Table_Risk_1[[#This Row],[Text]]&amp;""""))</f>
        <v/>
      </c>
      <c r="I6"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27"/>
      <c r="K6" s="27"/>
      <c r="L6" s="27"/>
      <c r="M6" s="27"/>
      <c r="N6" s="27"/>
    </row>
    <row r="7" spans="2:14" s="22" customFormat="1" ht="21" customHeight="1">
      <c r="B7" s="10" t="s">
        <v>214</v>
      </c>
      <c r="C7" s="10"/>
      <c r="D7"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10" t="str">
        <f ca="1">IF(Table_Risk_1[[#This Row],[Header]]="Yes","",IF(Table_Risk_1[[#This Row],[Property]]&lt;&gt;"",Risk_1_Prefix&amp;SUBSTITUTE(Table_Risk_1[[#This Row],[Type]]," ","")&amp;SUBSTITUTE(Table_Risk_1[[#This Row],[Property]]," ",""),""))</f>
        <v>SSettingRiskName</v>
      </c>
      <c r="G7"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Something</v>
      </c>
      <c r="H7" s="10" t="str">
        <f ca="1">IF(OR(Table_Risk_1[[#This Row],[Header]]="Yes",Table_Risk_1[[#This Row],[Property]]=""),"",IF(OR(Table_Risk_1[[#This Row],[Text]]="true",Table_Risk_1[[#This Row],[Text]]="false",ISNUMBER(Table_Risk_1[[#This Row],[Text]])),Table_Risk_1[[#This Row],[Text]],""""&amp;Table_Risk_1[[#This Row],[Text]]&amp;""""))</f>
        <v>"Something"</v>
      </c>
      <c r="I7"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"riskName":"Something",</v>
      </c>
      <c r="J7" s="242" t="s">
        <v>917</v>
      </c>
      <c r="K7" s="10"/>
      <c r="L7" s="10"/>
      <c r="M7" s="10"/>
      <c r="N7" s="10"/>
    </row>
    <row r="8" spans="2:14" s="22" customFormat="1" ht="21" customHeight="1">
      <c r="B8" s="10" t="s">
        <v>215</v>
      </c>
      <c r="C8" s="10"/>
      <c r="D8"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10" t="str">
        <f ca="1">IF(Table_Risk_1[[#This Row],[Header]]="Yes","",IF(Table_Risk_1[[#This Row],[Property]]&lt;&gt;"",Risk_1_Prefix&amp;SUBSTITUTE(Table_Risk_1[[#This Row],[Type]]," ","")&amp;SUBSTITUTE(Table_Risk_1[[#This Row],[Property]]," ",""),""))</f>
        <v>SSettingFieldCodePrefix</v>
      </c>
      <c r="G8"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S</v>
      </c>
      <c r="H8" s="10" t="str">
        <f ca="1">IF(OR(Table_Risk_1[[#This Row],[Header]]="Yes",Table_Risk_1[[#This Row],[Property]]=""),"",IF(OR(Table_Risk_1[[#This Row],[Text]]="true",Table_Risk_1[[#This Row],[Text]]="false",ISNUMBER(Table_Risk_1[[#This Row],[Text]])),Table_Risk_1[[#This Row],[Text]],""""&amp;Table_Risk_1[[#This Row],[Text]]&amp;""""))</f>
        <v>"S"</v>
      </c>
      <c r="I8"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"fieldCodePrefix":"S"},</v>
      </c>
      <c r="J8" s="242" t="s">
        <v>15</v>
      </c>
      <c r="K8" s="10"/>
      <c r="L8" s="10"/>
      <c r="M8" s="10"/>
      <c r="N8" s="10"/>
    </row>
    <row r="9" spans="2:14" ht="29.25" thickBot="1">
      <c r="B9" s="15" t="s">
        <v>216</v>
      </c>
      <c r="C9" s="15" t="s">
        <v>60</v>
      </c>
      <c r="D9"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15" t="str">
        <f>IF(Table_Risk_1[[#This Row],[Header]]="Yes","",IF(Table_Risk_1[[#This Row],[Property]]&lt;&gt;"",Risk_1_Prefix&amp;SUBSTITUTE(Table_Risk_1[[#This Row],[Type]]," ","")&amp;SUBSTITUTE(Table_Risk_1[[#This Row],[Property]]," ",""),""))</f>
        <v/>
      </c>
      <c r="G9"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15" t="str">
        <f>IF(OR(Table_Risk_1[[#This Row],[Header]]="Yes",Table_Risk_1[[#This Row],[Property]]=""),"",IF(OR(Table_Risk_1[[#This Row],[Text]]="true",Table_Risk_1[[#This Row],[Text]]="false",ISNUMBER(Table_Risk_1[[#This Row],[Text]])),Table_Risk_1[[#This Row],[Text]],""""&amp;Table_Risk_1[[#This Row],[Text]]&amp;""""))</f>
        <v/>
      </c>
      <c r="I9"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15"/>
      <c r="K9" s="15"/>
      <c r="L9" s="15"/>
      <c r="M9" s="15"/>
      <c r="N9" s="15"/>
    </row>
    <row r="10" spans="2:14" s="22" customFormat="1" ht="21" hidden="1" customHeight="1">
      <c r="B10" s="27"/>
      <c r="C10" s="27"/>
      <c r="D10"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26" t="str">
        <f>IF(Table_Risk_1[[#This Row],[Header]]="Yes","",IF(Table_Risk_1[[#This Row],[Property]]&lt;&gt;"",Risk_1_Prefix&amp;SUBSTITUTE(Table_Risk_1[[#This Row],[Type]]," ","")&amp;SUBSTITUTE(Table_Risk_1[[#This Row],[Property]]," ",""),""))</f>
        <v/>
      </c>
      <c r="G10"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10" t="str">
        <f>IF(OR(Table_Risk_1[[#This Row],[Header]]="Yes",Table_Risk_1[[#This Row],[Property]]=""),"",IF(OR(Table_Risk_1[[#This Row],[Text]]="true",Table_Risk_1[[#This Row],[Text]]="false",ISNUMBER(Table_Risk_1[[#This Row],[Text]])),Table_Risk_1[[#This Row],[Text]],""""&amp;Table_Risk_1[[#This Row],[Text]]&amp;""""))</f>
        <v/>
      </c>
      <c r="I10"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27"/>
      <c r="K10" s="27"/>
      <c r="L10" s="27"/>
      <c r="M10" s="27"/>
      <c r="N10" s="27"/>
    </row>
    <row r="11" spans="2:14" s="22" customFormat="1" ht="21" customHeight="1">
      <c r="B11" s="10" t="s">
        <v>917</v>
      </c>
      <c r="C11" s="10"/>
      <c r="D11"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11" s="10" t="str">
        <f ca="1">IF(Table_Risk_1[[#This Row],[Header]]="Yes","",IF(Table_Risk_1[[#This Row],[Property]]&lt;&gt;"",Risk_1_Prefix&amp;SUBSTITUTE(Table_Risk_1[[#This Row],[Type]]," ","")&amp;SUBSTITUTE(Table_Risk_1[[#This Row],[Property]]," ",""),""))</f>
        <v>SRatingFactorSomething</v>
      </c>
      <c r="G11"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100</v>
      </c>
      <c r="H11" s="10" t="str">
        <f ca="1">IF(OR(Table_Risk_1[[#This Row],[Header]]="Yes",Table_Risk_1[[#This Row],[Property]]=""),"",IF(OR(Table_Risk_1[[#This Row],[Text]]="true",Table_Risk_1[[#This Row],[Text]]="false",ISNUMBER(Table_Risk_1[[#This Row],[Text]])),Table_Risk_1[[#This Row],[Text]],""""&amp;Table_Risk_1[[#This Row],[Text]]&amp;""""))</f>
        <v>"100"</v>
      </c>
      <c r="I11"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"something":"100",</v>
      </c>
      <c r="J11" s="13">
        <f>INDEX(Table_Question_Sets[Used Value],MATCH(Table_Risk_1[[#This Row],[Property]],Table_Question_Sets[Property],0),0)</f>
        <v>100</v>
      </c>
      <c r="K11" s="35">
        <v>2500</v>
      </c>
      <c r="L11" s="35">
        <v>5000</v>
      </c>
      <c r="M11" s="35">
        <v>5000</v>
      </c>
      <c r="N11" s="35">
        <v>2500</v>
      </c>
    </row>
    <row r="12" spans="2:14" s="22" customFormat="1" ht="21" customHeight="1">
      <c r="B12" s="10" t="s">
        <v>832</v>
      </c>
      <c r="C12" s="10"/>
      <c r="D12"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travelCover</v>
      </c>
      <c r="F12" s="10" t="str">
        <f ca="1">IF(Table_Risk_1[[#This Row],[Header]]="Yes","",IF(Table_Risk_1[[#This Row],[Property]]&lt;&gt;"",Risk_1_Prefix&amp;SUBSTITUTE(Table_Risk_1[[#This Row],[Type]]," ","")&amp;SUBSTITUTE(Table_Risk_1[[#This Row],[Property]]," ",""),""))</f>
        <v>SRatingFactorTravelCover</v>
      </c>
      <c r="G12"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2" s="10" t="str">
        <f ca="1">IF(OR(Table_Risk_1[[#This Row],[Header]]="Yes",Table_Risk_1[[#This Row],[Property]]=""),"",IF(OR(Table_Risk_1[[#This Row],[Text]]="true",Table_Risk_1[[#This Row],[Text]]="false",ISNUMBER(Table_Risk_1[[#This Row],[Text]])),Table_Risk_1[[#This Row],[Text]],""""&amp;Table_Risk_1[[#This Row],[Text]]&amp;""""))</f>
        <v>"Yes"</v>
      </c>
      <c r="I12"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"travelCover":"Yes",</v>
      </c>
      <c r="J12" s="10" t="str">
        <f>INDEX(Table_Question_Sets[Used Value],MATCH(Table_Risk_1[[#This Row],[Property]],Table_Question_Sets[Property],0),0)</f>
        <v>Yes</v>
      </c>
      <c r="K12" s="12" t="s">
        <v>70</v>
      </c>
      <c r="L12" s="12" t="str">
        <f>INDEX(Table_Question_Sets[Used Value],MATCH(Table_Risk_1[[#This Row],[Property]],Table_Question_Sets[Property],0),0)</f>
        <v>Yes</v>
      </c>
      <c r="M12" s="12" t="s">
        <v>70</v>
      </c>
      <c r="N12" s="12" t="str">
        <f>INDEX(Table_Question_Sets[Used Value],MATCH(Table_Risk_1[[#This Row],[Property]],Table_Question_Sets[Property],0),0)</f>
        <v>Yes</v>
      </c>
    </row>
    <row r="13" spans="2:14" s="22" customFormat="1" ht="21" customHeight="1">
      <c r="B13" s="27" t="s">
        <v>63</v>
      </c>
      <c r="C13" s="27"/>
      <c r="D13"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ratingState</v>
      </c>
      <c r="F13" s="138" t="str">
        <f ca="1">IF(Table_Risk_1[[#This Row],[Header]]="Yes","",IF(Table_Risk_1[[#This Row],[Property]]&lt;&gt;"",Risk_1_Prefix&amp;SUBSTITUTE(Table_Risk_1[[#This Row],[Type]]," ","")&amp;SUBSTITUTE(Table_Risk_1[[#This Row],[Property]]," ",""),""))</f>
        <v>SRatingFactorRatingState</v>
      </c>
      <c r="G13" s="13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13" s="26" t="str">
        <f ca="1">IF(OR(Table_Risk_1[[#This Row],[Header]]="Yes",Table_Risk_1[[#This Row],[Property]]=""),"",IF(OR(Table_Risk_1[[#This Row],[Text]]="true",Table_Risk_1[[#This Row],[Text]]="false",ISNUMBER(Table_Risk_1[[#This Row],[Text]])),Table_Risk_1[[#This Row],[Text]],""""&amp;Table_Risk_1[[#This Row],[Text]]&amp;""""))</f>
        <v>"VIC"</v>
      </c>
      <c r="I13"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"ratingState":"VIC",</v>
      </c>
      <c r="J13" s="10" t="str">
        <f>INDEX(Table_Question_Sets[Used Value],MATCH(Table_Risk_1[[#This Row],[Property]],Table_Question_Sets[Property],0),0)</f>
        <v>VIC</v>
      </c>
      <c r="K13" s="12" t="s">
        <v>167</v>
      </c>
      <c r="L13" s="12" t="s">
        <v>166</v>
      </c>
      <c r="M13" s="12" t="s">
        <v>169</v>
      </c>
      <c r="N13" s="12" t="s">
        <v>64</v>
      </c>
    </row>
    <row r="14" spans="2:14" s="22" customFormat="1" ht="21" customHeight="1">
      <c r="B14" s="27" t="s">
        <v>72</v>
      </c>
      <c r="C14" s="27"/>
      <c r="D14"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14" s="138" t="str">
        <f ca="1">IF(Table_Risk_1[[#This Row],[Header]]="Yes","",IF(Table_Risk_1[[#This Row],[Property]]&lt;&gt;"",Risk_1_Prefix&amp;SUBSTITUTE(Table_Risk_1[[#This Row],[Type]]," ","")&amp;SUBSTITUTE(Table_Risk_1[[#This Row],[Property]]," ",""),""))</f>
        <v>SRatingFactorPolicyStartDate</v>
      </c>
      <c r="G14" s="13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12/11/2019</v>
      </c>
      <c r="H14" s="26" t="str">
        <f ca="1">IF(OR(Table_Risk_1[[#This Row],[Header]]="Yes",Table_Risk_1[[#This Row],[Property]]=""),"",IF(OR(Table_Risk_1[[#This Row],[Text]]="true",Table_Risk_1[[#This Row],[Text]]="false",ISNUMBER(Table_Risk_1[[#This Row],[Text]])),Table_Risk_1[[#This Row],[Text]],""""&amp;Table_Risk_1[[#This Row],[Text]]&amp;""""))</f>
        <v>"12/11/2019"</v>
      </c>
      <c r="I14"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"policyStartDate":"12/11/2019"},</v>
      </c>
      <c r="J14" s="45">
        <f ca="1">INDEX(Table_Question_Sets[Used Value],MATCH(Table_Risk_1[[#This Row],[Property]],Table_Question_Sets[Property],0),0)</f>
        <v>43781</v>
      </c>
      <c r="K14" s="14">
        <v>42948</v>
      </c>
      <c r="L14" s="14">
        <v>42948</v>
      </c>
      <c r="M14" s="14">
        <v>42948</v>
      </c>
      <c r="N14" s="14">
        <v>42948</v>
      </c>
    </row>
    <row r="15" spans="2:14" ht="29.25" thickBot="1">
      <c r="B15" s="15" t="s">
        <v>217</v>
      </c>
      <c r="C15" s="15" t="s">
        <v>60</v>
      </c>
      <c r="D15"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5"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15" s="15" t="str">
        <f>IF(Table_Risk_1[[#This Row],[Header]]="Yes","",IF(Table_Risk_1[[#This Row],[Property]]&lt;&gt;"",Risk_1_Prefix&amp;SUBSTITUTE(Table_Risk_1[[#This Row],[Type]]," ","")&amp;SUBSTITUTE(Table_Risk_1[[#This Row],[Property]]," ",""),""))</f>
        <v/>
      </c>
      <c r="G15"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5" s="15" t="str">
        <f>IF(OR(Table_Risk_1[[#This Row],[Header]]="Yes",Table_Risk_1[[#This Row],[Property]]=""),"",IF(OR(Table_Risk_1[[#This Row],[Text]]="true",Table_Risk_1[[#This Row],[Text]]="false",ISNUMBER(Table_Risk_1[[#This Row],[Text]])),Table_Risk_1[[#This Row],[Text]],""""&amp;Table_Risk_1[[#This Row],[Text]]&amp;""""))</f>
        <v/>
      </c>
      <c r="I15"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15" s="15"/>
      <c r="K15" s="15"/>
      <c r="L15" s="15"/>
      <c r="M15" s="15"/>
      <c r="N15" s="15"/>
    </row>
    <row r="16" spans="2:14" s="22" customFormat="1" ht="21" hidden="1" customHeight="1">
      <c r="B16" s="27"/>
      <c r="C16" s="27"/>
      <c r="D16"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6"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6" s="26" t="str">
        <f>IF(Table_Risk_1[[#This Row],[Header]]="Yes","",IF(Table_Risk_1[[#This Row],[Property]]&lt;&gt;"",Risk_1_Prefix&amp;SUBSTITUTE(Table_Risk_1[[#This Row],[Type]]," ","")&amp;SUBSTITUTE(Table_Risk_1[[#This Row],[Property]]," ",""),""))</f>
        <v/>
      </c>
      <c r="G16"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6" s="10" t="str">
        <f>IF(OR(Table_Risk_1[[#This Row],[Header]]="Yes",Table_Risk_1[[#This Row],[Property]]=""),"",IF(OR(Table_Risk_1[[#This Row],[Text]]="true",Table_Risk_1[[#This Row],[Text]]="false",ISNUMBER(Table_Risk_1[[#This Row],[Text]])),Table_Risk_1[[#This Row],[Text]],""""&amp;Table_Risk_1[[#This Row],[Text]]&amp;""""))</f>
        <v/>
      </c>
      <c r="I16"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6" s="27"/>
      <c r="K16" s="27"/>
      <c r="L16" s="27"/>
      <c r="M16" s="27"/>
      <c r="N16" s="27"/>
    </row>
    <row r="17" spans="2:14" s="22" customFormat="1" ht="21" customHeight="1">
      <c r="B17" s="10" t="s">
        <v>218</v>
      </c>
      <c r="C17" s="10"/>
      <c r="D17"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7"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17" s="10" t="str">
        <f ca="1">IF(Table_Risk_1[[#This Row],[Header]]="Yes","",IF(Table_Risk_1[[#This Row],[Property]]&lt;&gt;"",Risk_1_Prefix&amp;SUBSTITUTE(Table_Risk_1[[#This Row],[Type]]," ","")&amp;SUBSTITUTE(Table_Risk_1[[#This Row],[Property]]," ",""),""))</f>
        <v>SCheckIncludeRisk</v>
      </c>
      <c r="G17"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true</v>
      </c>
      <c r="H17" s="10" t="str">
        <f ca="1">IF(OR(Table_Risk_1[[#This Row],[Header]]="Yes",Table_Risk_1[[#This Row],[Property]]=""),"",IF(OR(Table_Risk_1[[#This Row],[Text]]="true",Table_Risk_1[[#This Row],[Text]]="false",ISNUMBER(Table_Risk_1[[#This Row],[Text]])),Table_Risk_1[[#This Row],[Text]],""""&amp;Table_Risk_1[[#This Row],[Text]]&amp;""""))</f>
        <v>true</v>
      </c>
      <c r="I17"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"includeRisk":true},</v>
      </c>
      <c r="J17" s="10" t="b">
        <v>1</v>
      </c>
      <c r="K17" s="10" t="b">
        <v>1</v>
      </c>
      <c r="L17" s="10" t="b">
        <v>1</v>
      </c>
      <c r="M17" s="10" t="b">
        <v>1</v>
      </c>
      <c r="N17" s="10" t="b">
        <v>1</v>
      </c>
    </row>
    <row r="18" spans="2:14" ht="29.25" thickBot="1">
      <c r="B18" s="15" t="s">
        <v>219</v>
      </c>
      <c r="C18" s="15" t="s">
        <v>60</v>
      </c>
      <c r="D18"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8"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18" s="15" t="str">
        <f>IF(Table_Risk_1[[#This Row],[Header]]="Yes","",IF(Table_Risk_1[[#This Row],[Property]]&lt;&gt;"",Risk_1_Prefix&amp;SUBSTITUTE(Table_Risk_1[[#This Row],[Type]]," ","")&amp;SUBSTITUTE(Table_Risk_1[[#This Row],[Property]]," ",""),""))</f>
        <v/>
      </c>
      <c r="G18"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8" s="15" t="str">
        <f>IF(OR(Table_Risk_1[[#This Row],[Header]]="Yes",Table_Risk_1[[#This Row],[Property]]=""),"",IF(OR(Table_Risk_1[[#This Row],[Text]]="true",Table_Risk_1[[#This Row],[Text]]="false",ISNUMBER(Table_Risk_1[[#This Row],[Text]])),Table_Risk_1[[#This Row],[Text]],""""&amp;Table_Risk_1[[#This Row],[Text]]&amp;""""))</f>
        <v/>
      </c>
      <c r="I18"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18" s="15"/>
      <c r="K18" s="15"/>
      <c r="L18" s="15"/>
      <c r="M18" s="15"/>
      <c r="N18" s="15"/>
    </row>
    <row r="19" spans="2:14" s="22" customFormat="1" ht="21" hidden="1" customHeight="1">
      <c r="B19" s="27"/>
      <c r="C19" s="27"/>
      <c r="D19"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19"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9" s="26" t="str">
        <f>IF(Table_Risk_1[[#This Row],[Header]]="Yes","",IF(Table_Risk_1[[#This Row],[Property]]&lt;&gt;"",Risk_1_Prefix&amp;SUBSTITUTE(Table_Risk_1[[#This Row],[Type]]," ","")&amp;SUBSTITUTE(Table_Risk_1[[#This Row],[Property]]," ",""),""))</f>
        <v/>
      </c>
      <c r="G19"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9" s="10" t="str">
        <f>IF(OR(Table_Risk_1[[#This Row],[Header]]="Yes",Table_Risk_1[[#This Row],[Property]]=""),"",IF(OR(Table_Risk_1[[#This Row],[Text]]="true",Table_Risk_1[[#This Row],[Text]]="false",ISNUMBER(Table_Risk_1[[#This Row],[Text]])),Table_Risk_1[[#This Row],[Text]],""""&amp;Table_Risk_1[[#This Row],[Text]]&amp;""""))</f>
        <v/>
      </c>
      <c r="I19"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9" s="27"/>
      <c r="K19" s="27"/>
      <c r="L19" s="27"/>
      <c r="M19" s="27"/>
      <c r="N19" s="27"/>
    </row>
    <row r="20" spans="2:14" s="22" customFormat="1" ht="21" customHeight="1">
      <c r="B20" s="10" t="s">
        <v>1075</v>
      </c>
      <c r="C20" s="10"/>
      <c r="D20"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0"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propertyCover</v>
      </c>
      <c r="F20" s="10" t="str">
        <f ca="1">IF(Table_Risk_1[[#This Row],[Header]]="Yes","",IF(Table_Risk_1[[#This Row],[Property]]&lt;&gt;"",Risk_1_Prefix&amp;SUBSTITUTE(Table_Risk_1[[#This Row],[Type]]," ","")&amp;SUBSTITUTE(Table_Risk_1[[#This Row],[Property]]," ",""),""))</f>
        <v>SPremiumPropertyCover</v>
      </c>
      <c r="G20"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57</v>
      </c>
      <c r="H20" s="10">
        <f ca="1">IF(OR(Table_Risk_1[[#This Row],[Header]]="Yes",Table_Risk_1[[#This Row],[Property]]=""),"",IF(OR(Table_Risk_1[[#This Row],[Text]]="true",Table_Risk_1[[#This Row],[Text]]="false",ISNUMBER(Table_Risk_1[[#This Row],[Text]])),Table_Risk_1[[#This Row],[Text]],""""&amp;Table_Risk_1[[#This Row],[Text]]&amp;""""))</f>
        <v>57</v>
      </c>
      <c r="I20"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"propertyCover":57,</v>
      </c>
      <c r="J20" s="145">
        <f>50+(J11*0.07)</f>
        <v>57</v>
      </c>
      <c r="K20" s="145">
        <f>50+(K11*0.07)</f>
        <v>225.00000000000003</v>
      </c>
      <c r="L20" s="145">
        <f>50+(L11*0.07)</f>
        <v>400.00000000000006</v>
      </c>
      <c r="M20" s="145">
        <f>50+(M11*0.07)</f>
        <v>400.00000000000006</v>
      </c>
      <c r="N20" s="145">
        <f>50+(N11*0.07)</f>
        <v>225.00000000000003</v>
      </c>
    </row>
    <row r="21" spans="2:14" s="22" customFormat="1" ht="21" customHeight="1">
      <c r="B21" s="27" t="s">
        <v>832</v>
      </c>
      <c r="C21" s="27"/>
      <c r="D21"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1"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travelCover</v>
      </c>
      <c r="F21" s="138" t="str">
        <f ca="1">IF(Table_Risk_1[[#This Row],[Header]]="Yes","",IF(Table_Risk_1[[#This Row],[Property]]&lt;&gt;"",Risk_1_Prefix&amp;SUBSTITUTE(Table_Risk_1[[#This Row],[Type]]," ","")&amp;SUBSTITUTE(Table_Risk_1[[#This Row],[Property]]," ",""),""))</f>
        <v>SPremiumTravelCover</v>
      </c>
      <c r="G21"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60</v>
      </c>
      <c r="H21" s="26">
        <f ca="1">IF(OR(Table_Risk_1[[#This Row],[Header]]="Yes",Table_Risk_1[[#This Row],[Property]]=""),"",IF(OR(Table_Risk_1[[#This Row],[Text]]="true",Table_Risk_1[[#This Row],[Text]]="false",ISNUMBER(Table_Risk_1[[#This Row],[Text]])),Table_Risk_1[[#This Row],[Text]],""""&amp;Table_Risk_1[[#This Row],[Text]]&amp;""""))</f>
        <v>60</v>
      </c>
      <c r="I21"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"travelCover":60,</v>
      </c>
      <c r="J21" s="146">
        <f>IF(J12="Yes",60,0)</f>
        <v>60</v>
      </c>
      <c r="K21" s="146">
        <f>IF(K12="Yes",60,0)</f>
        <v>0</v>
      </c>
      <c r="L21" s="146">
        <f>IF(L12="Yes",60,0)</f>
        <v>60</v>
      </c>
      <c r="M21" s="146">
        <f>IF(M12="Yes",60,0)</f>
        <v>0</v>
      </c>
      <c r="N21" s="146">
        <f>IF(N12="Yes",60,0)</f>
        <v>60</v>
      </c>
    </row>
    <row r="22" spans="2:14" s="22" customFormat="1" ht="21" customHeight="1">
      <c r="B22" s="27" t="s">
        <v>790</v>
      </c>
      <c r="C22" s="27"/>
      <c r="D22"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2"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basePremium</v>
      </c>
      <c r="F22" s="138" t="str">
        <f ca="1">IF(Table_Risk_1[[#This Row],[Header]]="Yes","",IF(Table_Risk_1[[#This Row],[Property]]&lt;&gt;"",Risk_1_Prefix&amp;SUBSTITUTE(Table_Risk_1[[#This Row],[Type]]," ","")&amp;SUBSTITUTE(Table_Risk_1[[#This Row],[Property]]," ",""),""))</f>
        <v>SPremiumBasePremium</v>
      </c>
      <c r="G22"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117</v>
      </c>
      <c r="H22" s="26">
        <f ca="1">IF(OR(Table_Risk_1[[#This Row],[Header]]="Yes",Table_Risk_1[[#This Row],[Property]]=""),"",IF(OR(Table_Risk_1[[#This Row],[Text]]="true",Table_Risk_1[[#This Row],[Text]]="false",ISNUMBER(Table_Risk_1[[#This Row],[Text]])),Table_Risk_1[[#This Row],[Text]],""""&amp;Table_Risk_1[[#This Row],[Text]]&amp;""""))</f>
        <v>117</v>
      </c>
      <c r="I22"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"basePremium":117,</v>
      </c>
      <c r="J22" s="54">
        <f>SUM(J20:J21)</f>
        <v>117</v>
      </c>
      <c r="K22" s="54" t="e">
        <f ca="1">((#REF!/(1+K42))/(1+K41))</f>
        <v>#REF!</v>
      </c>
      <c r="L22" s="54" t="e">
        <f ca="1">((#REF!/(1+L42))/(1+L41))</f>
        <v>#REF!</v>
      </c>
      <c r="M22" s="54" t="e">
        <f ca="1">((#REF!/(1+M42))/(1+M41))</f>
        <v>#REF!</v>
      </c>
      <c r="N22" s="54" t="e">
        <f ca="1">((#REF!/(1+N42))/(1+N41))</f>
        <v>#REF!</v>
      </c>
    </row>
    <row r="23" spans="2:14" s="22" customFormat="1" ht="21" customHeight="1">
      <c r="B23" s="27" t="s">
        <v>1076</v>
      </c>
      <c r="C23" s="27"/>
      <c r="D23"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3"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premiumPercentACT</v>
      </c>
      <c r="F23" s="138" t="str">
        <f ca="1">IF(Table_Risk_1[[#This Row],[Header]]="Yes","",IF(Table_Risk_1[[#This Row],[Property]]&lt;&gt;"",Risk_1_Prefix&amp;SUBSTITUTE(Table_Risk_1[[#This Row],[Type]]," ","")&amp;SUBSTITUTE(Table_Risk_1[[#This Row],[Property]]," ",""),""))</f>
        <v>SPremiumPremiumPercentACT</v>
      </c>
      <c r="G23"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3" s="26">
        <f ca="1">IF(OR(Table_Risk_1[[#This Row],[Header]]="Yes",Table_Risk_1[[#This Row],[Property]]=""),"",IF(OR(Table_Risk_1[[#This Row],[Text]]="true",Table_Risk_1[[#This Row],[Text]]="false",ISNUMBER(Table_Risk_1[[#This Row],[Text]])),Table_Risk_1[[#This Row],[Text]],""""&amp;Table_Risk_1[[#This Row],[Text]]&amp;""""))</f>
        <v>0</v>
      </c>
      <c r="I23"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"premiumPercentACT":0,</v>
      </c>
      <c r="J23" s="53">
        <f>IF(J13="ACT",1,0)</f>
        <v>0</v>
      </c>
      <c r="K23" s="27"/>
      <c r="L23" s="27"/>
      <c r="M23" s="27"/>
      <c r="N23" s="27"/>
    </row>
    <row r="24" spans="2:14" s="22" customFormat="1" ht="21" customHeight="1">
      <c r="B24" s="27" t="s">
        <v>1077</v>
      </c>
      <c r="C24" s="27"/>
      <c r="D24"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4"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premiumPercentNSW</v>
      </c>
      <c r="F24" s="138" t="str">
        <f ca="1">IF(Table_Risk_1[[#This Row],[Header]]="Yes","",IF(Table_Risk_1[[#This Row],[Property]]&lt;&gt;"",Risk_1_Prefix&amp;SUBSTITUTE(Table_Risk_1[[#This Row],[Type]]," ","")&amp;SUBSTITUTE(Table_Risk_1[[#This Row],[Property]]," ",""),""))</f>
        <v>SPremiumPremiumPercentNSW</v>
      </c>
      <c r="G24"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4" s="26">
        <f ca="1">IF(OR(Table_Risk_1[[#This Row],[Header]]="Yes",Table_Risk_1[[#This Row],[Property]]=""),"",IF(OR(Table_Risk_1[[#This Row],[Text]]="true",Table_Risk_1[[#This Row],[Text]]="false",ISNUMBER(Table_Risk_1[[#This Row],[Text]])),Table_Risk_1[[#This Row],[Text]],""""&amp;Table_Risk_1[[#This Row],[Text]]&amp;""""))</f>
        <v>0</v>
      </c>
      <c r="I24"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"premiumPercentNSW":0,</v>
      </c>
      <c r="J24" s="53">
        <f>IF(J13="NSW",1,0)</f>
        <v>0</v>
      </c>
      <c r="K24" s="27"/>
      <c r="L24" s="27"/>
      <c r="M24" s="27"/>
      <c r="N24" s="27"/>
    </row>
    <row r="25" spans="2:14" s="22" customFormat="1" ht="21" customHeight="1">
      <c r="B25" s="27" t="s">
        <v>1078</v>
      </c>
      <c r="C25" s="27"/>
      <c r="D25"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5"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premiumPercentNT</v>
      </c>
      <c r="F25" s="138" t="str">
        <f ca="1">IF(Table_Risk_1[[#This Row],[Header]]="Yes","",IF(Table_Risk_1[[#This Row],[Property]]&lt;&gt;"",Risk_1_Prefix&amp;SUBSTITUTE(Table_Risk_1[[#This Row],[Type]]," ","")&amp;SUBSTITUTE(Table_Risk_1[[#This Row],[Property]]," ",""),""))</f>
        <v>SPremiumPremiumPercentNT</v>
      </c>
      <c r="G25"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5" s="26">
        <f ca="1">IF(OR(Table_Risk_1[[#This Row],[Header]]="Yes",Table_Risk_1[[#This Row],[Property]]=""),"",IF(OR(Table_Risk_1[[#This Row],[Text]]="true",Table_Risk_1[[#This Row],[Text]]="false",ISNUMBER(Table_Risk_1[[#This Row],[Text]])),Table_Risk_1[[#This Row],[Text]],""""&amp;Table_Risk_1[[#This Row],[Text]]&amp;""""))</f>
        <v>0</v>
      </c>
      <c r="I25"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"premiumPercentNT":0,</v>
      </c>
      <c r="J25" s="53">
        <f>IF(J13="NT",1,0)</f>
        <v>0</v>
      </c>
      <c r="K25" s="27"/>
      <c r="L25" s="27"/>
      <c r="M25" s="27"/>
      <c r="N25" s="27"/>
    </row>
    <row r="26" spans="2:14" s="22" customFormat="1" ht="21" customHeight="1">
      <c r="B26" s="27" t="s">
        <v>1079</v>
      </c>
      <c r="C26" s="27"/>
      <c r="D26"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6"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premiumPercentQLD</v>
      </c>
      <c r="F26" s="138" t="str">
        <f ca="1">IF(Table_Risk_1[[#This Row],[Header]]="Yes","",IF(Table_Risk_1[[#This Row],[Property]]&lt;&gt;"",Risk_1_Prefix&amp;SUBSTITUTE(Table_Risk_1[[#This Row],[Type]]," ","")&amp;SUBSTITUTE(Table_Risk_1[[#This Row],[Property]]," ",""),""))</f>
        <v>SPremiumPremiumPercentQLD</v>
      </c>
      <c r="G26"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6" s="26">
        <f ca="1">IF(OR(Table_Risk_1[[#This Row],[Header]]="Yes",Table_Risk_1[[#This Row],[Property]]=""),"",IF(OR(Table_Risk_1[[#This Row],[Text]]="true",Table_Risk_1[[#This Row],[Text]]="false",ISNUMBER(Table_Risk_1[[#This Row],[Text]])),Table_Risk_1[[#This Row],[Text]],""""&amp;Table_Risk_1[[#This Row],[Text]]&amp;""""))</f>
        <v>0</v>
      </c>
      <c r="I26"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"premiumPercentQLD":0,</v>
      </c>
      <c r="J26" s="53">
        <f>IF(J13="QLD",1,0)</f>
        <v>0</v>
      </c>
      <c r="K26" s="27"/>
      <c r="L26" s="27"/>
      <c r="M26" s="27"/>
      <c r="N26" s="27"/>
    </row>
    <row r="27" spans="2:14" s="22" customFormat="1" ht="21" customHeight="1">
      <c r="B27" s="27" t="s">
        <v>1080</v>
      </c>
      <c r="C27" s="27"/>
      <c r="D27"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7"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premiumPercentSA</v>
      </c>
      <c r="F27" s="138" t="str">
        <f ca="1">IF(Table_Risk_1[[#This Row],[Header]]="Yes","",IF(Table_Risk_1[[#This Row],[Property]]&lt;&gt;"",Risk_1_Prefix&amp;SUBSTITUTE(Table_Risk_1[[#This Row],[Type]]," ","")&amp;SUBSTITUTE(Table_Risk_1[[#This Row],[Property]]," ",""),""))</f>
        <v>SPremiumPremiumPercentSA</v>
      </c>
      <c r="G27"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7" s="26">
        <f ca="1">IF(OR(Table_Risk_1[[#This Row],[Header]]="Yes",Table_Risk_1[[#This Row],[Property]]=""),"",IF(OR(Table_Risk_1[[#This Row],[Text]]="true",Table_Risk_1[[#This Row],[Text]]="false",ISNUMBER(Table_Risk_1[[#This Row],[Text]])),Table_Risk_1[[#This Row],[Text]],""""&amp;Table_Risk_1[[#This Row],[Text]]&amp;""""))</f>
        <v>0</v>
      </c>
      <c r="I27"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"premiumPercentSA":0,</v>
      </c>
      <c r="J27" s="53">
        <f>IF(J13="SA",1,0)</f>
        <v>0</v>
      </c>
      <c r="K27" s="27"/>
      <c r="L27" s="27"/>
      <c r="M27" s="27"/>
      <c r="N27" s="27"/>
    </row>
    <row r="28" spans="2:14" s="22" customFormat="1" ht="21" customHeight="1">
      <c r="B28" s="27" t="s">
        <v>1081</v>
      </c>
      <c r="C28" s="27"/>
      <c r="D28"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8"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premiumPercentTAS</v>
      </c>
      <c r="F28" s="138" t="str">
        <f ca="1">IF(Table_Risk_1[[#This Row],[Header]]="Yes","",IF(Table_Risk_1[[#This Row],[Property]]&lt;&gt;"",Risk_1_Prefix&amp;SUBSTITUTE(Table_Risk_1[[#This Row],[Type]]," ","")&amp;SUBSTITUTE(Table_Risk_1[[#This Row],[Property]]," ",""),""))</f>
        <v>SPremiumPremiumPercentTAS</v>
      </c>
      <c r="G28"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8" s="26">
        <f ca="1">IF(OR(Table_Risk_1[[#This Row],[Header]]="Yes",Table_Risk_1[[#This Row],[Property]]=""),"",IF(OR(Table_Risk_1[[#This Row],[Text]]="true",Table_Risk_1[[#This Row],[Text]]="false",ISNUMBER(Table_Risk_1[[#This Row],[Text]])),Table_Risk_1[[#This Row],[Text]],""""&amp;Table_Risk_1[[#This Row],[Text]]&amp;""""))</f>
        <v>0</v>
      </c>
      <c r="I28"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"premiumPercentTAS":0,</v>
      </c>
      <c r="J28" s="53">
        <f>IF(J13="TAS",1,0)</f>
        <v>0</v>
      </c>
      <c r="K28" s="27"/>
      <c r="L28" s="27"/>
      <c r="M28" s="27"/>
      <c r="N28" s="27"/>
    </row>
    <row r="29" spans="2:14" s="22" customFormat="1" ht="21" customHeight="1">
      <c r="B29" s="27" t="s">
        <v>1082</v>
      </c>
      <c r="C29" s="27"/>
      <c r="D29"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9"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premiumPercentVIC</v>
      </c>
      <c r="F29" s="138" t="str">
        <f ca="1">IF(Table_Risk_1[[#This Row],[Header]]="Yes","",IF(Table_Risk_1[[#This Row],[Property]]&lt;&gt;"",Risk_1_Prefix&amp;SUBSTITUTE(Table_Risk_1[[#This Row],[Type]]," ","")&amp;SUBSTITUTE(Table_Risk_1[[#This Row],[Property]]," ",""),""))</f>
        <v>SPremiumPremiumPercentVIC</v>
      </c>
      <c r="G29"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v>
      </c>
      <c r="H29" s="26">
        <f ca="1">IF(OR(Table_Risk_1[[#This Row],[Header]]="Yes",Table_Risk_1[[#This Row],[Property]]=""),"",IF(OR(Table_Risk_1[[#This Row],[Text]]="true",Table_Risk_1[[#This Row],[Text]]="false",ISNUMBER(Table_Risk_1[[#This Row],[Text]])),Table_Risk_1[[#This Row],[Text]],""""&amp;Table_Risk_1[[#This Row],[Text]]&amp;""""))</f>
        <v>1</v>
      </c>
      <c r="I29"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"premiumPercentVIC":1,</v>
      </c>
      <c r="J29" s="53">
        <f>IF(J13="VIC", 1,0)</f>
        <v>1</v>
      </c>
      <c r="K29" s="27"/>
      <c r="L29" s="27"/>
      <c r="M29" s="27"/>
      <c r="N29" s="27"/>
    </row>
    <row r="30" spans="2:14" s="22" customFormat="1" ht="21" customHeight="1">
      <c r="B30" s="27" t="s">
        <v>1083</v>
      </c>
      <c r="C30" s="27"/>
      <c r="D30"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0"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premiumPercentWA</v>
      </c>
      <c r="F30" s="138" t="str">
        <f ca="1">IF(Table_Risk_1[[#This Row],[Header]]="Yes","",IF(Table_Risk_1[[#This Row],[Property]]&lt;&gt;"",Risk_1_Prefix&amp;SUBSTITUTE(Table_Risk_1[[#This Row],[Type]]," ","")&amp;SUBSTITUTE(Table_Risk_1[[#This Row],[Property]]," ",""),""))</f>
        <v>SPremiumPremiumPercentWA</v>
      </c>
      <c r="G30"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0" s="26">
        <f ca="1">IF(OR(Table_Risk_1[[#This Row],[Header]]="Yes",Table_Risk_1[[#This Row],[Property]]=""),"",IF(OR(Table_Risk_1[[#This Row],[Text]]="true",Table_Risk_1[[#This Row],[Text]]="false",ISNUMBER(Table_Risk_1[[#This Row],[Text]])),Table_Risk_1[[#This Row],[Text]],""""&amp;Table_Risk_1[[#This Row],[Text]]&amp;""""))</f>
        <v>0</v>
      </c>
      <c r="I30"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"premiumPercentWA":0},</v>
      </c>
      <c r="J30" s="53">
        <f>IF(J13="WA",1,0)</f>
        <v>0</v>
      </c>
      <c r="K30" s="27"/>
      <c r="L30" s="27"/>
      <c r="M30" s="27"/>
      <c r="N30" s="27"/>
    </row>
    <row r="31" spans="2:14" ht="29.25" thickBot="1">
      <c r="B31" s="15" t="s">
        <v>220</v>
      </c>
      <c r="C31" s="15" t="s">
        <v>60</v>
      </c>
      <c r="D31"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1"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other</v>
      </c>
      <c r="F31" s="15" t="str">
        <f>IF(Table_Risk_1[[#This Row],[Header]]="Yes","",IF(Table_Risk_1[[#This Row],[Property]]&lt;&gt;"",Risk_1_Prefix&amp;SUBSTITUTE(Table_Risk_1[[#This Row],[Type]]," ","")&amp;SUBSTITUTE(Table_Risk_1[[#This Row],[Property]]," ",""),""))</f>
        <v/>
      </c>
      <c r="G31"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1" s="15" t="str">
        <f>IF(OR(Table_Risk_1[[#This Row],[Header]]="Yes",Table_Risk_1[[#This Row],[Property]]=""),"",IF(OR(Table_Risk_1[[#This Row],[Text]]="true",Table_Risk_1[[#This Row],[Text]]="false",ISNUMBER(Table_Risk_1[[#This Row],[Text]])),Table_Risk_1[[#This Row],[Text]],""""&amp;Table_Risk_1[[#This Row],[Text]]&amp;""""))</f>
        <v/>
      </c>
      <c r="I31"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"other":{</v>
      </c>
      <c r="J31" s="15"/>
      <c r="K31" s="15"/>
      <c r="L31" s="15"/>
      <c r="M31" s="15"/>
      <c r="N31" s="15"/>
    </row>
    <row r="32" spans="2:14" s="22" customFormat="1" ht="21" hidden="1" customHeight="1">
      <c r="B32" s="27"/>
      <c r="C32" s="27"/>
      <c r="D32"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32"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2" s="26" t="str">
        <f>IF(Table_Risk_1[[#This Row],[Header]]="Yes","",IF(Table_Risk_1[[#This Row],[Property]]&lt;&gt;"",Risk_1_Prefix&amp;SUBSTITUTE(Table_Risk_1[[#This Row],[Type]]," ","")&amp;SUBSTITUTE(Table_Risk_1[[#This Row],[Property]]," ",""),""))</f>
        <v/>
      </c>
      <c r="G32"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2" s="10" t="str">
        <f>IF(OR(Table_Risk_1[[#This Row],[Header]]="Yes",Table_Risk_1[[#This Row],[Property]]=""),"",IF(OR(Table_Risk_1[[#This Row],[Text]]="true",Table_Risk_1[[#This Row],[Text]]="false",ISNUMBER(Table_Risk_1[[#This Row],[Text]])),Table_Risk_1[[#This Row],[Text]],""""&amp;Table_Risk_1[[#This Row],[Text]]&amp;""""))</f>
        <v/>
      </c>
      <c r="I32"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2" s="27"/>
      <c r="K32" s="27"/>
      <c r="L32" s="27"/>
      <c r="M32" s="27"/>
      <c r="N32" s="27"/>
    </row>
    <row r="33" spans="2:14" s="22" customFormat="1" ht="21" customHeight="1">
      <c r="B33" s="27" t="s">
        <v>917</v>
      </c>
      <c r="C33" s="27"/>
      <c r="D33"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33"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33" s="26" t="str">
        <f ca="1">IF(Table_Risk_1[[#This Row],[Header]]="Yes","",IF(Table_Risk_1[[#This Row],[Property]]&lt;&gt;"",Risk_1_Prefix&amp;SUBSTITUTE(Table_Risk_1[[#This Row],[Type]]," ","")&amp;SUBSTITUTE(Table_Risk_1[[#This Row],[Property]]," ",""),""))</f>
        <v>SOtherSomething</v>
      </c>
      <c r="G33"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Val</v>
      </c>
      <c r="H33" s="26" t="str">
        <f ca="1">IF(OR(Table_Risk_1[[#This Row],[Header]]="Yes",Table_Risk_1[[#This Row],[Property]]=""),"",IF(OR(Table_Risk_1[[#This Row],[Text]]="true",Table_Risk_1[[#This Row],[Text]]="false",ISNUMBER(Table_Risk_1[[#This Row],[Text]])),Table_Risk_1[[#This Row],[Text]],""""&amp;Table_Risk_1[[#This Row],[Text]]&amp;""""))</f>
        <v>"Val"</v>
      </c>
      <c r="I33"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"something":"Val"},</v>
      </c>
      <c r="J33" s="27" t="s">
        <v>234</v>
      </c>
      <c r="K33" s="27"/>
      <c r="L33" s="27"/>
      <c r="M33" s="27"/>
      <c r="N33" s="27"/>
    </row>
    <row r="34" spans="2:14" ht="29.25" thickBot="1">
      <c r="B34" s="15" t="s">
        <v>221</v>
      </c>
      <c r="C34" s="15" t="s">
        <v>60</v>
      </c>
      <c r="D34"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4"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34" s="15" t="str">
        <f>IF(Table_Risk_1[[#This Row],[Header]]="Yes","",IF(Table_Risk_1[[#This Row],[Property]]&lt;&gt;"",Risk_1_Prefix&amp;SUBSTITUTE(Table_Risk_1[[#This Row],[Type]]," ","")&amp;SUBSTITUTE(Table_Risk_1[[#This Row],[Property]]," ",""),""))</f>
        <v/>
      </c>
      <c r="G34"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4" s="15" t="str">
        <f>IF(OR(Table_Risk_1[[#This Row],[Header]]="Yes",Table_Risk_1[[#This Row],[Property]]=""),"",IF(OR(Table_Risk_1[[#This Row],[Text]]="true",Table_Risk_1[[#This Row],[Text]]="false",ISNUMBER(Table_Risk_1[[#This Row],[Text]])),Table_Risk_1[[#This Row],[Text]],""""&amp;Table_Risk_1[[#This Row],[Text]]&amp;""""))</f>
        <v/>
      </c>
      <c r="I34"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34" s="15"/>
      <c r="K34" s="15"/>
      <c r="L34" s="15"/>
      <c r="M34" s="15"/>
      <c r="N34" s="15"/>
    </row>
    <row r="35" spans="2:14" s="22" customFormat="1" ht="21" hidden="1" customHeight="1">
      <c r="B35" s="27"/>
      <c r="C35" s="27"/>
      <c r="D35"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5"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5" s="26" t="str">
        <f>IF(Table_Risk_1[[#This Row],[Header]]="Yes","",IF(Table_Risk_1[[#This Row],[Property]]&lt;&gt;"",Risk_1_Prefix&amp;SUBSTITUTE(Table_Risk_1[[#This Row],[Type]]," ","")&amp;SUBSTITUTE(Table_Risk_1[[#This Row],[Property]]," ",""),""))</f>
        <v/>
      </c>
      <c r="G35"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5" s="10" t="str">
        <f>IF(OR(Table_Risk_1[[#This Row],[Header]]="Yes",Table_Risk_1[[#This Row],[Property]]=""),"",IF(OR(Table_Risk_1[[#This Row],[Text]]="true",Table_Risk_1[[#This Row],[Text]]="false",ISNUMBER(Table_Risk_1[[#This Row],[Text]])),Table_Risk_1[[#This Row],[Text]],""""&amp;Table_Risk_1[[#This Row],[Text]]&amp;""""))</f>
        <v/>
      </c>
      <c r="I35"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5" s="27"/>
      <c r="K35" s="27"/>
      <c r="L35" s="27"/>
      <c r="M35" s="27"/>
      <c r="N35" s="27"/>
    </row>
    <row r="36" spans="2:14" s="22" customFormat="1" ht="21" customHeight="1">
      <c r="B36" s="10" t="s">
        <v>222</v>
      </c>
      <c r="C36" s="10"/>
      <c r="D36"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6"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36" s="10" t="str">
        <f ca="1">IF(Table_Risk_1[[#This Row],[Header]]="Yes","",IF(Table_Risk_1[[#This Row],[Property]]&lt;&gt;"",Risk_1_Prefix&amp;SUBSTITUTE(Table_Risk_1[[#This Row],[Type]]," ","")&amp;SUBSTITUTE(Table_Risk_1[[#This Row],[Property]]," ",""),""))</f>
        <v>SStatutoryRateRiskType</v>
      </c>
      <c r="G36"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36" s="10" t="str">
        <f ca="1">IF(OR(Table_Risk_1[[#This Row],[Header]]="Yes",Table_Risk_1[[#This Row],[Property]]=""),"",IF(OR(Table_Risk_1[[#This Row],[Text]]="true",Table_Risk_1[[#This Row],[Text]]="false",ISNUMBER(Table_Risk_1[[#This Row],[Text]])),Table_Risk_1[[#This Row],[Text]],""""&amp;Table_Risk_1[[#This Row],[Text]]&amp;""""))</f>
        <v>"General"</v>
      </c>
      <c r="I36"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36" s="10" t="s">
        <v>223</v>
      </c>
      <c r="K36" s="10" t="s">
        <v>223</v>
      </c>
      <c r="L36" s="10" t="s">
        <v>223</v>
      </c>
      <c r="M36" s="10" t="s">
        <v>223</v>
      </c>
      <c r="N36" s="10" t="s">
        <v>223</v>
      </c>
    </row>
    <row r="37" spans="2:14" s="22" customFormat="1" ht="21" customHeight="1">
      <c r="B37" s="28" t="s">
        <v>224</v>
      </c>
      <c r="C37" s="27"/>
      <c r="D37"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7" s="2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37" s="27" t="str">
        <f ca="1">IF(Table_Risk_1[[#This Row],[Header]]="Yes","",IF(Table_Risk_1[[#This Row],[Property]]&lt;&gt;"",Risk_1_Prefix&amp;SUBSTITUTE(Table_Risk_1[[#This Row],[Type]]," ","")&amp;SUBSTITUTE(Table_Risk_1[[#This Row],[Property]]," ",""),""))</f>
        <v>SStatutoryRateESLApplicability</v>
      </c>
      <c r="G37" s="2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37" s="10" t="str">
        <f ca="1">IF(OR(Table_Risk_1[[#This Row],[Header]]="Yes",Table_Risk_1[[#This Row],[Property]]=""),"",IF(OR(Table_Risk_1[[#This Row],[Text]]="true",Table_Risk_1[[#This Row],[Text]]="false",ISNUMBER(Table_Risk_1[[#This Row],[Text]])),Table_Risk_1[[#This Row],[Text]],""""&amp;Table_Risk_1[[#This Row],[Text]]&amp;""""))</f>
        <v>"Not Applicable"</v>
      </c>
      <c r="I37"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37" s="27" t="s">
        <v>244</v>
      </c>
      <c r="K37" s="27" t="s">
        <v>244</v>
      </c>
      <c r="L37" s="27" t="s">
        <v>244</v>
      </c>
      <c r="M37" s="27" t="s">
        <v>244</v>
      </c>
      <c r="N37" s="27" t="s">
        <v>244</v>
      </c>
    </row>
    <row r="38" spans="2:14" s="22" customFormat="1" ht="21" customHeight="1">
      <c r="B38" s="27" t="s">
        <v>226</v>
      </c>
      <c r="C38" s="27"/>
      <c r="D38"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8"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38" s="26" t="str">
        <f ca="1">IF(Table_Risk_1[[#This Row],[Header]]="Yes","",IF(Table_Risk_1[[#This Row],[Property]]&lt;&gt;"",Risk_1_Prefix&amp;SUBSTITUTE(Table_Risk_1[[#This Row],[Type]]," ","")&amp;SUBSTITUTE(Table_Risk_1[[#This Row],[Property]]," ",""),""))</f>
        <v>SStatutoryRateJurisdiction</v>
      </c>
      <c r="G38"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38" s="10" t="str">
        <f ca="1">IF(OR(Table_Risk_1[[#This Row],[Header]]="Yes",Table_Risk_1[[#This Row],[Property]]=""),"",IF(OR(Table_Risk_1[[#This Row],[Text]]="true",Table_Risk_1[[#This Row],[Text]]="false",ISNUMBER(Table_Risk_1[[#This Row],[Text]])),Table_Risk_1[[#This Row],[Text]],""""&amp;Table_Risk_1[[#This Row],[Text]]&amp;""""))</f>
        <v>"VIC"</v>
      </c>
      <c r="I38"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"jurisdiction":"VIC",</v>
      </c>
      <c r="J38" s="27" t="str">
        <f>J13</f>
        <v>VIC</v>
      </c>
      <c r="K38" s="27" t="str">
        <f t="shared" ref="K38:N38" si="0">K13</f>
        <v>NSW</v>
      </c>
      <c r="L38" s="27" t="str">
        <f t="shared" si="0"/>
        <v>ACT</v>
      </c>
      <c r="M38" s="27" t="str">
        <f t="shared" si="0"/>
        <v>QLD</v>
      </c>
      <c r="N38" s="27" t="str">
        <f t="shared" si="0"/>
        <v>VIC</v>
      </c>
    </row>
    <row r="39" spans="2:14" s="22" customFormat="1" ht="21" customHeight="1">
      <c r="B39" s="28" t="s">
        <v>72</v>
      </c>
      <c r="C39" s="27"/>
      <c r="D39"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9" s="2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39" s="27" t="str">
        <f ca="1">IF(Table_Risk_1[[#This Row],[Header]]="Yes","",IF(Table_Risk_1[[#This Row],[Property]]&lt;&gt;"",Risk_1_Prefix&amp;SUBSTITUTE(Table_Risk_1[[#This Row],[Type]]," ","")&amp;SUBSTITUTE(Table_Risk_1[[#This Row],[Property]]," ",""),""))</f>
        <v>SStatutoryRatePolicyStartDate</v>
      </c>
      <c r="G39" s="2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43781</v>
      </c>
      <c r="H39" s="10">
        <f ca="1">IF(OR(Table_Risk_1[[#This Row],[Header]]="Yes",Table_Risk_1[[#This Row],[Property]]=""),"",IF(OR(Table_Risk_1[[#This Row],[Text]]="true",Table_Risk_1[[#This Row],[Text]]="false",ISNUMBER(Table_Risk_1[[#This Row],[Text]])),Table_Risk_1[[#This Row],[Text]],""""&amp;Table_Risk_1[[#This Row],[Text]]&amp;""""))</f>
        <v>43781</v>
      </c>
      <c r="I39"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"policyStartDate":43781,</v>
      </c>
      <c r="J39" s="40">
        <f ca="1">J14</f>
        <v>43781</v>
      </c>
      <c r="K39" s="40">
        <f>K14</f>
        <v>42948</v>
      </c>
      <c r="L39" s="40">
        <f>L14</f>
        <v>42948</v>
      </c>
      <c r="M39" s="40">
        <f>M14</f>
        <v>42948</v>
      </c>
      <c r="N39" s="40">
        <f>N14</f>
        <v>42948</v>
      </c>
    </row>
    <row r="40" spans="2:14" s="22" customFormat="1" ht="21" customHeight="1">
      <c r="B40" s="27" t="s">
        <v>227</v>
      </c>
      <c r="C40" s="27"/>
      <c r="D40"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0"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40" s="26" t="str">
        <f ca="1">IF(Table_Risk_1[[#This Row],[Header]]="Yes","",IF(Table_Risk_1[[#This Row],[Property]]&lt;&gt;"",Risk_1_Prefix&amp;SUBSTITUTE(Table_Risk_1[[#This Row],[Type]]," ","")&amp;SUBSTITUTE(Table_Risk_1[[#This Row],[Property]]," ",""),""))</f>
        <v>SStatutoryRateESLRate</v>
      </c>
      <c r="G40" s="26">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0" s="10">
        <f ca="1">IF(OR(Table_Risk_1[[#This Row],[Header]]="Yes",Table_Risk_1[[#This Row],[Property]]=""),"",IF(OR(Table_Risk_1[[#This Row],[Text]]="true",Table_Risk_1[[#This Row],[Text]]="false",ISNUMBER(Table_Risk_1[[#This Row],[Text]])),Table_Risk_1[[#This Row],[Text]],""""&amp;Table_Risk_1[[#This Row],[Text]]&amp;""""))</f>
        <v>0</v>
      </c>
      <c r="I40"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v>
      </c>
      <c r="J40" s="53">
        <f t="array" ref="J40">IF(AND(Risk_1_ESL="Applicable",NOT(ISNA(MATCH("NSW",Table_Statutory_Rates[#Headers],0)))),
INDEX(
Table_Statutory_Rates[],
MATCH(1,(Table_Statutory_Rates[Type]="ESL")*(Table_Statutory_Rates[Next Value]&gt;J39),0),
MATCH("NSW",Table_Statutory_Rates[#Headers],0)
),0)</f>
        <v>0</v>
      </c>
      <c r="K40" s="53">
        <f t="array" ref="K40">IF(AND(Risk_1_ESL="Applicable",NOT(ISNA(MATCH(K38,Table_Statutory_Rates[#Headers],0)))),
INDEX(
Table_Statutory_Rates[],
MATCH(1,(Table_Statutory_Rates[Type]="ESL")*(Table_Statutory_Rates[Next Value]&gt;K39),0),
MATCH(K38,Table_Statutory_Rates[#Headers],0)
),0)</f>
        <v>0</v>
      </c>
      <c r="L40" s="53">
        <f t="array" ref="L40">IF(AND(Risk_1_ESL="Applicable",NOT(ISNA(MATCH(L38,Table_Statutory_Rates[#Headers],0)))),
INDEX(
Table_Statutory_Rates[],
MATCH(1,(Table_Statutory_Rates[Type]="ESL")*(Table_Statutory_Rates[Next Value]&gt;L39),0),
MATCH(L38,Table_Statutory_Rates[#Headers],0)
),0)</f>
        <v>0</v>
      </c>
      <c r="M40" s="53">
        <f t="array" ref="M40">IF(AND(Risk_1_ESL="Applicable",NOT(ISNA(MATCH(M38,Table_Statutory_Rates[#Headers],0)))),
INDEX(
Table_Statutory_Rates[],
MATCH(1,(Table_Statutory_Rates[Type]="ESL")*(Table_Statutory_Rates[Next Value]&gt;M39),0),
MATCH(M38,Table_Statutory_Rates[#Headers],0)
),0)</f>
        <v>0</v>
      </c>
      <c r="N40" s="53">
        <f t="array" ref="N40">IF(AND(Risk_1_ESL="Applicable",NOT(ISNA(MATCH(N38,Table_Statutory_Rates[#Headers],0)))),
INDEX(
Table_Statutory_Rates[],
MATCH(1,(Table_Statutory_Rates[Type]="ESL")*(Table_Statutory_Rates[Next Value]&gt;N39),0),
MATCH(N38,Table_Statutory_Rates[#Headers],0)
),0)</f>
        <v>0</v>
      </c>
    </row>
    <row r="41" spans="2:14" s="22" customFormat="1" ht="21" customHeight="1">
      <c r="B41" s="10" t="s">
        <v>228</v>
      </c>
      <c r="C41" s="10"/>
      <c r="D41"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1"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41" s="10" t="str">
        <f ca="1">IF(Table_Risk_1[[#This Row],[Header]]="Yes","",IF(Table_Risk_1[[#This Row],[Property]]&lt;&gt;"",Risk_1_Prefix&amp;SUBSTITUTE(Table_Risk_1[[#This Row],[Type]]," ","")&amp;SUBSTITUTE(Table_Risk_1[[#This Row],[Property]]," ",""),""))</f>
        <v>SStatutoryRateGSTRate</v>
      </c>
      <c r="G41"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1" s="10">
        <f ca="1">IF(OR(Table_Risk_1[[#This Row],[Header]]="Yes",Table_Risk_1[[#This Row],[Property]]=""),"",IF(OR(Table_Risk_1[[#This Row],[Text]]="true",Table_Risk_1[[#This Row],[Text]]="false",ISNUMBER(Table_Risk_1[[#This Row],[Text]])),Table_Risk_1[[#This Row],[Text]],""""&amp;Table_Risk_1[[#This Row],[Text]]&amp;""""))</f>
        <v>0.1</v>
      </c>
      <c r="I41"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"GSTRate":0.1,</v>
      </c>
      <c r="J41" s="30">
        <f t="array" aca="1" ref="J41" ca="1">IF(NOT(ISNA(MATCH(J38,Table_Statutory_Rates[#Headers],0))),
INDEX(
Table_Statutory_Rates[],
MATCH(1,(Table_Statutory_Rates[Type]="GST")*(Table_Statutory_Rates[Next Value]&gt;J39),0),
MATCH(J38,Table_Statutory_Rates[#Headers],0)
),0)</f>
        <v>0.1</v>
      </c>
      <c r="K41" s="30">
        <f t="array" aca="1" ref="K41" ca="1">IF(NOT(ISNA(MATCH(K38,Table_Statutory_Rates[#Headers],0))),
INDEX(
Table_Statutory_Rates[],
MATCH(1,(Table_Statutory_Rates[Type]="GST")*(Table_Statutory_Rates[Next Value]&gt;K39),0),
MATCH(K38,Table_Statutory_Rates[#Headers],0)
),0)</f>
        <v>0.1</v>
      </c>
      <c r="L41" s="30">
        <f t="array" aca="1" ref="L41" ca="1">IF(NOT(ISNA(MATCH(L38,Table_Statutory_Rates[#Headers],0))),
INDEX(
Table_Statutory_Rates[],
MATCH(1,(Table_Statutory_Rates[Type]="GST")*(Table_Statutory_Rates[Next Value]&gt;L39),0),
MATCH(L38,Table_Statutory_Rates[#Headers],0)
),0)</f>
        <v>0.1</v>
      </c>
      <c r="M41" s="30">
        <f t="array" aca="1" ref="M41" ca="1">IF(NOT(ISNA(MATCH(M38,Table_Statutory_Rates[#Headers],0))),
INDEX(
Table_Statutory_Rates[],
MATCH(1,(Table_Statutory_Rates[Type]="GST")*(Table_Statutory_Rates[Next Value]&gt;M39),0),
MATCH(M38,Table_Statutory_Rates[#Headers],0)
),0)</f>
        <v>0.1</v>
      </c>
      <c r="N41" s="30">
        <f t="array" aca="1" ref="N41" ca="1">IF(NOT(ISNA(MATCH(N38,Table_Statutory_Rates[#Headers],0))),
INDEX(
Table_Statutory_Rates[],
MATCH(1,(Table_Statutory_Rates[Type]="GST")*(Table_Statutory_Rates[Next Value]&gt;N39),0),
MATCH(N38,Table_Statutory_Rates[#Headers],0)
),0)</f>
        <v>0.1</v>
      </c>
    </row>
    <row r="42" spans="2:14" s="22" customFormat="1" ht="21" customHeight="1">
      <c r="B42" s="10" t="s">
        <v>1067</v>
      </c>
      <c r="C42" s="10"/>
      <c r="D42"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2"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SDRateACT</v>
      </c>
      <c r="F42" s="10" t="str">
        <f ca="1">IF(Table_Risk_1[[#This Row],[Header]]="Yes","",IF(Table_Risk_1[[#This Row],[Property]]&lt;&gt;"",Risk_1_Prefix&amp;SUBSTITUTE(Table_Risk_1[[#This Row],[Type]]," ","")&amp;SUBSTITUTE(Table_Risk_1[[#This Row],[Property]]," ",""),""))</f>
        <v>SStatutoryRateSDRateACT</v>
      </c>
      <c r="G42"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2" s="10">
        <f ca="1">IF(OR(Table_Risk_1[[#This Row],[Header]]="Yes",Table_Risk_1[[#This Row],[Property]]=""),"",IF(OR(Table_Risk_1[[#This Row],[Text]]="true",Table_Risk_1[[#This Row],[Text]]="false",ISNUMBER(Table_Risk_1[[#This Row],[Text]])),Table_Risk_1[[#This Row],[Text]],""""&amp;Table_Risk_1[[#This Row],[Text]]&amp;""""))</f>
        <v>0</v>
      </c>
      <c r="I42"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"SDRateACT":0,</v>
      </c>
      <c r="J42" s="30">
        <f t="array" aca="1" ref="J42" ca="1">IF(NOT(ISNA(MATCH("ACT",Table_Statutory_Rates[#Headers],0))),
INDEX(
Table_Statutory_Rates[],
MATCH(1,(Table_Statutory_Rates[Type]=Risk_1_Type)*(Table_Statutory_Rates[Next Value]&gt;J39),0),
MATCH("ACT",Table_Statutory_Rates[#Headers],0)
),0)</f>
        <v>0</v>
      </c>
      <c r="K42" s="30">
        <f t="array" aca="1" ref="K42" ca="1">IF(NOT(ISNA(MATCH(K38,Table_Statutory_Rates[#Headers],0))),
INDEX(
Table_Statutory_Rates[],
MATCH(1,(Table_Statutory_Rates[Type]=Risk_1_Type)*(Table_Statutory_Rates[Next Value]&gt;K39),0),
MATCH(K38,Table_Statutory_Rates[#Headers],0)
),0)</f>
        <v>0.09</v>
      </c>
      <c r="L42" s="30">
        <f t="array" aca="1" ref="L42" ca="1">IF(NOT(ISNA(MATCH(L38,Table_Statutory_Rates[#Headers],0))),
INDEX(
Table_Statutory_Rates[],
MATCH(1,(Table_Statutory_Rates[Type]=Risk_1_Type)*(Table_Statutory_Rates[Next Value]&gt;L39),0),
MATCH(L38,Table_Statutory_Rates[#Headers],0)
),0)</f>
        <v>0</v>
      </c>
      <c r="M42" s="30">
        <f t="array" aca="1" ref="M42" ca="1">IF(NOT(ISNA(MATCH(M38,Table_Statutory_Rates[#Headers],0))),
INDEX(
Table_Statutory_Rates[],
MATCH(1,(Table_Statutory_Rates[Type]=Risk_1_Type)*(Table_Statutory_Rates[Next Value]&gt;M39),0),
MATCH(M38,Table_Statutory_Rates[#Headers],0)
),0)</f>
        <v>0.09</v>
      </c>
      <c r="N42" s="30">
        <f t="array" aca="1" ref="N42" ca="1">IF(NOT(ISNA(MATCH(N38,Table_Statutory_Rates[#Headers],0))),
INDEX(
Table_Statutory_Rates[],
MATCH(1,(Table_Statutory_Rates[Type]=Risk_1_Type)*(Table_Statutory_Rates[Next Value]&gt;N39),0),
MATCH(N38,Table_Statutory_Rates[#Headers],0)
),0)</f>
        <v>0.1</v>
      </c>
    </row>
    <row r="43" spans="2:14" s="22" customFormat="1" ht="21" customHeight="1">
      <c r="B43" s="10" t="s">
        <v>1068</v>
      </c>
      <c r="C43" s="27"/>
      <c r="D43"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3"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SDRateNSW</v>
      </c>
      <c r="F43" s="138" t="str">
        <f ca="1">IF(Table_Risk_1[[#This Row],[Header]]="Yes","",IF(Table_Risk_1[[#This Row],[Property]]&lt;&gt;"",Risk_1_Prefix&amp;SUBSTITUTE(Table_Risk_1[[#This Row],[Type]]," ","")&amp;SUBSTITUTE(Table_Risk_1[[#This Row],[Property]]," ",""),""))</f>
        <v>SStatutoryRateSDRateNSW</v>
      </c>
      <c r="G43"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0.09</v>
      </c>
      <c r="H43" s="26">
        <f ca="1">IF(OR(Table_Risk_1[[#This Row],[Header]]="Yes",Table_Risk_1[[#This Row],[Property]]=""),"",IF(OR(Table_Risk_1[[#This Row],[Text]]="true",Table_Risk_1[[#This Row],[Text]]="false",ISNUMBER(Table_Risk_1[[#This Row],[Text]])),Table_Risk_1[[#This Row],[Text]],""""&amp;Table_Risk_1[[#This Row],[Text]]&amp;""""))</f>
        <v>0.09</v>
      </c>
      <c r="I43"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"SDRateNSW":0.09,</v>
      </c>
      <c r="J43" s="30">
        <f t="array" aca="1" ref="J43" ca="1">IF(NOT(ISNA(MATCH("NSW",Table_Statutory_Rates[#Headers],0))),
INDEX(
Table_Statutory_Rates[],
MATCH(1,(Table_Statutory_Rates[Type]=Risk_1_Type)*(Table_Statutory_Rates[Next Value]&gt;J39),0),
MATCH("NSW",Table_Statutory_Rates[#Headers],0)
),0)</f>
        <v>0.09</v>
      </c>
      <c r="K43" s="27"/>
      <c r="L43" s="27"/>
      <c r="M43" s="27"/>
      <c r="N43" s="27"/>
    </row>
    <row r="44" spans="2:14" s="22" customFormat="1" ht="21" customHeight="1">
      <c r="B44" s="10" t="s">
        <v>1069</v>
      </c>
      <c r="C44" s="27"/>
      <c r="D44"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4"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SDRateNT</v>
      </c>
      <c r="F44" s="138" t="str">
        <f ca="1">IF(Table_Risk_1[[#This Row],[Header]]="Yes","",IF(Table_Risk_1[[#This Row],[Property]]&lt;&gt;"",Risk_1_Prefix&amp;SUBSTITUTE(Table_Risk_1[[#This Row],[Type]]," ","")&amp;SUBSTITUTE(Table_Risk_1[[#This Row],[Property]]," ",""),""))</f>
        <v>SStatutoryRateSDRateNT</v>
      </c>
      <c r="G44"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4" s="26">
        <f ca="1">IF(OR(Table_Risk_1[[#This Row],[Header]]="Yes",Table_Risk_1[[#This Row],[Property]]=""),"",IF(OR(Table_Risk_1[[#This Row],[Text]]="true",Table_Risk_1[[#This Row],[Text]]="false",ISNUMBER(Table_Risk_1[[#This Row],[Text]])),Table_Risk_1[[#This Row],[Text]],""""&amp;Table_Risk_1[[#This Row],[Text]]&amp;""""))</f>
        <v>0.1</v>
      </c>
      <c r="I44"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"SDRateNT":0.1,</v>
      </c>
      <c r="J44" s="30">
        <f t="array" aca="1" ref="J44" ca="1">IF(NOT(ISNA(MATCH("NT",Table_Statutory_Rates[#Headers],0))),
INDEX(
Table_Statutory_Rates[],
MATCH(1,(Table_Statutory_Rates[Type]=Risk_1_Type)*(Table_Statutory_Rates[Next Value]&gt;J39),0),
MATCH("NT",Table_Statutory_Rates[#Headers],0)
),0)</f>
        <v>0.1</v>
      </c>
      <c r="K44" s="27"/>
      <c r="L44" s="27"/>
      <c r="M44" s="27"/>
      <c r="N44" s="27"/>
    </row>
    <row r="45" spans="2:14" s="22" customFormat="1" ht="21" customHeight="1">
      <c r="B45" s="10" t="s">
        <v>1070</v>
      </c>
      <c r="C45" s="27"/>
      <c r="D45"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5"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SDRateQLD</v>
      </c>
      <c r="F45" s="138" t="str">
        <f ca="1">IF(Table_Risk_1[[#This Row],[Header]]="Yes","",IF(Table_Risk_1[[#This Row],[Property]]&lt;&gt;"",Risk_1_Prefix&amp;SUBSTITUTE(Table_Risk_1[[#This Row],[Type]]," ","")&amp;SUBSTITUTE(Table_Risk_1[[#This Row],[Property]]," ",""),""))</f>
        <v>SStatutoryRateSDRateQLD</v>
      </c>
      <c r="G45"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0.09</v>
      </c>
      <c r="H45" s="26">
        <f ca="1">IF(OR(Table_Risk_1[[#This Row],[Header]]="Yes",Table_Risk_1[[#This Row],[Property]]=""),"",IF(OR(Table_Risk_1[[#This Row],[Text]]="true",Table_Risk_1[[#This Row],[Text]]="false",ISNUMBER(Table_Risk_1[[#This Row],[Text]])),Table_Risk_1[[#This Row],[Text]],""""&amp;Table_Risk_1[[#This Row],[Text]]&amp;""""))</f>
        <v>0.09</v>
      </c>
      <c r="I45"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"SDRateQLD":0.09,</v>
      </c>
      <c r="J45" s="30">
        <f t="array" aca="1" ref="J45" ca="1">IF(NOT(ISNA(MATCH("QLD",Table_Statutory_Rates[#Headers],0))),
INDEX(
Table_Statutory_Rates[],
MATCH(1,(Table_Statutory_Rates[Type]=Risk_1_Type)*(Table_Statutory_Rates[Next Value]&gt;J39),0),
MATCH("QLD",Table_Statutory_Rates[#Headers],0)
),0)</f>
        <v>0.09</v>
      </c>
      <c r="K45" s="27"/>
      <c r="L45" s="27"/>
      <c r="M45" s="27"/>
      <c r="N45" s="27"/>
    </row>
    <row r="46" spans="2:14" s="22" customFormat="1" ht="21" customHeight="1">
      <c r="B46" s="10" t="s">
        <v>1071</v>
      </c>
      <c r="C46" s="27"/>
      <c r="D46"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6"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SDRateSA</v>
      </c>
      <c r="F46" s="138" t="str">
        <f ca="1">IF(Table_Risk_1[[#This Row],[Header]]="Yes","",IF(Table_Risk_1[[#This Row],[Property]]&lt;&gt;"",Risk_1_Prefix&amp;SUBSTITUTE(Table_Risk_1[[#This Row],[Type]]," ","")&amp;SUBSTITUTE(Table_Risk_1[[#This Row],[Property]]," ",""),""))</f>
        <v>SStatutoryRateSDRateSA</v>
      </c>
      <c r="G46"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0.11</v>
      </c>
      <c r="H46" s="26">
        <f ca="1">IF(OR(Table_Risk_1[[#This Row],[Header]]="Yes",Table_Risk_1[[#This Row],[Property]]=""),"",IF(OR(Table_Risk_1[[#This Row],[Text]]="true",Table_Risk_1[[#This Row],[Text]]="false",ISNUMBER(Table_Risk_1[[#This Row],[Text]])),Table_Risk_1[[#This Row],[Text]],""""&amp;Table_Risk_1[[#This Row],[Text]]&amp;""""))</f>
        <v>0.11</v>
      </c>
      <c r="I46"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"SDRateSA":0.11,</v>
      </c>
      <c r="J46" s="30">
        <f t="array" aca="1" ref="J46" ca="1">IF(NOT(ISNA(MATCH("SA",Table_Statutory_Rates[#Headers],0))),
INDEX(
Table_Statutory_Rates[],
MATCH(1,(Table_Statutory_Rates[Type]=Risk_1_Type)*(Table_Statutory_Rates[Next Value]&gt;J39),0),
MATCH("SA",Table_Statutory_Rates[#Headers],0)
),0)</f>
        <v>0.11</v>
      </c>
      <c r="K46" s="27"/>
      <c r="L46" s="27"/>
      <c r="M46" s="27"/>
      <c r="N46" s="27"/>
    </row>
    <row r="47" spans="2:14" s="22" customFormat="1" ht="21" customHeight="1">
      <c r="B47" s="10" t="s">
        <v>1074</v>
      </c>
      <c r="C47" s="27"/>
      <c r="D47"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7"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SDRateTAS</v>
      </c>
      <c r="F47" s="138" t="str">
        <f ca="1">IF(Table_Risk_1[[#This Row],[Header]]="Yes","",IF(Table_Risk_1[[#This Row],[Property]]&lt;&gt;"",Risk_1_Prefix&amp;SUBSTITUTE(Table_Risk_1[[#This Row],[Type]]," ","")&amp;SUBSTITUTE(Table_Risk_1[[#This Row],[Property]]," ",""),""))</f>
        <v>SStatutoryRateSDRateTAS</v>
      </c>
      <c r="G47"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7" s="26">
        <f ca="1">IF(OR(Table_Risk_1[[#This Row],[Header]]="Yes",Table_Risk_1[[#This Row],[Property]]=""),"",IF(OR(Table_Risk_1[[#This Row],[Text]]="true",Table_Risk_1[[#This Row],[Text]]="false",ISNUMBER(Table_Risk_1[[#This Row],[Text]])),Table_Risk_1[[#This Row],[Text]],""""&amp;Table_Risk_1[[#This Row],[Text]]&amp;""""))</f>
        <v>0.1</v>
      </c>
      <c r="I47"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"SDRateTAS":0.1,</v>
      </c>
      <c r="J47" s="30">
        <f t="array" aca="1" ref="J47" ca="1">IF(NOT(ISNA(MATCH("TAS",Table_Statutory_Rates[#Headers],0))),
INDEX(
Table_Statutory_Rates[],
MATCH(1,(Table_Statutory_Rates[Type]=Risk_1_Type)*(Table_Statutory_Rates[Next Value]&gt;J39),0),
MATCH("TAS",Table_Statutory_Rates[#Headers],0)
),0)</f>
        <v>0.1</v>
      </c>
      <c r="K47" s="27"/>
      <c r="L47" s="27"/>
      <c r="M47" s="27"/>
      <c r="N47" s="27"/>
    </row>
    <row r="48" spans="2:14" s="22" customFormat="1" ht="21" customHeight="1">
      <c r="B48" s="10" t="s">
        <v>1072</v>
      </c>
      <c r="C48" s="27"/>
      <c r="D48"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8"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SDRateVIC</v>
      </c>
      <c r="F48" s="138" t="str">
        <f ca="1">IF(Table_Risk_1[[#This Row],[Header]]="Yes","",IF(Table_Risk_1[[#This Row],[Property]]&lt;&gt;"",Risk_1_Prefix&amp;SUBSTITUTE(Table_Risk_1[[#This Row],[Type]]," ","")&amp;SUBSTITUTE(Table_Risk_1[[#This Row],[Property]]," ",""),""))</f>
        <v>SStatutoryRateSDRateVIC</v>
      </c>
      <c r="G48"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8" s="26">
        <f ca="1">IF(OR(Table_Risk_1[[#This Row],[Header]]="Yes",Table_Risk_1[[#This Row],[Property]]=""),"",IF(OR(Table_Risk_1[[#This Row],[Text]]="true",Table_Risk_1[[#This Row],[Text]]="false",ISNUMBER(Table_Risk_1[[#This Row],[Text]])),Table_Risk_1[[#This Row],[Text]],""""&amp;Table_Risk_1[[#This Row],[Text]]&amp;""""))</f>
        <v>0.1</v>
      </c>
      <c r="I48"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"SDRateVIC":0.1,</v>
      </c>
      <c r="J48" s="30">
        <f t="array" aca="1" ref="J48" ca="1">IF(NOT(ISNA(MATCH("VIC",Table_Statutory_Rates[#Headers],0))),
INDEX(
Table_Statutory_Rates[],
MATCH(1,(Table_Statutory_Rates[Type]=Risk_1_Type)*(Table_Statutory_Rates[Next Value]&gt;J39),0),
MATCH("VIC",Table_Statutory_Rates[#Headers],0)
),0)</f>
        <v>0.1</v>
      </c>
      <c r="K48" s="27"/>
      <c r="L48" s="27"/>
      <c r="M48" s="27"/>
      <c r="N48" s="27"/>
    </row>
    <row r="49" spans="2:14" s="22" customFormat="1" ht="21" customHeight="1">
      <c r="B49" s="10" t="s">
        <v>1073</v>
      </c>
      <c r="C49" s="27"/>
      <c r="D49"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9"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SDRateWA</v>
      </c>
      <c r="F49" s="138" t="str">
        <f ca="1">IF(Table_Risk_1[[#This Row],[Header]]="Yes","",IF(Table_Risk_1[[#This Row],[Property]]&lt;&gt;"",Risk_1_Prefix&amp;SUBSTITUTE(Table_Risk_1[[#This Row],[Type]]," ","")&amp;SUBSTITUTE(Table_Risk_1[[#This Row],[Property]]," ",""),""))</f>
        <v>SStatutoryRateSDRateWA</v>
      </c>
      <c r="G49"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9" s="26">
        <f ca="1">IF(OR(Table_Risk_1[[#This Row],[Header]]="Yes",Table_Risk_1[[#This Row],[Property]]=""),"",IF(OR(Table_Risk_1[[#This Row],[Text]]="true",Table_Risk_1[[#This Row],[Text]]="false",ISNUMBER(Table_Risk_1[[#This Row],[Text]])),Table_Risk_1[[#This Row],[Text]],""""&amp;Table_Risk_1[[#This Row],[Text]]&amp;""""))</f>
        <v>0.1</v>
      </c>
      <c r="I49"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"SDRateWA":0.1},</v>
      </c>
      <c r="J49" s="30">
        <f t="array" aca="1" ref="J49" ca="1">IF(NOT(ISNA(MATCH("WA",Table_Statutory_Rates[#Headers],0))),
INDEX(
Table_Statutory_Rates[],
MATCH(1,(Table_Statutory_Rates[Type]=Risk_1_Type)*(Table_Statutory_Rates[Next Value]&gt;J39),0),
MATCH("WA",Table_Statutory_Rates[#Headers],0)
),0)</f>
        <v>0.1</v>
      </c>
      <c r="K49" s="27"/>
      <c r="L49" s="27"/>
      <c r="M49" s="27"/>
      <c r="N49" s="27"/>
    </row>
    <row r="50" spans="2:14" ht="29.25" thickBot="1">
      <c r="B50" s="15" t="s">
        <v>229</v>
      </c>
      <c r="C50" s="15" t="s">
        <v>60</v>
      </c>
      <c r="D50" s="15"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0" s="1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50" s="15" t="str">
        <f>IF(Table_Risk_1[[#This Row],[Header]]="Yes","",IF(Table_Risk_1[[#This Row],[Property]]&lt;&gt;"",Risk_1_Prefix&amp;SUBSTITUTE(Table_Risk_1[[#This Row],[Type]]," ","")&amp;SUBSTITUTE(Table_Risk_1[[#This Row],[Property]]," ",""),""))</f>
        <v/>
      </c>
      <c r="G50" s="15"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0" s="15" t="str">
        <f>IF(OR(Table_Risk_1[[#This Row],[Header]]="Yes",Table_Risk_1[[#This Row],[Property]]=""),"",IF(OR(Table_Risk_1[[#This Row],[Text]]="true",Table_Risk_1[[#This Row],[Text]]="false",ISNUMBER(Table_Risk_1[[#This Row],[Text]])),Table_Risk_1[[#This Row],[Text]],""""&amp;Table_Risk_1[[#This Row],[Text]]&amp;""""))</f>
        <v/>
      </c>
      <c r="I50" s="1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50" s="15"/>
      <c r="K50" s="15"/>
      <c r="L50" s="15"/>
      <c r="M50" s="15"/>
      <c r="N50" s="15"/>
    </row>
    <row r="51" spans="2:14" s="22" customFormat="1" ht="21" hidden="1" customHeight="1">
      <c r="B51" s="27"/>
      <c r="C51" s="27"/>
      <c r="D51"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1"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51" s="26" t="str">
        <f>IF(Table_Risk_1[[#This Row],[Header]]="Yes","",IF(Table_Risk_1[[#This Row],[Property]]&lt;&gt;"",Risk_1_Prefix&amp;SUBSTITUTE(Table_Risk_1[[#This Row],[Type]]," ","")&amp;SUBSTITUTE(Table_Risk_1[[#This Row],[Property]]," ",""),""))</f>
        <v/>
      </c>
      <c r="G51"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1" s="10" t="str">
        <f>IF(OR(Table_Risk_1[[#This Row],[Header]]="Yes",Table_Risk_1[[#This Row],[Property]]=""),"",IF(OR(Table_Risk_1[[#This Row],[Text]]="true",Table_Risk_1[[#This Row],[Text]]="false",ISNUMBER(Table_Risk_1[[#This Row],[Text]])),Table_Risk_1[[#This Row],[Text]],""""&amp;Table_Risk_1[[#This Row],[Text]]&amp;""""))</f>
        <v/>
      </c>
      <c r="I51"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51" s="27"/>
      <c r="K51" s="27"/>
      <c r="L51" s="27"/>
      <c r="M51" s="27"/>
      <c r="N51" s="27"/>
    </row>
    <row r="52" spans="2:14" s="22" customFormat="1" ht="21" customHeight="1">
      <c r="B52" s="27" t="s">
        <v>219</v>
      </c>
      <c r="C52" s="27"/>
      <c r="D52"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2"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52" s="26" t="str">
        <f ca="1">IF(Table_Risk_1[[#This Row],[Header]]="Yes","",IF(Table_Risk_1[[#This Row],[Property]]&lt;&gt;"",Risk_1_Prefix&amp;SUBSTITUTE(Table_Risk_1[[#This Row],[Type]]," ","")&amp;SUBSTITUTE(Table_Risk_1[[#This Row],[Property]]," ",""),""))</f>
        <v>SPaymentPremium</v>
      </c>
      <c r="G52" s="26">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117</v>
      </c>
      <c r="H52" s="10">
        <f ca="1">IF(OR(Table_Risk_1[[#This Row],[Header]]="Yes",Table_Risk_1[[#This Row],[Property]]=""),"",IF(OR(Table_Risk_1[[#This Row],[Text]]="true",Table_Risk_1[[#This Row],[Text]]="false",ISNUMBER(Table_Risk_1[[#This Row],[Text]])),Table_Risk_1[[#This Row],[Text]],""""&amp;Table_Risk_1[[#This Row],[Text]]&amp;""""))</f>
        <v>117</v>
      </c>
      <c r="I52"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"premium":117,</v>
      </c>
      <c r="J52" s="46">
        <f>J22</f>
        <v>117</v>
      </c>
      <c r="K52" s="46" t="e">
        <f ca="1">K22</f>
        <v>#REF!</v>
      </c>
      <c r="L52" s="46" t="e">
        <f ca="1">L22</f>
        <v>#REF!</v>
      </c>
      <c r="M52" s="46" t="e">
        <f ca="1">M22</f>
        <v>#REF!</v>
      </c>
      <c r="N52" s="46" t="e">
        <f ca="1">N22</f>
        <v>#REF!</v>
      </c>
    </row>
    <row r="53" spans="2:14" s="22" customFormat="1" ht="21" customHeight="1">
      <c r="B53" s="27" t="s">
        <v>230</v>
      </c>
      <c r="C53" s="27"/>
      <c r="D53"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3"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53" s="26" t="str">
        <f ca="1">IF(Table_Risk_1[[#This Row],[Header]]="Yes","",IF(Table_Risk_1[[#This Row],[Property]]&lt;&gt;"",Risk_1_Prefix&amp;SUBSTITUTE(Table_Risk_1[[#This Row],[Type]]," ","")&amp;SUBSTITUTE(Table_Risk_1[[#This Row],[Property]]," ",""),""))</f>
        <v>SPaymentESL</v>
      </c>
      <c r="G53" s="26">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53" s="10">
        <f ca="1">IF(OR(Table_Risk_1[[#This Row],[Header]]="Yes",Table_Risk_1[[#This Row],[Property]]=""),"",IF(OR(Table_Risk_1[[#This Row],[Text]]="true",Table_Risk_1[[#This Row],[Text]]="false",ISNUMBER(Table_Risk_1[[#This Row],[Text]])),Table_Risk_1[[#This Row],[Text]],""""&amp;Table_Risk_1[[#This Row],[Text]]&amp;""""))</f>
        <v>0</v>
      </c>
      <c r="I53" s="2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"ESL":0,</v>
      </c>
      <c r="J53" s="54">
        <f>J52*J24*J40</f>
        <v>0</v>
      </c>
      <c r="K53" s="54" t="e">
        <f ca="1">K52*K40</f>
        <v>#REF!</v>
      </c>
      <c r="L53" s="54" t="e">
        <f ca="1">L52*L40</f>
        <v>#REF!</v>
      </c>
      <c r="M53" s="54" t="e">
        <f ca="1">M52*M40</f>
        <v>#REF!</v>
      </c>
      <c r="N53" s="54" t="e">
        <f ca="1">N52*N40</f>
        <v>#REF!</v>
      </c>
    </row>
    <row r="54" spans="2:14" s="22" customFormat="1" ht="21" customHeight="1">
      <c r="B54" s="10" t="s">
        <v>231</v>
      </c>
      <c r="C54" s="10"/>
      <c r="D54"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4"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54" s="10" t="str">
        <f ca="1">IF(Table_Risk_1[[#This Row],[Header]]="Yes","",IF(Table_Risk_1[[#This Row],[Property]]&lt;&gt;"",Risk_1_Prefix&amp;SUBSTITUTE(Table_Risk_1[[#This Row],[Type]]," ","")&amp;SUBSTITUTE(Table_Risk_1[[#This Row],[Property]]," ",""),""))</f>
        <v>SPaymentGST</v>
      </c>
      <c r="G54"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11.700000000000001</v>
      </c>
      <c r="H54" s="10">
        <f ca="1">IF(OR(Table_Risk_1[[#This Row],[Header]]="Yes",Table_Risk_1[[#This Row],[Property]]=""),"",IF(OR(Table_Risk_1[[#This Row],[Text]]="true",Table_Risk_1[[#This Row],[Text]]="false",ISNUMBER(Table_Risk_1[[#This Row],[Text]])),Table_Risk_1[[#This Row],[Text]],""""&amp;Table_Risk_1[[#This Row],[Text]]&amp;""""))</f>
        <v>11.700000000000001</v>
      </c>
      <c r="I54"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"GST":11.7,</v>
      </c>
      <c r="J54" s="55">
        <f ca="1">SUM(J52:J53)*J41</f>
        <v>11.700000000000001</v>
      </c>
      <c r="K54" s="55" t="e">
        <f ca="1">SUM(K52:K53)*K41</f>
        <v>#REF!</v>
      </c>
      <c r="L54" s="55" t="e">
        <f ca="1">SUM(L52:L53)*L41</f>
        <v>#REF!</v>
      </c>
      <c r="M54" s="55" t="e">
        <f ca="1">SUM(M52:M53)*M41</f>
        <v>#REF!</v>
      </c>
      <c r="N54" s="55" t="e">
        <f ca="1">SUM(N52:N53)*N41</f>
        <v>#REF!</v>
      </c>
    </row>
    <row r="55" spans="2:14" s="22" customFormat="1" ht="21" customHeight="1">
      <c r="B55" s="10" t="s">
        <v>1056</v>
      </c>
      <c r="C55" s="10"/>
      <c r="D55"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5"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SDACT</v>
      </c>
      <c r="F55" s="10" t="str">
        <f ca="1">IF(Table_Risk_1[[#This Row],[Header]]="Yes","",IF(Table_Risk_1[[#This Row],[Property]]&lt;&gt;"",Risk_1_Prefix&amp;SUBSTITUTE(Table_Risk_1[[#This Row],[Type]]," ","")&amp;SUBSTITUTE(Table_Risk_1[[#This Row],[Property]]," ",""),""))</f>
        <v>SPaymentSDACT</v>
      </c>
      <c r="G55"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55" s="10">
        <f ca="1">IF(OR(Table_Risk_1[[#This Row],[Header]]="Yes",Table_Risk_1[[#This Row],[Property]]=""),"",IF(OR(Table_Risk_1[[#This Row],[Text]]="true",Table_Risk_1[[#This Row],[Text]]="false",ISNUMBER(Table_Risk_1[[#This Row],[Text]])),Table_Risk_1[[#This Row],[Text]],""""&amp;Table_Risk_1[[#This Row],[Text]]&amp;""""))</f>
        <v>0</v>
      </c>
      <c r="I55"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"SDACT":0,</v>
      </c>
      <c r="J55" s="46">
        <f ca="1">(J52+J54)*J23*J42</f>
        <v>0</v>
      </c>
      <c r="K55" s="55" t="e">
        <f ca="1">SUM(K52:K54)*K42</f>
        <v>#REF!</v>
      </c>
      <c r="L55" s="55" t="e">
        <f ca="1">SUM(L52:L54)*L42</f>
        <v>#REF!</v>
      </c>
      <c r="M55" s="55" t="e">
        <f ca="1">SUM(M52:M54)*M42</f>
        <v>#REF!</v>
      </c>
      <c r="N55" s="55" t="e">
        <f ca="1">SUM(N52:N54)*N42</f>
        <v>#REF!</v>
      </c>
    </row>
    <row r="56" spans="2:14" s="22" customFormat="1" ht="21" customHeight="1">
      <c r="B56" s="27" t="s">
        <v>1057</v>
      </c>
      <c r="C56" s="27"/>
      <c r="D56"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6"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SDNSW</v>
      </c>
      <c r="F56" s="138" t="str">
        <f ca="1">IF(Table_Risk_1[[#This Row],[Header]]="Yes","",IF(Table_Risk_1[[#This Row],[Property]]&lt;&gt;"",Risk_1_Prefix&amp;SUBSTITUTE(Table_Risk_1[[#This Row],[Type]]," ","")&amp;SUBSTITUTE(Table_Risk_1[[#This Row],[Property]]," ",""),""))</f>
        <v>SPaymentSDNSW</v>
      </c>
      <c r="G56"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56" s="26">
        <f ca="1">IF(OR(Table_Risk_1[[#This Row],[Header]]="Yes",Table_Risk_1[[#This Row],[Property]]=""),"",IF(OR(Table_Risk_1[[#This Row],[Text]]="true",Table_Risk_1[[#This Row],[Text]]="false",ISNUMBER(Table_Risk_1[[#This Row],[Text]])),Table_Risk_1[[#This Row],[Text]],""""&amp;Table_Risk_1[[#This Row],[Text]]&amp;""""))</f>
        <v>0</v>
      </c>
      <c r="I56"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"SDNSW":0,</v>
      </c>
      <c r="J56" s="46">
        <f ca="1">SUM(J52:J54)*J24*J43</f>
        <v>0</v>
      </c>
      <c r="K56" s="27"/>
      <c r="L56" s="27"/>
      <c r="M56" s="27"/>
      <c r="N56" s="27"/>
    </row>
    <row r="57" spans="2:14" s="22" customFormat="1" ht="21" customHeight="1">
      <c r="B57" s="27" t="s">
        <v>1058</v>
      </c>
      <c r="C57" s="27"/>
      <c r="D57"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7"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SDNT</v>
      </c>
      <c r="F57" s="138" t="str">
        <f ca="1">IF(Table_Risk_1[[#This Row],[Header]]="Yes","",IF(Table_Risk_1[[#This Row],[Property]]&lt;&gt;"",Risk_1_Prefix&amp;SUBSTITUTE(Table_Risk_1[[#This Row],[Type]]," ","")&amp;SUBSTITUTE(Table_Risk_1[[#This Row],[Property]]," ",""),""))</f>
        <v>SPaymentSDNT</v>
      </c>
      <c r="G57"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57" s="26">
        <f ca="1">IF(OR(Table_Risk_1[[#This Row],[Header]]="Yes",Table_Risk_1[[#This Row],[Property]]=""),"",IF(OR(Table_Risk_1[[#This Row],[Text]]="true",Table_Risk_1[[#This Row],[Text]]="false",ISNUMBER(Table_Risk_1[[#This Row],[Text]])),Table_Risk_1[[#This Row],[Text]],""""&amp;Table_Risk_1[[#This Row],[Text]]&amp;""""))</f>
        <v>0</v>
      </c>
      <c r="I57"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"SDNT":0,</v>
      </c>
      <c r="J57" s="46">
        <f ca="1">(J52+J54)*J25*J44</f>
        <v>0</v>
      </c>
      <c r="K57" s="27"/>
      <c r="L57" s="27"/>
      <c r="M57" s="27"/>
      <c r="N57" s="27"/>
    </row>
    <row r="58" spans="2:14" s="22" customFormat="1" ht="21" customHeight="1">
      <c r="B58" s="27" t="s">
        <v>1059</v>
      </c>
      <c r="C58" s="27"/>
      <c r="D58"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8"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SDQLD</v>
      </c>
      <c r="F58" s="138" t="str">
        <f ca="1">IF(Table_Risk_1[[#This Row],[Header]]="Yes","",IF(Table_Risk_1[[#This Row],[Property]]&lt;&gt;"",Risk_1_Prefix&amp;SUBSTITUTE(Table_Risk_1[[#This Row],[Type]]," ","")&amp;SUBSTITUTE(Table_Risk_1[[#This Row],[Property]]," ",""),""))</f>
        <v>SPaymentSDQLD</v>
      </c>
      <c r="G58"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58" s="26">
        <f ca="1">IF(OR(Table_Risk_1[[#This Row],[Header]]="Yes",Table_Risk_1[[#This Row],[Property]]=""),"",IF(OR(Table_Risk_1[[#This Row],[Text]]="true",Table_Risk_1[[#This Row],[Text]]="false",ISNUMBER(Table_Risk_1[[#This Row],[Text]])),Table_Risk_1[[#This Row],[Text]],""""&amp;Table_Risk_1[[#This Row],[Text]]&amp;""""))</f>
        <v>0</v>
      </c>
      <c r="I58"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"SDQLD":0,</v>
      </c>
      <c r="J58" s="46">
        <f ca="1">(J52+J54)*J26*J45</f>
        <v>0</v>
      </c>
      <c r="K58" s="27"/>
      <c r="L58" s="27"/>
      <c r="M58" s="27"/>
      <c r="N58" s="27"/>
    </row>
    <row r="59" spans="2:14" s="22" customFormat="1" ht="21" customHeight="1">
      <c r="B59" s="27" t="s">
        <v>1060</v>
      </c>
      <c r="C59" s="27"/>
      <c r="D59"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9"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SDSA</v>
      </c>
      <c r="F59" s="138" t="str">
        <f ca="1">IF(Table_Risk_1[[#This Row],[Header]]="Yes","",IF(Table_Risk_1[[#This Row],[Property]]&lt;&gt;"",Risk_1_Prefix&amp;SUBSTITUTE(Table_Risk_1[[#This Row],[Type]]," ","")&amp;SUBSTITUTE(Table_Risk_1[[#This Row],[Property]]," ",""),""))</f>
        <v>SPaymentSDSA</v>
      </c>
      <c r="G59"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59" s="26">
        <f ca="1">IF(OR(Table_Risk_1[[#This Row],[Header]]="Yes",Table_Risk_1[[#This Row],[Property]]=""),"",IF(OR(Table_Risk_1[[#This Row],[Text]]="true",Table_Risk_1[[#This Row],[Text]]="false",ISNUMBER(Table_Risk_1[[#This Row],[Text]])),Table_Risk_1[[#This Row],[Text]],""""&amp;Table_Risk_1[[#This Row],[Text]]&amp;""""))</f>
        <v>0</v>
      </c>
      <c r="I59"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"SDSA":0,</v>
      </c>
      <c r="J59" s="46">
        <f ca="1">(J52+J54)*J27*J46</f>
        <v>0</v>
      </c>
      <c r="K59" s="27"/>
      <c r="L59" s="27"/>
      <c r="M59" s="27"/>
      <c r="N59" s="27"/>
    </row>
    <row r="60" spans="2:14" s="22" customFormat="1" ht="21" customHeight="1">
      <c r="B60" s="27" t="s">
        <v>1061</v>
      </c>
      <c r="C60" s="27"/>
      <c r="D60"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60"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SDTAS</v>
      </c>
      <c r="F60" s="138" t="str">
        <f ca="1">IF(Table_Risk_1[[#This Row],[Header]]="Yes","",IF(Table_Risk_1[[#This Row],[Property]]&lt;&gt;"",Risk_1_Prefix&amp;SUBSTITUTE(Table_Risk_1[[#This Row],[Type]]," ","")&amp;SUBSTITUTE(Table_Risk_1[[#This Row],[Property]]," ",""),""))</f>
        <v>SPaymentSDTAS</v>
      </c>
      <c r="G60"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60" s="26">
        <f ca="1">IF(OR(Table_Risk_1[[#This Row],[Header]]="Yes",Table_Risk_1[[#This Row],[Property]]=""),"",IF(OR(Table_Risk_1[[#This Row],[Text]]="true",Table_Risk_1[[#This Row],[Text]]="false",ISNUMBER(Table_Risk_1[[#This Row],[Text]])),Table_Risk_1[[#This Row],[Text]],""""&amp;Table_Risk_1[[#This Row],[Text]]&amp;""""))</f>
        <v>0</v>
      </c>
      <c r="I60"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"SDTAS":0,</v>
      </c>
      <c r="J60" s="46">
        <f ca="1">(J52+J54)*J28*J47</f>
        <v>0</v>
      </c>
      <c r="K60" s="27"/>
      <c r="L60" s="27"/>
      <c r="M60" s="27"/>
      <c r="N60" s="27"/>
    </row>
    <row r="61" spans="2:14" s="22" customFormat="1" ht="21" customHeight="1">
      <c r="B61" s="27" t="s">
        <v>1062</v>
      </c>
      <c r="C61" s="27"/>
      <c r="D61"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61"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SDVIC</v>
      </c>
      <c r="F61" s="138" t="str">
        <f ca="1">IF(Table_Risk_1[[#This Row],[Header]]="Yes","",IF(Table_Risk_1[[#This Row],[Property]]&lt;&gt;"",Risk_1_Prefix&amp;SUBSTITUTE(Table_Risk_1[[#This Row],[Type]]," ","")&amp;SUBSTITUTE(Table_Risk_1[[#This Row],[Property]]," ",""),""))</f>
        <v>SPaymentSDVIC</v>
      </c>
      <c r="G61"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12.87</v>
      </c>
      <c r="H61" s="26">
        <f ca="1">IF(OR(Table_Risk_1[[#This Row],[Header]]="Yes",Table_Risk_1[[#This Row],[Property]]=""),"",IF(OR(Table_Risk_1[[#This Row],[Text]]="true",Table_Risk_1[[#This Row],[Text]]="false",ISNUMBER(Table_Risk_1[[#This Row],[Text]])),Table_Risk_1[[#This Row],[Text]],""""&amp;Table_Risk_1[[#This Row],[Text]]&amp;""""))</f>
        <v>12.87</v>
      </c>
      <c r="I61"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"SDVIC":12.87,</v>
      </c>
      <c r="J61" s="46">
        <f ca="1">(J52+J54)*J29*J48</f>
        <v>12.87</v>
      </c>
      <c r="K61" s="27"/>
      <c r="L61" s="27"/>
      <c r="M61" s="27"/>
      <c r="N61" s="27"/>
    </row>
    <row r="62" spans="2:14" s="22" customFormat="1" ht="21" customHeight="1">
      <c r="B62" s="27" t="s">
        <v>1063</v>
      </c>
      <c r="C62" s="27"/>
      <c r="D62" s="2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62"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SDWA</v>
      </c>
      <c r="F62" s="138" t="str">
        <f ca="1">IF(Table_Risk_1[[#This Row],[Header]]="Yes","",IF(Table_Risk_1[[#This Row],[Property]]&lt;&gt;"",Risk_1_Prefix&amp;SUBSTITUTE(Table_Risk_1[[#This Row],[Type]]," ","")&amp;SUBSTITUTE(Table_Risk_1[[#This Row],[Property]]," ",""),""))</f>
        <v>SPaymentSDWA</v>
      </c>
      <c r="G62" s="13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62" s="26">
        <f ca="1">IF(OR(Table_Risk_1[[#This Row],[Header]]="Yes",Table_Risk_1[[#This Row],[Property]]=""),"",IF(OR(Table_Risk_1[[#This Row],[Text]]="true",Table_Risk_1[[#This Row],[Text]]="false",ISNUMBER(Table_Risk_1[[#This Row],[Text]])),Table_Risk_1[[#This Row],[Text]],""""&amp;Table_Risk_1[[#This Row],[Text]]&amp;""""))</f>
        <v>0</v>
      </c>
      <c r="I62" s="13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"SDWA":0,</v>
      </c>
      <c r="J62" s="46">
        <f ca="1">(J52+J54)*J30*J49</f>
        <v>0</v>
      </c>
      <c r="K62" s="27"/>
      <c r="L62" s="27"/>
      <c r="M62" s="27"/>
      <c r="N62" s="27"/>
    </row>
    <row r="63" spans="2:14" s="22" customFormat="1" ht="21" customHeight="1">
      <c r="B63" s="10" t="s">
        <v>125</v>
      </c>
      <c r="C63" s="10"/>
      <c r="D63"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63"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63" s="10" t="str">
        <f ca="1">IF(Table_Risk_1[[#This Row],[Header]]="Yes","",IF(Table_Risk_1[[#This Row],[Property]]&lt;&gt;"",Risk_1_Prefix&amp;SUBSTITUTE(Table_Risk_1[[#This Row],[Type]]," ","")&amp;SUBSTITUTE(Table_Risk_1[[#This Row],[Property]]," ",""),""))</f>
        <v>SPaymentTotal</v>
      </c>
      <c r="G63"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128.69999999999999</v>
      </c>
      <c r="H63" s="10">
        <f ca="1">IF(OR(Table_Risk_1[[#This Row],[Header]]="Yes",Table_Risk_1[[#This Row],[Property]]=""),"",IF(OR(Table_Risk_1[[#This Row],[Text]]="true",Table_Risk_1[[#This Row],[Text]]="false",ISNUMBER(Table_Risk_1[[#This Row],[Text]])),Table_Risk_1[[#This Row],[Text]],""""&amp;Table_Risk_1[[#This Row],[Text]]&amp;""""))</f>
        <v>128.69999999999999</v>
      </c>
      <c r="I63"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"total":128.7}</v>
      </c>
      <c r="J63" s="13">
        <f ca="1">SUM(J52:J55)</f>
        <v>128.69999999999999</v>
      </c>
      <c r="K63" s="13" t="e">
        <f ca="1">SUM(K52:K55)</f>
        <v>#REF!</v>
      </c>
      <c r="L63" s="13" t="e">
        <f ca="1">SUM(L52:L55)</f>
        <v>#REF!</v>
      </c>
      <c r="M63" s="13" t="e">
        <f ca="1">SUM(M52:M55)</f>
        <v>#REF!</v>
      </c>
      <c r="N63" s="13" t="e">
        <f ca="1">SUM(N52:N55)</f>
        <v>#REF!</v>
      </c>
    </row>
  </sheetData>
  <sheetProtection insertRows="0" deleteRows="0"/>
  <conditionalFormatting sqref="J16:N17">
    <cfRule type="cellIs" dxfId="367" priority="2" operator="equal">
      <formula>FALSE</formula>
    </cfRule>
  </conditionalFormatting>
  <dataValidations count="4">
    <dataValidation type="list" allowBlank="1" showInputMessage="1" showErrorMessage="1" sqref="J36:N36">
      <formula1>Select_Risk_Type</formula1>
    </dataValidation>
    <dataValidation type="list" allowBlank="1" showInputMessage="1" showErrorMessage="1" sqref="J35 J37:N37">
      <formula1>Select_ESL_Eligibility</formula1>
    </dataValidation>
    <dataValidation type="list" allowBlank="1" showInputMessage="1" showErrorMessage="1" sqref="K10:N10">
      <formula1>#REF!</formula1>
    </dataValidation>
    <dataValidation type="list" allowBlank="1" showInputMessage="1" showErrorMessage="1" sqref="B10:B14">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2:N63"/>
  <sheetViews>
    <sheetView topLeftCell="A17" workbookViewId="0">
      <selection activeCell="J37" sqref="J37"/>
    </sheetView>
  </sheetViews>
  <sheetFormatPr defaultColWidth="9.140625" defaultRowHeight="21" customHeight="1"/>
  <cols>
    <col min="1" max="1" width="9.140625" style="21" customWidth="1"/>
    <col min="2" max="2" width="57.140625" style="21" customWidth="1"/>
    <col min="3" max="3" width="12.42578125" style="21" hidden="1" customWidth="1"/>
    <col min="4" max="4" width="19.85546875" style="21" hidden="1" customWidth="1"/>
    <col min="5" max="7" width="36.5703125" style="21" hidden="1" customWidth="1"/>
    <col min="8" max="8" width="29.85546875" style="21" hidden="1" customWidth="1"/>
    <col min="9" max="9" width="51.140625" style="21" hidden="1" customWidth="1"/>
    <col min="10" max="10" width="29.85546875" style="21" customWidth="1"/>
    <col min="11" max="14" width="24.85546875" style="21" hidden="1" customWidth="1"/>
    <col min="15" max="18" width="15" style="21" customWidth="1"/>
    <col min="19" max="22" width="9.140625" style="21"/>
    <col min="23" max="23" width="41.7109375" style="21" customWidth="1"/>
    <col min="24" max="24" width="34.7109375" style="21" customWidth="1"/>
    <col min="25" max="16384" width="9.140625" style="21"/>
  </cols>
  <sheetData>
    <row r="2" spans="2:14" ht="47.25" thickBot="1">
      <c r="B2" s="19" t="str">
        <f>"Risk 1 - " &amp; Risk_1_Name</f>
        <v>Risk 1 - Something</v>
      </c>
      <c r="C2" s="19"/>
      <c r="D2" s="19"/>
      <c r="E2" s="19"/>
      <c r="F2" s="19"/>
      <c r="G2" s="19"/>
      <c r="H2" s="19"/>
      <c r="I2" s="19"/>
      <c r="J2" s="19"/>
      <c r="K2" s="19"/>
      <c r="L2" s="19"/>
      <c r="M2" s="19"/>
      <c r="N2" s="19"/>
    </row>
    <row r="4" spans="2:14" ht="15">
      <c r="B4" s="16" t="s">
        <v>1</v>
      </c>
      <c r="C4" s="16" t="s">
        <v>2</v>
      </c>
      <c r="D4" s="16" t="s">
        <v>3</v>
      </c>
      <c r="E4" s="16" t="s">
        <v>4</v>
      </c>
      <c r="F4" s="16" t="s">
        <v>5</v>
      </c>
      <c r="G4" s="16" t="s">
        <v>37</v>
      </c>
      <c r="H4" s="16" t="s">
        <v>38</v>
      </c>
      <c r="I4" s="17" t="s">
        <v>58</v>
      </c>
      <c r="J4" s="16" t="s">
        <v>6</v>
      </c>
      <c r="K4" s="16" t="s">
        <v>209</v>
      </c>
      <c r="L4" s="16" t="s">
        <v>210</v>
      </c>
      <c r="M4" s="16" t="s">
        <v>211</v>
      </c>
      <c r="N4" s="16" t="s">
        <v>212</v>
      </c>
    </row>
    <row r="5" spans="2:14" ht="29.25" thickBot="1">
      <c r="B5" s="15" t="s">
        <v>213</v>
      </c>
      <c r="C5" s="15" t="s">
        <v>60</v>
      </c>
      <c r="D5"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15" t="str">
        <f>IF(Table_Risk_2[[#This Row],[Header]]="Yes","",IF(Table_Risk_2[[#This Row],[Property]]&lt;&gt;"",Risk_1_Prefix&amp;SUBSTITUTE(Table_Risk_2[[#This Row],[Type]]," ","")&amp;SUBSTITUTE(Table_Risk_2[[#This Row],[Property]]," ",""),""))</f>
        <v/>
      </c>
      <c r="G5" s="15"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15" t="str">
        <f>IF(OR(Table_Risk_2[[#This Row],[Header]]="Yes",Table_Risk_2[[#This Row],[Property]]=""),"",IF(OR(Table_Risk_2[[#This Row],[Text]]="true",Table_Risk_2[[#This Row],[Text]]="false",ISNUMBER(Table_Risk_2[[#This Row],[Text]])),Table_Risk_2[[#This Row],[Text]],""""&amp;Table_Risk_2[[#This Row],[Text]]&amp;""""))</f>
        <v/>
      </c>
      <c r="I5"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15"/>
      <c r="K5" s="15"/>
      <c r="L5" s="15"/>
      <c r="M5" s="15"/>
      <c r="N5" s="15"/>
    </row>
    <row r="6" spans="2:14" s="22" customFormat="1" ht="21" hidden="1" customHeight="1">
      <c r="B6" s="27"/>
      <c r="C6" s="27"/>
      <c r="D6"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26" t="str">
        <f>IF(Table_Risk_2[[#This Row],[Header]]="Yes","",IF(Table_Risk_2[[#This Row],[Property]]&lt;&gt;"",Risk_1_Prefix&amp;SUBSTITUTE(Table_Risk_2[[#This Row],[Type]]," ","")&amp;SUBSTITUTE(Table_Risk_2[[#This Row],[Property]]," ",""),""))</f>
        <v/>
      </c>
      <c r="G6"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10" t="str">
        <f>IF(OR(Table_Risk_2[[#This Row],[Header]]="Yes",Table_Risk_2[[#This Row],[Property]]=""),"",IF(OR(Table_Risk_2[[#This Row],[Text]]="true",Table_Risk_2[[#This Row],[Text]]="false",ISNUMBER(Table_Risk_2[[#This Row],[Text]])),Table_Risk_2[[#This Row],[Text]],""""&amp;Table_Risk_2[[#This Row],[Text]]&amp;""""))</f>
        <v/>
      </c>
      <c r="I6"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27"/>
      <c r="K6" s="27"/>
      <c r="L6" s="27"/>
      <c r="M6" s="27"/>
      <c r="N6" s="27"/>
    </row>
    <row r="7" spans="2:14" s="22" customFormat="1" ht="21" customHeight="1">
      <c r="B7" s="10" t="s">
        <v>214</v>
      </c>
      <c r="C7" s="10"/>
      <c r="D7"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10" t="str">
        <f ca="1">IF(Table_Risk_2[[#This Row],[Header]]="Yes","",IF(Table_Risk_2[[#This Row],[Property]]&lt;&gt;"",Risk_1_Prefix&amp;SUBSTITUTE(Table_Risk_2[[#This Row],[Type]]," ","")&amp;SUBSTITUTE(Table_Risk_2[[#This Row],[Property]]," ",""),""))</f>
        <v>SSettingRiskName</v>
      </c>
      <c r="G7" s="10"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Else</v>
      </c>
      <c r="H7" s="10" t="str">
        <f ca="1">IF(OR(Table_Risk_2[[#This Row],[Header]]="Yes",Table_Risk_2[[#This Row],[Property]]=""),"",IF(OR(Table_Risk_2[[#This Row],[Text]]="true",Table_Risk_2[[#This Row],[Text]]="false",ISNUMBER(Table_Risk_2[[#This Row],[Text]])),Table_Risk_2[[#This Row],[Text]],""""&amp;Table_Risk_2[[#This Row],[Text]]&amp;""""))</f>
        <v>"Else"</v>
      </c>
      <c r="I7"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"riskName":"Else",</v>
      </c>
      <c r="J7" s="252" t="s">
        <v>1084</v>
      </c>
      <c r="K7" s="10"/>
      <c r="L7" s="10"/>
      <c r="M7" s="10"/>
      <c r="N7" s="10"/>
    </row>
    <row r="8" spans="2:14" s="22" customFormat="1" ht="21" customHeight="1">
      <c r="B8" s="10" t="s">
        <v>215</v>
      </c>
      <c r="C8" s="10"/>
      <c r="D8"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fieldCodePrefix</v>
      </c>
      <c r="F8" s="10" t="str">
        <f ca="1">IF(Table_Risk_2[[#This Row],[Header]]="Yes","",IF(Table_Risk_2[[#This Row],[Property]]&lt;&gt;"",Risk_1_Prefix&amp;SUBSTITUTE(Table_Risk_2[[#This Row],[Type]]," ","")&amp;SUBSTITUTE(Table_Risk_2[[#This Row],[Property]]," ",""),""))</f>
        <v>SSettingFieldCodePrefix</v>
      </c>
      <c r="G8" s="10"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E</v>
      </c>
      <c r="H8" s="10" t="str">
        <f ca="1">IF(OR(Table_Risk_2[[#This Row],[Header]]="Yes",Table_Risk_2[[#This Row],[Property]]=""),"",IF(OR(Table_Risk_2[[#This Row],[Text]]="true",Table_Risk_2[[#This Row],[Text]]="false",ISNUMBER(Table_Risk_2[[#This Row],[Text]])),Table_Risk_2[[#This Row],[Text]],""""&amp;Table_Risk_2[[#This Row],[Text]]&amp;""""))</f>
        <v>"E"</v>
      </c>
      <c r="I8"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"fieldCodePrefix":"E"},</v>
      </c>
      <c r="J8" s="252" t="s">
        <v>1085</v>
      </c>
      <c r="K8" s="10"/>
      <c r="L8" s="10"/>
      <c r="M8" s="10"/>
      <c r="N8" s="10"/>
    </row>
    <row r="9" spans="2:14" ht="29.25" thickBot="1">
      <c r="B9" s="15" t="s">
        <v>216</v>
      </c>
      <c r="C9" s="15" t="s">
        <v>60</v>
      </c>
      <c r="D9"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15" t="str">
        <f>IF(Table_Risk_2[[#This Row],[Header]]="Yes","",IF(Table_Risk_2[[#This Row],[Property]]&lt;&gt;"",Risk_1_Prefix&amp;SUBSTITUTE(Table_Risk_2[[#This Row],[Type]]," ","")&amp;SUBSTITUTE(Table_Risk_2[[#This Row],[Property]]," ",""),""))</f>
        <v/>
      </c>
      <c r="G9" s="15"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15" t="str">
        <f>IF(OR(Table_Risk_2[[#This Row],[Header]]="Yes",Table_Risk_2[[#This Row],[Property]]=""),"",IF(OR(Table_Risk_2[[#This Row],[Text]]="true",Table_Risk_2[[#This Row],[Text]]="false",ISNUMBER(Table_Risk_2[[#This Row],[Text]])),Table_Risk_2[[#This Row],[Text]],""""&amp;Table_Risk_2[[#This Row],[Text]]&amp;""""))</f>
        <v/>
      </c>
      <c r="I9"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15"/>
      <c r="K9" s="15"/>
      <c r="L9" s="15"/>
      <c r="M9" s="15"/>
      <c r="N9" s="15"/>
    </row>
    <row r="10" spans="2:14" s="22" customFormat="1" ht="21" hidden="1" customHeight="1">
      <c r="B10" s="27"/>
      <c r="C10" s="27"/>
      <c r="D10"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26" t="str">
        <f>IF(Table_Risk_2[[#This Row],[Header]]="Yes","",IF(Table_Risk_2[[#This Row],[Property]]&lt;&gt;"",Risk_1_Prefix&amp;SUBSTITUTE(Table_Risk_2[[#This Row],[Type]]," ","")&amp;SUBSTITUTE(Table_Risk_2[[#This Row],[Property]]," ",""),""))</f>
        <v/>
      </c>
      <c r="G10"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10" t="str">
        <f>IF(OR(Table_Risk_2[[#This Row],[Header]]="Yes",Table_Risk_2[[#This Row],[Property]]=""),"",IF(OR(Table_Risk_2[[#This Row],[Text]]="true",Table_Risk_2[[#This Row],[Text]]="false",ISNUMBER(Table_Risk_2[[#This Row],[Text]])),Table_Risk_2[[#This Row],[Text]],""""&amp;Table_Risk_2[[#This Row],[Text]]&amp;""""))</f>
        <v/>
      </c>
      <c r="I10"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27"/>
      <c r="K10" s="27"/>
      <c r="L10" s="27"/>
      <c r="M10" s="27"/>
      <c r="N10" s="27"/>
    </row>
    <row r="11" spans="2:14" s="22" customFormat="1" ht="21" customHeight="1">
      <c r="B11" s="10" t="s">
        <v>917</v>
      </c>
      <c r="C11" s="10"/>
      <c r="D11"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something</v>
      </c>
      <c r="F11" s="10" t="str">
        <f ca="1">IF(Table_Risk_2[[#This Row],[Header]]="Yes","",IF(Table_Risk_2[[#This Row],[Property]]&lt;&gt;"",Risk_1_Prefix&amp;SUBSTITUTE(Table_Risk_2[[#This Row],[Type]]," ","")&amp;SUBSTITUTE(Table_Risk_2[[#This Row],[Property]]," ",""),""))</f>
        <v>SRatingFactorSomething</v>
      </c>
      <c r="G11" s="10"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100</v>
      </c>
      <c r="H11" s="10" t="str">
        <f ca="1">IF(OR(Table_Risk_2[[#This Row],[Header]]="Yes",Table_Risk_2[[#This Row],[Property]]=""),"",IF(OR(Table_Risk_2[[#This Row],[Text]]="true",Table_Risk_2[[#This Row],[Text]]="false",ISNUMBER(Table_Risk_2[[#This Row],[Text]])),Table_Risk_2[[#This Row],[Text]],""""&amp;Table_Risk_2[[#This Row],[Text]]&amp;""""))</f>
        <v>"100"</v>
      </c>
      <c r="I11"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"something":"100",</v>
      </c>
      <c r="J11" s="13">
        <f>INDEX(Table_Question_Sets[Used Value],MATCH(Table_Risk_2[[#This Row],[Property]],Table_Question_Sets[Property],0),0)</f>
        <v>100</v>
      </c>
      <c r="K11" s="35">
        <v>2500</v>
      </c>
      <c r="L11" s="35">
        <v>5000</v>
      </c>
      <c r="M11" s="35">
        <v>5000</v>
      </c>
      <c r="N11" s="35">
        <v>2500</v>
      </c>
    </row>
    <row r="12" spans="2:14" s="22" customFormat="1" ht="21" customHeight="1">
      <c r="B12" s="10" t="s">
        <v>832</v>
      </c>
      <c r="C12" s="10"/>
      <c r="D12"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2"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travelCover</v>
      </c>
      <c r="F12" s="10" t="str">
        <f ca="1">IF(Table_Risk_2[[#This Row],[Header]]="Yes","",IF(Table_Risk_2[[#This Row],[Property]]&lt;&gt;"",Risk_1_Prefix&amp;SUBSTITUTE(Table_Risk_2[[#This Row],[Type]]," ","")&amp;SUBSTITUTE(Table_Risk_2[[#This Row],[Property]]," ",""),""))</f>
        <v>SRatingFactorTravelCover</v>
      </c>
      <c r="G12" s="10"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Yes</v>
      </c>
      <c r="H12" s="10" t="str">
        <f ca="1">IF(OR(Table_Risk_2[[#This Row],[Header]]="Yes",Table_Risk_2[[#This Row],[Property]]=""),"",IF(OR(Table_Risk_2[[#This Row],[Text]]="true",Table_Risk_2[[#This Row],[Text]]="false",ISNUMBER(Table_Risk_2[[#This Row],[Text]])),Table_Risk_2[[#This Row],[Text]],""""&amp;Table_Risk_2[[#This Row],[Text]]&amp;""""))</f>
        <v>"Yes"</v>
      </c>
      <c r="I12"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"travelCover":"Yes",</v>
      </c>
      <c r="J12" s="10" t="str">
        <f>INDEX(Table_Question_Sets[Used Value],MATCH(Table_Risk_2[[#This Row],[Property]],Table_Question_Sets[Property],0),0)</f>
        <v>Yes</v>
      </c>
      <c r="K12" s="12" t="s">
        <v>70</v>
      </c>
      <c r="L12" s="12" t="str">
        <f>INDEX(Table_Question_Sets[Used Value],MATCH(Table_Risk_2[[#This Row],[Property]],Table_Question_Sets[Property],0),0)</f>
        <v>Yes</v>
      </c>
      <c r="M12" s="12" t="s">
        <v>70</v>
      </c>
      <c r="N12" s="12" t="str">
        <f>INDEX(Table_Question_Sets[Used Value],MATCH(Table_Risk_2[[#This Row],[Property]],Table_Question_Sets[Property],0),0)</f>
        <v>Yes</v>
      </c>
    </row>
    <row r="13" spans="2:14" s="22" customFormat="1" ht="21" customHeight="1">
      <c r="B13" s="27" t="s">
        <v>63</v>
      </c>
      <c r="C13" s="27"/>
      <c r="D13"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3"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ratingState</v>
      </c>
      <c r="F13" s="138" t="str">
        <f ca="1">IF(Table_Risk_2[[#This Row],[Header]]="Yes","",IF(Table_Risk_2[[#This Row],[Property]]&lt;&gt;"",Risk_1_Prefix&amp;SUBSTITUTE(Table_Risk_2[[#This Row],[Type]]," ","")&amp;SUBSTITUTE(Table_Risk_2[[#This Row],[Property]]," ",""),""))</f>
        <v>SRatingFactorRatingState</v>
      </c>
      <c r="G13" s="13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13" s="26" t="str">
        <f ca="1">IF(OR(Table_Risk_2[[#This Row],[Header]]="Yes",Table_Risk_2[[#This Row],[Property]]=""),"",IF(OR(Table_Risk_2[[#This Row],[Text]]="true",Table_Risk_2[[#This Row],[Text]]="false",ISNUMBER(Table_Risk_2[[#This Row],[Text]])),Table_Risk_2[[#This Row],[Text]],""""&amp;Table_Risk_2[[#This Row],[Text]]&amp;""""))</f>
        <v>"VIC"</v>
      </c>
      <c r="I13"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"ratingState":"VIC",</v>
      </c>
      <c r="J13" s="10" t="str">
        <f>INDEX(Table_Question_Sets[Used Value],MATCH(Table_Risk_2[[#This Row],[Property]],Table_Question_Sets[Property],0),0)</f>
        <v>VIC</v>
      </c>
      <c r="K13" s="12" t="s">
        <v>167</v>
      </c>
      <c r="L13" s="12" t="s">
        <v>166</v>
      </c>
      <c r="M13" s="12" t="s">
        <v>169</v>
      </c>
      <c r="N13" s="12" t="s">
        <v>64</v>
      </c>
    </row>
    <row r="14" spans="2:14" s="22" customFormat="1" ht="21" customHeight="1">
      <c r="B14" s="27" t="s">
        <v>72</v>
      </c>
      <c r="C14" s="27"/>
      <c r="D14"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4"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14" s="138" t="str">
        <f ca="1">IF(Table_Risk_2[[#This Row],[Header]]="Yes","",IF(Table_Risk_2[[#This Row],[Property]]&lt;&gt;"",Risk_1_Prefix&amp;SUBSTITUTE(Table_Risk_2[[#This Row],[Type]]," ","")&amp;SUBSTITUTE(Table_Risk_2[[#This Row],[Property]]," ",""),""))</f>
        <v>SRatingFactorPolicyStartDate</v>
      </c>
      <c r="G14" s="13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12/11/2019</v>
      </c>
      <c r="H14" s="26" t="str">
        <f ca="1">IF(OR(Table_Risk_2[[#This Row],[Header]]="Yes",Table_Risk_2[[#This Row],[Property]]=""),"",IF(OR(Table_Risk_2[[#This Row],[Text]]="true",Table_Risk_2[[#This Row],[Text]]="false",ISNUMBER(Table_Risk_2[[#This Row],[Text]])),Table_Risk_2[[#This Row],[Text]],""""&amp;Table_Risk_2[[#This Row],[Text]]&amp;""""))</f>
        <v>"12/11/2019"</v>
      </c>
      <c r="I14"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"policyStartDate":"12/11/2019"},</v>
      </c>
      <c r="J14" s="45">
        <f ca="1">INDEX(Table_Question_Sets[Used Value],MATCH(Table_Risk_2[[#This Row],[Property]],Table_Question_Sets[Property],0),0)</f>
        <v>43781</v>
      </c>
      <c r="K14" s="14">
        <v>42948</v>
      </c>
      <c r="L14" s="14">
        <v>42948</v>
      </c>
      <c r="M14" s="14">
        <v>42948</v>
      </c>
      <c r="N14" s="14">
        <v>42948</v>
      </c>
    </row>
    <row r="15" spans="2:14" ht="29.25" thickBot="1">
      <c r="B15" s="15" t="s">
        <v>217</v>
      </c>
      <c r="C15" s="15" t="s">
        <v>60</v>
      </c>
      <c r="D15"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5"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5" s="15" t="str">
        <f>IF(Table_Risk_2[[#This Row],[Header]]="Yes","",IF(Table_Risk_2[[#This Row],[Property]]&lt;&gt;"",Risk_1_Prefix&amp;SUBSTITUTE(Table_Risk_2[[#This Row],[Type]]," ","")&amp;SUBSTITUTE(Table_Risk_2[[#This Row],[Property]]," ",""),""))</f>
        <v/>
      </c>
      <c r="G15" s="15"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5" s="15" t="str">
        <f>IF(OR(Table_Risk_2[[#This Row],[Header]]="Yes",Table_Risk_2[[#This Row],[Property]]=""),"",IF(OR(Table_Risk_2[[#This Row],[Text]]="true",Table_Risk_2[[#This Row],[Text]]="false",ISNUMBER(Table_Risk_2[[#This Row],[Text]])),Table_Risk_2[[#This Row],[Text]],""""&amp;Table_Risk_2[[#This Row],[Text]]&amp;""""))</f>
        <v/>
      </c>
      <c r="I15"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5" s="15"/>
      <c r="K15" s="15"/>
      <c r="L15" s="15"/>
      <c r="M15" s="15"/>
      <c r="N15" s="15"/>
    </row>
    <row r="16" spans="2:14" s="22" customFormat="1" ht="21" hidden="1" customHeight="1">
      <c r="B16" s="27"/>
      <c r="C16" s="27"/>
      <c r="D16"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6"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6" s="26" t="str">
        <f>IF(Table_Risk_2[[#This Row],[Header]]="Yes","",IF(Table_Risk_2[[#This Row],[Property]]&lt;&gt;"",Risk_1_Prefix&amp;SUBSTITUTE(Table_Risk_2[[#This Row],[Type]]," ","")&amp;SUBSTITUTE(Table_Risk_2[[#This Row],[Property]]," ",""),""))</f>
        <v/>
      </c>
      <c r="G16"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10" t="str">
        <f>IF(OR(Table_Risk_2[[#This Row],[Header]]="Yes",Table_Risk_2[[#This Row],[Property]]=""),"",IF(OR(Table_Risk_2[[#This Row],[Text]]="true",Table_Risk_2[[#This Row],[Text]]="false",ISNUMBER(Table_Risk_2[[#This Row],[Text]])),Table_Risk_2[[#This Row],[Text]],""""&amp;Table_Risk_2[[#This Row],[Text]]&amp;""""))</f>
        <v/>
      </c>
      <c r="I16"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6" s="27"/>
      <c r="K16" s="27"/>
      <c r="L16" s="27"/>
      <c r="M16" s="27"/>
      <c r="N16" s="27"/>
    </row>
    <row r="17" spans="2:14" s="22" customFormat="1" ht="21" customHeight="1">
      <c r="B17" s="10" t="s">
        <v>218</v>
      </c>
      <c r="C17" s="10"/>
      <c r="D17"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7"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7" s="10" t="str">
        <f ca="1">IF(Table_Risk_2[[#This Row],[Header]]="Yes","",IF(Table_Risk_2[[#This Row],[Property]]&lt;&gt;"",Risk_1_Prefix&amp;SUBSTITUTE(Table_Risk_2[[#This Row],[Type]]," ","")&amp;SUBSTITUTE(Table_Risk_2[[#This Row],[Property]]," ",""),""))</f>
        <v>SCheckIncludeRisk</v>
      </c>
      <c r="G17" s="10"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true</v>
      </c>
      <c r="H17" s="10" t="str">
        <f ca="1">IF(OR(Table_Risk_2[[#This Row],[Header]]="Yes",Table_Risk_2[[#This Row],[Property]]=""),"",IF(OR(Table_Risk_2[[#This Row],[Text]]="true",Table_Risk_2[[#This Row],[Text]]="false",ISNUMBER(Table_Risk_2[[#This Row],[Text]])),Table_Risk_2[[#This Row],[Text]],""""&amp;Table_Risk_2[[#This Row],[Text]]&amp;""""))</f>
        <v>true</v>
      </c>
      <c r="I17"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"includeRisk":true},</v>
      </c>
      <c r="J17" s="10" t="b">
        <v>1</v>
      </c>
      <c r="K17" s="10" t="b">
        <v>1</v>
      </c>
      <c r="L17" s="10" t="b">
        <v>1</v>
      </c>
      <c r="M17" s="10" t="b">
        <v>1</v>
      </c>
      <c r="N17" s="10" t="b">
        <v>1</v>
      </c>
    </row>
    <row r="18" spans="2:14" ht="29.25" thickBot="1">
      <c r="B18" s="15" t="s">
        <v>219</v>
      </c>
      <c r="C18" s="15" t="s">
        <v>60</v>
      </c>
      <c r="D18"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8"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8" s="15" t="str">
        <f>IF(Table_Risk_2[[#This Row],[Header]]="Yes","",IF(Table_Risk_2[[#This Row],[Property]]&lt;&gt;"",Risk_1_Prefix&amp;SUBSTITUTE(Table_Risk_2[[#This Row],[Type]]," ","")&amp;SUBSTITUTE(Table_Risk_2[[#This Row],[Property]]," ",""),""))</f>
        <v/>
      </c>
      <c r="G18" s="15"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8" s="15" t="str">
        <f>IF(OR(Table_Risk_2[[#This Row],[Header]]="Yes",Table_Risk_2[[#This Row],[Property]]=""),"",IF(OR(Table_Risk_2[[#This Row],[Text]]="true",Table_Risk_2[[#This Row],[Text]]="false",ISNUMBER(Table_Risk_2[[#This Row],[Text]])),Table_Risk_2[[#This Row],[Text]],""""&amp;Table_Risk_2[[#This Row],[Text]]&amp;""""))</f>
        <v/>
      </c>
      <c r="I18"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8" s="15"/>
      <c r="K18" s="15"/>
      <c r="L18" s="15"/>
      <c r="M18" s="15"/>
      <c r="N18" s="15"/>
    </row>
    <row r="19" spans="2:14" s="22" customFormat="1" ht="21" hidden="1" customHeight="1">
      <c r="B19" s="27"/>
      <c r="C19" s="27"/>
      <c r="D19"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9"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9" s="26" t="str">
        <f>IF(Table_Risk_2[[#This Row],[Header]]="Yes","",IF(Table_Risk_2[[#This Row],[Property]]&lt;&gt;"",Risk_1_Prefix&amp;SUBSTITUTE(Table_Risk_2[[#This Row],[Type]]," ","")&amp;SUBSTITUTE(Table_Risk_2[[#This Row],[Property]]," ",""),""))</f>
        <v/>
      </c>
      <c r="G19"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9" s="10" t="str">
        <f>IF(OR(Table_Risk_2[[#This Row],[Header]]="Yes",Table_Risk_2[[#This Row],[Property]]=""),"",IF(OR(Table_Risk_2[[#This Row],[Text]]="true",Table_Risk_2[[#This Row],[Text]]="false",ISNUMBER(Table_Risk_2[[#This Row],[Text]])),Table_Risk_2[[#This Row],[Text]],""""&amp;Table_Risk_2[[#This Row],[Text]]&amp;""""))</f>
        <v/>
      </c>
      <c r="I19"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9" s="27"/>
      <c r="K19" s="27"/>
      <c r="L19" s="27"/>
      <c r="M19" s="27"/>
      <c r="N19" s="27"/>
    </row>
    <row r="20" spans="2:14" s="22" customFormat="1" ht="21" customHeight="1">
      <c r="B20" s="10" t="s">
        <v>1075</v>
      </c>
      <c r="C20" s="10"/>
      <c r="D20"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0"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propertyCover</v>
      </c>
      <c r="F20" s="10" t="str">
        <f ca="1">IF(Table_Risk_2[[#This Row],[Header]]="Yes","",IF(Table_Risk_2[[#This Row],[Property]]&lt;&gt;"",Risk_1_Prefix&amp;SUBSTITUTE(Table_Risk_2[[#This Row],[Type]]," ","")&amp;SUBSTITUTE(Table_Risk_2[[#This Row],[Property]]," ",""),""))</f>
        <v>SPremiumPropertyCover</v>
      </c>
      <c r="G20" s="10">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0" s="10">
        <f ca="1">IF(OR(Table_Risk_2[[#This Row],[Header]]="Yes",Table_Risk_2[[#This Row],[Property]]=""),"",IF(OR(Table_Risk_2[[#This Row],[Text]]="true",Table_Risk_2[[#This Row],[Text]]="false",ISNUMBER(Table_Risk_2[[#This Row],[Text]])),Table_Risk_2[[#This Row],[Text]],""""&amp;Table_Risk_2[[#This Row],[Text]]&amp;""""))</f>
        <v>0</v>
      </c>
      <c r="I20"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"propertyCover":0,</v>
      </c>
      <c r="J20" s="145">
        <v>0</v>
      </c>
      <c r="K20" s="145">
        <f>50+(K11*0.07)</f>
        <v>225.00000000000003</v>
      </c>
      <c r="L20" s="145">
        <f>50+(L11*0.07)</f>
        <v>400.00000000000006</v>
      </c>
      <c r="M20" s="145">
        <f>50+(M11*0.07)</f>
        <v>400.00000000000006</v>
      </c>
      <c r="N20" s="145">
        <f>50+(N11*0.07)</f>
        <v>225.00000000000003</v>
      </c>
    </row>
    <row r="21" spans="2:14" s="22" customFormat="1" ht="21" customHeight="1">
      <c r="B21" s="27" t="s">
        <v>832</v>
      </c>
      <c r="C21" s="27"/>
      <c r="D21"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1"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travelCover</v>
      </c>
      <c r="F21" s="138" t="str">
        <f ca="1">IF(Table_Risk_2[[#This Row],[Header]]="Yes","",IF(Table_Risk_2[[#This Row],[Property]]&lt;&gt;"",Risk_1_Prefix&amp;SUBSTITUTE(Table_Risk_2[[#This Row],[Type]]," ","")&amp;SUBSTITUTE(Table_Risk_2[[#This Row],[Property]]," ",""),""))</f>
        <v>SPremiumTravelCover</v>
      </c>
      <c r="G21"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1" s="26">
        <f ca="1">IF(OR(Table_Risk_2[[#This Row],[Header]]="Yes",Table_Risk_2[[#This Row],[Property]]=""),"",IF(OR(Table_Risk_2[[#This Row],[Text]]="true",Table_Risk_2[[#This Row],[Text]]="false",ISNUMBER(Table_Risk_2[[#This Row],[Text]])),Table_Risk_2[[#This Row],[Text]],""""&amp;Table_Risk_2[[#This Row],[Text]]&amp;""""))</f>
        <v>0</v>
      </c>
      <c r="I21"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"travelCover":0,</v>
      </c>
      <c r="J21" s="146">
        <v>0</v>
      </c>
      <c r="K21" s="146">
        <f>IF(K12="Yes",60,0)</f>
        <v>0</v>
      </c>
      <c r="L21" s="146">
        <f>IF(L12="Yes",60,0)</f>
        <v>60</v>
      </c>
      <c r="M21" s="146">
        <f>IF(M12="Yes",60,0)</f>
        <v>0</v>
      </c>
      <c r="N21" s="146">
        <f>IF(N12="Yes",60,0)</f>
        <v>60</v>
      </c>
    </row>
    <row r="22" spans="2:14" s="22" customFormat="1" ht="21" customHeight="1">
      <c r="B22" s="27" t="s">
        <v>790</v>
      </c>
      <c r="C22" s="27"/>
      <c r="D22"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2"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22" s="138" t="str">
        <f ca="1">IF(Table_Risk_2[[#This Row],[Header]]="Yes","",IF(Table_Risk_2[[#This Row],[Property]]&lt;&gt;"",Risk_1_Prefix&amp;SUBSTITUTE(Table_Risk_2[[#This Row],[Type]]," ","")&amp;SUBSTITUTE(Table_Risk_2[[#This Row],[Property]]," ",""),""))</f>
        <v>SPremiumBasePremium</v>
      </c>
      <c r="G22"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2" s="26">
        <f ca="1">IF(OR(Table_Risk_2[[#This Row],[Header]]="Yes",Table_Risk_2[[#This Row],[Property]]=""),"",IF(OR(Table_Risk_2[[#This Row],[Text]]="true",Table_Risk_2[[#This Row],[Text]]="false",ISNUMBER(Table_Risk_2[[#This Row],[Text]])),Table_Risk_2[[#This Row],[Text]],""""&amp;Table_Risk_2[[#This Row],[Text]]&amp;""""))</f>
        <v>0</v>
      </c>
      <c r="I22"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22" s="54">
        <f>SUM(J20:J21)</f>
        <v>0</v>
      </c>
      <c r="K22" s="54" t="e">
        <f ca="1">((#REF!/(1+K42))/(1+K41))</f>
        <v>#REF!</v>
      </c>
      <c r="L22" s="54" t="e">
        <f ca="1">((#REF!/(1+L42))/(1+L41))</f>
        <v>#REF!</v>
      </c>
      <c r="M22" s="54" t="e">
        <f ca="1">((#REF!/(1+M42))/(1+M41))</f>
        <v>#REF!</v>
      </c>
      <c r="N22" s="54" t="e">
        <f ca="1">((#REF!/(1+N42))/(1+N41))</f>
        <v>#REF!</v>
      </c>
    </row>
    <row r="23" spans="2:14" s="22" customFormat="1" ht="21" customHeight="1">
      <c r="B23" s="27" t="s">
        <v>1076</v>
      </c>
      <c r="C23" s="27"/>
      <c r="D23"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3"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premiumPercentACT</v>
      </c>
      <c r="F23" s="138" t="str">
        <f ca="1">IF(Table_Risk_2[[#This Row],[Header]]="Yes","",IF(Table_Risk_2[[#This Row],[Property]]&lt;&gt;"",Risk_1_Prefix&amp;SUBSTITUTE(Table_Risk_2[[#This Row],[Type]]," ","")&amp;SUBSTITUTE(Table_Risk_2[[#This Row],[Property]]," ",""),""))</f>
        <v>SPremiumPremiumPercentACT</v>
      </c>
      <c r="G23"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3" s="26">
        <f ca="1">IF(OR(Table_Risk_2[[#This Row],[Header]]="Yes",Table_Risk_2[[#This Row],[Property]]=""),"",IF(OR(Table_Risk_2[[#This Row],[Text]]="true",Table_Risk_2[[#This Row],[Text]]="false",ISNUMBER(Table_Risk_2[[#This Row],[Text]])),Table_Risk_2[[#This Row],[Text]],""""&amp;Table_Risk_2[[#This Row],[Text]]&amp;""""))</f>
        <v>0</v>
      </c>
      <c r="I23"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"premiumPercentACT":0,</v>
      </c>
      <c r="J23" s="53">
        <f>IF(J13="ACT",1,0)</f>
        <v>0</v>
      </c>
      <c r="K23" s="27"/>
      <c r="L23" s="27"/>
      <c r="M23" s="27"/>
      <c r="N23" s="27"/>
    </row>
    <row r="24" spans="2:14" s="22" customFormat="1" ht="21" customHeight="1">
      <c r="B24" s="27" t="s">
        <v>1077</v>
      </c>
      <c r="C24" s="27"/>
      <c r="D24"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4"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premiumPercentNSW</v>
      </c>
      <c r="F24" s="138" t="str">
        <f ca="1">IF(Table_Risk_2[[#This Row],[Header]]="Yes","",IF(Table_Risk_2[[#This Row],[Property]]&lt;&gt;"",Risk_1_Prefix&amp;SUBSTITUTE(Table_Risk_2[[#This Row],[Type]]," ","")&amp;SUBSTITUTE(Table_Risk_2[[#This Row],[Property]]," ",""),""))</f>
        <v>SPremiumPremiumPercentNSW</v>
      </c>
      <c r="G24"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4" s="26">
        <f ca="1">IF(OR(Table_Risk_2[[#This Row],[Header]]="Yes",Table_Risk_2[[#This Row],[Property]]=""),"",IF(OR(Table_Risk_2[[#This Row],[Text]]="true",Table_Risk_2[[#This Row],[Text]]="false",ISNUMBER(Table_Risk_2[[#This Row],[Text]])),Table_Risk_2[[#This Row],[Text]],""""&amp;Table_Risk_2[[#This Row],[Text]]&amp;""""))</f>
        <v>0</v>
      </c>
      <c r="I24"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"premiumPercentNSW":0,</v>
      </c>
      <c r="J24" s="53">
        <f>IF(J13="NSW",1,0)</f>
        <v>0</v>
      </c>
      <c r="K24" s="27"/>
      <c r="L24" s="27"/>
      <c r="M24" s="27"/>
      <c r="N24" s="27"/>
    </row>
    <row r="25" spans="2:14" s="22" customFormat="1" ht="21" customHeight="1">
      <c r="B25" s="27" t="s">
        <v>1078</v>
      </c>
      <c r="C25" s="27"/>
      <c r="D25"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5"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premiumPercentNT</v>
      </c>
      <c r="F25" s="138" t="str">
        <f ca="1">IF(Table_Risk_2[[#This Row],[Header]]="Yes","",IF(Table_Risk_2[[#This Row],[Property]]&lt;&gt;"",Risk_1_Prefix&amp;SUBSTITUTE(Table_Risk_2[[#This Row],[Type]]," ","")&amp;SUBSTITUTE(Table_Risk_2[[#This Row],[Property]]," ",""),""))</f>
        <v>SPremiumPremiumPercentNT</v>
      </c>
      <c r="G25"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5" s="26">
        <f ca="1">IF(OR(Table_Risk_2[[#This Row],[Header]]="Yes",Table_Risk_2[[#This Row],[Property]]=""),"",IF(OR(Table_Risk_2[[#This Row],[Text]]="true",Table_Risk_2[[#This Row],[Text]]="false",ISNUMBER(Table_Risk_2[[#This Row],[Text]])),Table_Risk_2[[#This Row],[Text]],""""&amp;Table_Risk_2[[#This Row],[Text]]&amp;""""))</f>
        <v>0</v>
      </c>
      <c r="I25"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"premiumPercentNT":0,</v>
      </c>
      <c r="J25" s="53">
        <f>IF(J13="NT",1,0)</f>
        <v>0</v>
      </c>
      <c r="K25" s="27"/>
      <c r="L25" s="27"/>
      <c r="M25" s="27"/>
      <c r="N25" s="27"/>
    </row>
    <row r="26" spans="2:14" s="22" customFormat="1" ht="21" customHeight="1">
      <c r="B26" s="27" t="s">
        <v>1079</v>
      </c>
      <c r="C26" s="27"/>
      <c r="D26"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6"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premiumPercentQLD</v>
      </c>
      <c r="F26" s="138" t="str">
        <f ca="1">IF(Table_Risk_2[[#This Row],[Header]]="Yes","",IF(Table_Risk_2[[#This Row],[Property]]&lt;&gt;"",Risk_1_Prefix&amp;SUBSTITUTE(Table_Risk_2[[#This Row],[Type]]," ","")&amp;SUBSTITUTE(Table_Risk_2[[#This Row],[Property]]," ",""),""))</f>
        <v>SPremiumPremiumPercentQLD</v>
      </c>
      <c r="G26"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6" s="26">
        <f ca="1">IF(OR(Table_Risk_2[[#This Row],[Header]]="Yes",Table_Risk_2[[#This Row],[Property]]=""),"",IF(OR(Table_Risk_2[[#This Row],[Text]]="true",Table_Risk_2[[#This Row],[Text]]="false",ISNUMBER(Table_Risk_2[[#This Row],[Text]])),Table_Risk_2[[#This Row],[Text]],""""&amp;Table_Risk_2[[#This Row],[Text]]&amp;""""))</f>
        <v>0</v>
      </c>
      <c r="I26"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"premiumPercentQLD":0,</v>
      </c>
      <c r="J26" s="53">
        <f>IF(J13="QLD",1,0)</f>
        <v>0</v>
      </c>
      <c r="K26" s="27"/>
      <c r="L26" s="27"/>
      <c r="M26" s="27"/>
      <c r="N26" s="27"/>
    </row>
    <row r="27" spans="2:14" s="22" customFormat="1" ht="21" customHeight="1">
      <c r="B27" s="27" t="s">
        <v>1080</v>
      </c>
      <c r="C27" s="27"/>
      <c r="D27"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7"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premiumPercentSA</v>
      </c>
      <c r="F27" s="138" t="str">
        <f ca="1">IF(Table_Risk_2[[#This Row],[Header]]="Yes","",IF(Table_Risk_2[[#This Row],[Property]]&lt;&gt;"",Risk_1_Prefix&amp;SUBSTITUTE(Table_Risk_2[[#This Row],[Type]]," ","")&amp;SUBSTITUTE(Table_Risk_2[[#This Row],[Property]]," ",""),""))</f>
        <v>SPremiumPremiumPercentSA</v>
      </c>
      <c r="G27"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7" s="26">
        <f ca="1">IF(OR(Table_Risk_2[[#This Row],[Header]]="Yes",Table_Risk_2[[#This Row],[Property]]=""),"",IF(OR(Table_Risk_2[[#This Row],[Text]]="true",Table_Risk_2[[#This Row],[Text]]="false",ISNUMBER(Table_Risk_2[[#This Row],[Text]])),Table_Risk_2[[#This Row],[Text]],""""&amp;Table_Risk_2[[#This Row],[Text]]&amp;""""))</f>
        <v>0</v>
      </c>
      <c r="I27"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"premiumPercentSA":0,</v>
      </c>
      <c r="J27" s="53">
        <f>IF(J13="SA",1,0)</f>
        <v>0</v>
      </c>
      <c r="K27" s="27"/>
      <c r="L27" s="27"/>
      <c r="M27" s="27"/>
      <c r="N27" s="27"/>
    </row>
    <row r="28" spans="2:14" s="22" customFormat="1" ht="21" customHeight="1">
      <c r="B28" s="27" t="s">
        <v>1081</v>
      </c>
      <c r="C28" s="27"/>
      <c r="D28"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8"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premiumPercentTAS</v>
      </c>
      <c r="F28" s="138" t="str">
        <f ca="1">IF(Table_Risk_2[[#This Row],[Header]]="Yes","",IF(Table_Risk_2[[#This Row],[Property]]&lt;&gt;"",Risk_1_Prefix&amp;SUBSTITUTE(Table_Risk_2[[#This Row],[Type]]," ","")&amp;SUBSTITUTE(Table_Risk_2[[#This Row],[Property]]," ",""),""))</f>
        <v>SPremiumPremiumPercentTAS</v>
      </c>
      <c r="G28"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8" s="26">
        <f ca="1">IF(OR(Table_Risk_2[[#This Row],[Header]]="Yes",Table_Risk_2[[#This Row],[Property]]=""),"",IF(OR(Table_Risk_2[[#This Row],[Text]]="true",Table_Risk_2[[#This Row],[Text]]="false",ISNUMBER(Table_Risk_2[[#This Row],[Text]])),Table_Risk_2[[#This Row],[Text]],""""&amp;Table_Risk_2[[#This Row],[Text]]&amp;""""))</f>
        <v>0</v>
      </c>
      <c r="I28"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"premiumPercentTAS":0,</v>
      </c>
      <c r="J28" s="53">
        <f>IF(J13="TAS",1,0)</f>
        <v>0</v>
      </c>
      <c r="K28" s="27"/>
      <c r="L28" s="27"/>
      <c r="M28" s="27"/>
      <c r="N28" s="27"/>
    </row>
    <row r="29" spans="2:14" s="22" customFormat="1" ht="21" customHeight="1">
      <c r="B29" s="27" t="s">
        <v>1082</v>
      </c>
      <c r="C29" s="27"/>
      <c r="D29"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29"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premiumPercentVIC</v>
      </c>
      <c r="F29" s="138" t="str">
        <f ca="1">IF(Table_Risk_2[[#This Row],[Header]]="Yes","",IF(Table_Risk_2[[#This Row],[Property]]&lt;&gt;"",Risk_1_Prefix&amp;SUBSTITUTE(Table_Risk_2[[#This Row],[Type]]," ","")&amp;SUBSTITUTE(Table_Risk_2[[#This Row],[Property]]," ",""),""))</f>
        <v>SPremiumPremiumPercentVIC</v>
      </c>
      <c r="G29"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1</v>
      </c>
      <c r="H29" s="26">
        <f ca="1">IF(OR(Table_Risk_2[[#This Row],[Header]]="Yes",Table_Risk_2[[#This Row],[Property]]=""),"",IF(OR(Table_Risk_2[[#This Row],[Text]]="true",Table_Risk_2[[#This Row],[Text]]="false",ISNUMBER(Table_Risk_2[[#This Row],[Text]])),Table_Risk_2[[#This Row],[Text]],""""&amp;Table_Risk_2[[#This Row],[Text]]&amp;""""))</f>
        <v>1</v>
      </c>
      <c r="I29"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"premiumPercentVIC":1,</v>
      </c>
      <c r="J29" s="53">
        <f>IF(J13="VIC", 1,0)</f>
        <v>1</v>
      </c>
      <c r="K29" s="27"/>
      <c r="L29" s="27"/>
      <c r="M29" s="27"/>
      <c r="N29" s="27"/>
    </row>
    <row r="30" spans="2:14" s="22" customFormat="1" ht="21" customHeight="1">
      <c r="B30" s="27" t="s">
        <v>1083</v>
      </c>
      <c r="C30" s="27"/>
      <c r="D30"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30"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premiumPercentWA</v>
      </c>
      <c r="F30" s="138" t="str">
        <f ca="1">IF(Table_Risk_2[[#This Row],[Header]]="Yes","",IF(Table_Risk_2[[#This Row],[Property]]&lt;&gt;"",Risk_1_Prefix&amp;SUBSTITUTE(Table_Risk_2[[#This Row],[Type]]," ","")&amp;SUBSTITUTE(Table_Risk_2[[#This Row],[Property]]," ",""),""))</f>
        <v>SPremiumPremiumPercentWA</v>
      </c>
      <c r="G30"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0" s="26">
        <f ca="1">IF(OR(Table_Risk_2[[#This Row],[Header]]="Yes",Table_Risk_2[[#This Row],[Property]]=""),"",IF(OR(Table_Risk_2[[#This Row],[Text]]="true",Table_Risk_2[[#This Row],[Text]]="false",ISNUMBER(Table_Risk_2[[#This Row],[Text]])),Table_Risk_2[[#This Row],[Text]],""""&amp;Table_Risk_2[[#This Row],[Text]]&amp;""""))</f>
        <v>0</v>
      </c>
      <c r="I30"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"premiumPercentWA":0},</v>
      </c>
      <c r="J30" s="53">
        <f>IF(J13="WA",1,0)</f>
        <v>0</v>
      </c>
      <c r="K30" s="27"/>
      <c r="L30" s="27"/>
      <c r="M30" s="27"/>
      <c r="N30" s="27"/>
    </row>
    <row r="31" spans="2:14" ht="29.25" thickBot="1">
      <c r="B31" s="15" t="s">
        <v>220</v>
      </c>
      <c r="C31" s="15" t="s">
        <v>60</v>
      </c>
      <c r="D31"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1"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31" s="15" t="str">
        <f>IF(Table_Risk_2[[#This Row],[Header]]="Yes","",IF(Table_Risk_2[[#This Row],[Property]]&lt;&gt;"",Risk_1_Prefix&amp;SUBSTITUTE(Table_Risk_2[[#This Row],[Type]]," ","")&amp;SUBSTITUTE(Table_Risk_2[[#This Row],[Property]]," ",""),""))</f>
        <v/>
      </c>
      <c r="G31" s="15"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1" s="15" t="str">
        <f>IF(OR(Table_Risk_2[[#This Row],[Header]]="Yes",Table_Risk_2[[#This Row],[Property]]=""),"",IF(OR(Table_Risk_2[[#This Row],[Text]]="true",Table_Risk_2[[#This Row],[Text]]="false",ISNUMBER(Table_Risk_2[[#This Row],[Text]])),Table_Risk_2[[#This Row],[Text]],""""&amp;Table_Risk_2[[#This Row],[Text]]&amp;""""))</f>
        <v/>
      </c>
      <c r="I31"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31" s="15"/>
      <c r="K31" s="15"/>
      <c r="L31" s="15"/>
      <c r="M31" s="15"/>
      <c r="N31" s="15"/>
    </row>
    <row r="32" spans="2:14" s="22" customFormat="1" ht="21" hidden="1" customHeight="1">
      <c r="B32" s="27"/>
      <c r="C32" s="27"/>
      <c r="D32"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32"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2" s="26" t="str">
        <f>IF(Table_Risk_2[[#This Row],[Header]]="Yes","",IF(Table_Risk_2[[#This Row],[Property]]&lt;&gt;"",Risk_1_Prefix&amp;SUBSTITUTE(Table_Risk_2[[#This Row],[Type]]," ","")&amp;SUBSTITUTE(Table_Risk_2[[#This Row],[Property]]," ",""),""))</f>
        <v/>
      </c>
      <c r="G32"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10" t="str">
        <f>IF(OR(Table_Risk_2[[#This Row],[Header]]="Yes",Table_Risk_2[[#This Row],[Property]]=""),"",IF(OR(Table_Risk_2[[#This Row],[Text]]="true",Table_Risk_2[[#This Row],[Text]]="false",ISNUMBER(Table_Risk_2[[#This Row],[Text]])),Table_Risk_2[[#This Row],[Text]],""""&amp;Table_Risk_2[[#This Row],[Text]]&amp;""""))</f>
        <v/>
      </c>
      <c r="I32"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2" s="27"/>
      <c r="K32" s="27"/>
      <c r="L32" s="27"/>
      <c r="M32" s="27"/>
      <c r="N32" s="27"/>
    </row>
    <row r="33" spans="2:14" s="22" customFormat="1" ht="21" customHeight="1">
      <c r="B33" s="27" t="s">
        <v>917</v>
      </c>
      <c r="C33" s="27"/>
      <c r="D33"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33"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something</v>
      </c>
      <c r="F33" s="26" t="str">
        <f ca="1">IF(Table_Risk_2[[#This Row],[Header]]="Yes","",IF(Table_Risk_2[[#This Row],[Property]]&lt;&gt;"",Risk_1_Prefix&amp;SUBSTITUTE(Table_Risk_2[[#This Row],[Type]]," ","")&amp;SUBSTITUTE(Table_Risk_2[[#This Row],[Property]]," ",""),""))</f>
        <v>SOtherSomething</v>
      </c>
      <c r="G33"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33" s="26" t="str">
        <f ca="1">IF(OR(Table_Risk_2[[#This Row],[Header]]="Yes",Table_Risk_2[[#This Row],[Property]]=""),"",IF(OR(Table_Risk_2[[#This Row],[Text]]="true",Table_Risk_2[[#This Row],[Text]]="false",ISNUMBER(Table_Risk_2[[#This Row],[Text]])),Table_Risk_2[[#This Row],[Text]],""""&amp;Table_Risk_2[[#This Row],[Text]]&amp;""""))</f>
        <v>"Val"</v>
      </c>
      <c r="I33"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"something":"Val"},</v>
      </c>
      <c r="J33" s="27" t="s">
        <v>234</v>
      </c>
      <c r="K33" s="27"/>
      <c r="L33" s="27"/>
      <c r="M33" s="27"/>
      <c r="N33" s="27"/>
    </row>
    <row r="34" spans="2:14" ht="29.25" thickBot="1">
      <c r="B34" s="15" t="s">
        <v>221</v>
      </c>
      <c r="C34" s="15" t="s">
        <v>60</v>
      </c>
      <c r="D34"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4"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34" s="15" t="str">
        <f>IF(Table_Risk_2[[#This Row],[Header]]="Yes","",IF(Table_Risk_2[[#This Row],[Property]]&lt;&gt;"",Risk_1_Prefix&amp;SUBSTITUTE(Table_Risk_2[[#This Row],[Type]]," ","")&amp;SUBSTITUTE(Table_Risk_2[[#This Row],[Property]]," ",""),""))</f>
        <v/>
      </c>
      <c r="G34" s="15"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4" s="15" t="str">
        <f>IF(OR(Table_Risk_2[[#This Row],[Header]]="Yes",Table_Risk_2[[#This Row],[Property]]=""),"",IF(OR(Table_Risk_2[[#This Row],[Text]]="true",Table_Risk_2[[#This Row],[Text]]="false",ISNUMBER(Table_Risk_2[[#This Row],[Text]])),Table_Risk_2[[#This Row],[Text]],""""&amp;Table_Risk_2[[#This Row],[Text]]&amp;""""))</f>
        <v/>
      </c>
      <c r="I34"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34" s="15"/>
      <c r="K34" s="15"/>
      <c r="L34" s="15"/>
      <c r="M34" s="15"/>
      <c r="N34" s="15"/>
    </row>
    <row r="35" spans="2:14" s="22" customFormat="1" ht="21" hidden="1" customHeight="1">
      <c r="B35" s="27"/>
      <c r="C35" s="27"/>
      <c r="D35"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5"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5" s="26" t="str">
        <f>IF(Table_Risk_2[[#This Row],[Header]]="Yes","",IF(Table_Risk_2[[#This Row],[Property]]&lt;&gt;"",Risk_1_Prefix&amp;SUBSTITUTE(Table_Risk_2[[#This Row],[Type]]," ","")&amp;SUBSTITUTE(Table_Risk_2[[#This Row],[Property]]," ",""),""))</f>
        <v/>
      </c>
      <c r="G35"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5" s="10" t="str">
        <f>IF(OR(Table_Risk_2[[#This Row],[Header]]="Yes",Table_Risk_2[[#This Row],[Property]]=""),"",IF(OR(Table_Risk_2[[#This Row],[Text]]="true",Table_Risk_2[[#This Row],[Text]]="false",ISNUMBER(Table_Risk_2[[#This Row],[Text]])),Table_Risk_2[[#This Row],[Text]],""""&amp;Table_Risk_2[[#This Row],[Text]]&amp;""""))</f>
        <v/>
      </c>
      <c r="I35"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5" s="27"/>
      <c r="K35" s="27"/>
      <c r="L35" s="27"/>
      <c r="M35" s="27"/>
      <c r="N35" s="27"/>
    </row>
    <row r="36" spans="2:14" s="22" customFormat="1" ht="21" customHeight="1">
      <c r="B36" s="10" t="s">
        <v>222</v>
      </c>
      <c r="C36" s="10"/>
      <c r="D36"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6"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36" s="10" t="str">
        <f ca="1">IF(Table_Risk_2[[#This Row],[Header]]="Yes","",IF(Table_Risk_2[[#This Row],[Property]]&lt;&gt;"",Risk_1_Prefix&amp;SUBSTITUTE(Table_Risk_2[[#This Row],[Type]]," ","")&amp;SUBSTITUTE(Table_Risk_2[[#This Row],[Property]]," ",""),""))</f>
        <v>SStatutoryRateRiskType</v>
      </c>
      <c r="G36" s="10"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Professional Indemnity</v>
      </c>
      <c r="H36" s="10" t="str">
        <f ca="1">IF(OR(Table_Risk_2[[#This Row],[Header]]="Yes",Table_Risk_2[[#This Row],[Property]]=""),"",IF(OR(Table_Risk_2[[#This Row],[Text]]="true",Table_Risk_2[[#This Row],[Text]]="false",ISNUMBER(Table_Risk_2[[#This Row],[Text]])),Table_Risk_2[[#This Row],[Text]],""""&amp;Table_Risk_2[[#This Row],[Text]]&amp;""""))</f>
        <v>"Professional Indemnity"</v>
      </c>
      <c r="I36"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"riskType":"Professional Indemnity",</v>
      </c>
      <c r="J36" s="10" t="s">
        <v>240</v>
      </c>
      <c r="K36" s="10" t="s">
        <v>223</v>
      </c>
      <c r="L36" s="10" t="s">
        <v>223</v>
      </c>
      <c r="M36" s="10" t="s">
        <v>223</v>
      </c>
      <c r="N36" s="10" t="s">
        <v>223</v>
      </c>
    </row>
    <row r="37" spans="2:14" s="22" customFormat="1" ht="21" customHeight="1">
      <c r="B37" s="28" t="s">
        <v>224</v>
      </c>
      <c r="C37" s="27"/>
      <c r="D37"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7" s="2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37" s="27" t="str">
        <f ca="1">IF(Table_Risk_2[[#This Row],[Header]]="Yes","",IF(Table_Risk_2[[#This Row],[Property]]&lt;&gt;"",Risk_1_Prefix&amp;SUBSTITUTE(Table_Risk_2[[#This Row],[Type]]," ","")&amp;SUBSTITUTE(Table_Risk_2[[#This Row],[Property]]," ",""),""))</f>
        <v>SStatutoryRateESLApplicability</v>
      </c>
      <c r="G37" s="27"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37" s="10" t="str">
        <f ca="1">IF(OR(Table_Risk_2[[#This Row],[Header]]="Yes",Table_Risk_2[[#This Row],[Property]]=""),"",IF(OR(Table_Risk_2[[#This Row],[Text]]="true",Table_Risk_2[[#This Row],[Text]]="false",ISNUMBER(Table_Risk_2[[#This Row],[Text]])),Table_Risk_2[[#This Row],[Text]],""""&amp;Table_Risk_2[[#This Row],[Text]]&amp;""""))</f>
        <v>"Applicable"</v>
      </c>
      <c r="I37"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37" s="27" t="s">
        <v>225</v>
      </c>
      <c r="K37" s="27" t="s">
        <v>244</v>
      </c>
      <c r="L37" s="27" t="s">
        <v>244</v>
      </c>
      <c r="M37" s="27" t="s">
        <v>244</v>
      </c>
      <c r="N37" s="27" t="s">
        <v>244</v>
      </c>
    </row>
    <row r="38" spans="2:14" s="22" customFormat="1" ht="21" customHeight="1">
      <c r="B38" s="27" t="s">
        <v>226</v>
      </c>
      <c r="C38" s="27"/>
      <c r="D38"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8"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38" s="26" t="str">
        <f ca="1">IF(Table_Risk_2[[#This Row],[Header]]="Yes","",IF(Table_Risk_2[[#This Row],[Property]]&lt;&gt;"",Risk_1_Prefix&amp;SUBSTITUTE(Table_Risk_2[[#This Row],[Type]]," ","")&amp;SUBSTITUTE(Table_Risk_2[[#This Row],[Property]]," ",""),""))</f>
        <v>SStatutoryRateJurisdiction</v>
      </c>
      <c r="G38"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38" s="10" t="str">
        <f ca="1">IF(OR(Table_Risk_2[[#This Row],[Header]]="Yes",Table_Risk_2[[#This Row],[Property]]=""),"",IF(OR(Table_Risk_2[[#This Row],[Text]]="true",Table_Risk_2[[#This Row],[Text]]="false",ISNUMBER(Table_Risk_2[[#This Row],[Text]])),Table_Risk_2[[#This Row],[Text]],""""&amp;Table_Risk_2[[#This Row],[Text]]&amp;""""))</f>
        <v>"VIC"</v>
      </c>
      <c r="I38"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"jurisdiction":"VIC",</v>
      </c>
      <c r="J38" s="27" t="str">
        <f t="shared" ref="J38:N38" si="0">J13</f>
        <v>VIC</v>
      </c>
      <c r="K38" s="27" t="str">
        <f t="shared" si="0"/>
        <v>NSW</v>
      </c>
      <c r="L38" s="27" t="str">
        <f t="shared" si="0"/>
        <v>ACT</v>
      </c>
      <c r="M38" s="27" t="str">
        <f t="shared" si="0"/>
        <v>QLD</v>
      </c>
      <c r="N38" s="27" t="str">
        <f t="shared" si="0"/>
        <v>VIC</v>
      </c>
    </row>
    <row r="39" spans="2:14" s="22" customFormat="1" ht="21" customHeight="1">
      <c r="B39" s="28" t="s">
        <v>72</v>
      </c>
      <c r="C39" s="27"/>
      <c r="D39"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9" s="2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39" s="27" t="str">
        <f ca="1">IF(Table_Risk_2[[#This Row],[Header]]="Yes","",IF(Table_Risk_2[[#This Row],[Property]]&lt;&gt;"",Risk_1_Prefix&amp;SUBSTITUTE(Table_Risk_2[[#This Row],[Type]]," ","")&amp;SUBSTITUTE(Table_Risk_2[[#This Row],[Property]]," ",""),""))</f>
        <v>SStatutoryRatePolicyStartDate</v>
      </c>
      <c r="G39" s="27">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43781</v>
      </c>
      <c r="H39" s="10">
        <f ca="1">IF(OR(Table_Risk_2[[#This Row],[Header]]="Yes",Table_Risk_2[[#This Row],[Property]]=""),"",IF(OR(Table_Risk_2[[#This Row],[Text]]="true",Table_Risk_2[[#This Row],[Text]]="false",ISNUMBER(Table_Risk_2[[#This Row],[Text]])),Table_Risk_2[[#This Row],[Text]],""""&amp;Table_Risk_2[[#This Row],[Text]]&amp;""""))</f>
        <v>43781</v>
      </c>
      <c r="I39"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"policyStartDate":43781,</v>
      </c>
      <c r="J39" s="40">
        <f ca="1">J14</f>
        <v>43781</v>
      </c>
      <c r="K39" s="40">
        <f>K14</f>
        <v>42948</v>
      </c>
      <c r="L39" s="40">
        <f>L14</f>
        <v>42948</v>
      </c>
      <c r="M39" s="40">
        <f>M14</f>
        <v>42948</v>
      </c>
      <c r="N39" s="40">
        <f>N14</f>
        <v>42948</v>
      </c>
    </row>
    <row r="40" spans="2:14" s="22" customFormat="1" ht="21" customHeight="1">
      <c r="B40" s="27" t="s">
        <v>227</v>
      </c>
      <c r="C40" s="27"/>
      <c r="D40"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0"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40" s="26" t="str">
        <f ca="1">IF(Table_Risk_2[[#This Row],[Header]]="Yes","",IF(Table_Risk_2[[#This Row],[Property]]&lt;&gt;"",Risk_1_Prefix&amp;SUBSTITUTE(Table_Risk_2[[#This Row],[Type]]," ","")&amp;SUBSTITUTE(Table_Risk_2[[#This Row],[Property]]," ",""),""))</f>
        <v>SStatutoryRateESLRate</v>
      </c>
      <c r="G40" s="2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0.3</v>
      </c>
      <c r="H40" s="10">
        <f ca="1">IF(OR(Table_Risk_2[[#This Row],[Header]]="Yes",Table_Risk_2[[#This Row],[Property]]=""),"",IF(OR(Table_Risk_2[[#This Row],[Text]]="true",Table_Risk_2[[#This Row],[Text]]="false",ISNUMBER(Table_Risk_2[[#This Row],[Text]])),Table_Risk_2[[#This Row],[Text]],""""&amp;Table_Risk_2[[#This Row],[Text]]&amp;""""))</f>
        <v>0.3</v>
      </c>
      <c r="I40"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"ESLRate":0.3,</v>
      </c>
      <c r="J40" s="53">
        <f t="array" aca="1" ref="J40" ca="1">IF(AND(Risk_2_ESL="Applicable",NOT(ISNA(MATCH("NSW",Table_Statutory_Rates[#Headers],0)))),
INDEX(
Table_Statutory_Rates[],
MATCH(1,(Table_Statutory_Rates[Type]="ESL")*(Table_Statutory_Rates[Next Value]&gt;J39),0),
MATCH("NSW",Table_Statutory_Rates[#Headers],0)
),0)</f>
        <v>0.3</v>
      </c>
      <c r="K40" s="53">
        <f t="array" aca="1" ref="K40" ca="1">IF(AND(Risk_2_ESL="Applicable",NOT(ISNA(MATCH(K38,Table_Statutory_Rates[#Headers],0)))),
INDEX(
Table_Statutory_Rates[],
MATCH(1,(Table_Statutory_Rates[Type]="ESL")*(Table_Statutory_Rates[Next Value]&gt;K39),0),
MATCH(K38,Table_Statutory_Rates[#Headers],0)
),0)</f>
        <v>0.3</v>
      </c>
      <c r="L40" s="53">
        <f t="array" aca="1" ref="L40" ca="1">IF(AND(Risk_2_ESL="Applicable",NOT(ISNA(MATCH(L38,Table_Statutory_Rates[#Headers],0)))),
INDEX(
Table_Statutory_Rates[],
MATCH(1,(Table_Statutory_Rates[Type]="ESL")*(Table_Statutory_Rates[Next Value]&gt;L39),0),
MATCH(L38,Table_Statutory_Rates[#Headers],0)
),0)</f>
        <v>0</v>
      </c>
      <c r="M40" s="53">
        <f t="array" aca="1" ref="M40" ca="1">IF(AND(Risk_2_ESL="Applicable",NOT(ISNA(MATCH(M38,Table_Statutory_Rates[#Headers],0)))),
INDEX(
Table_Statutory_Rates[],
MATCH(1,(Table_Statutory_Rates[Type]="ESL")*(Table_Statutory_Rates[Next Value]&gt;M39),0),
MATCH(M38,Table_Statutory_Rates[#Headers],0)
),0)</f>
        <v>0</v>
      </c>
      <c r="N40" s="53">
        <f t="array" aca="1" ref="N40" ca="1">IF(AND(Risk_2_ESL="Applicable",NOT(ISNA(MATCH(N38,Table_Statutory_Rates[#Headers],0)))),
INDEX(
Table_Statutory_Rates[],
MATCH(1,(Table_Statutory_Rates[Type]="ESL")*(Table_Statutory_Rates[Next Value]&gt;N39),0),
MATCH(N38,Table_Statutory_Rates[#Headers],0)
),0)</f>
        <v>0</v>
      </c>
    </row>
    <row r="41" spans="2:14" s="22" customFormat="1" ht="21" customHeight="1">
      <c r="B41" s="10" t="s">
        <v>228</v>
      </c>
      <c r="C41" s="10"/>
      <c r="D41"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1"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41" s="10" t="str">
        <f ca="1">IF(Table_Risk_2[[#This Row],[Header]]="Yes","",IF(Table_Risk_2[[#This Row],[Property]]&lt;&gt;"",Risk_1_Prefix&amp;SUBSTITUTE(Table_Risk_2[[#This Row],[Type]]," ","")&amp;SUBSTITUTE(Table_Risk_2[[#This Row],[Property]]," ",""),""))</f>
        <v>SStatutoryRateGSTRate</v>
      </c>
      <c r="G41" s="10">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41" s="10">
        <f ca="1">IF(OR(Table_Risk_2[[#This Row],[Header]]="Yes",Table_Risk_2[[#This Row],[Property]]=""),"",IF(OR(Table_Risk_2[[#This Row],[Text]]="true",Table_Risk_2[[#This Row],[Text]]="false",ISNUMBER(Table_Risk_2[[#This Row],[Text]])),Table_Risk_2[[#This Row],[Text]],""""&amp;Table_Risk_2[[#This Row],[Text]]&amp;""""))</f>
        <v>0.1</v>
      </c>
      <c r="I41"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"GSTRate":0.1,</v>
      </c>
      <c r="J41" s="30">
        <f t="array" aca="1" ref="J41" ca="1">IF(NOT(ISNA(MATCH(J38,Table_Statutory_Rates[#Headers],0))),
INDEX(
Table_Statutory_Rates[],
MATCH(1,(Table_Statutory_Rates[Type]="GST")*(Table_Statutory_Rates[Next Value]&gt;J39),0),
MATCH(J38,Table_Statutory_Rates[#Headers],0)
),0)</f>
        <v>0.1</v>
      </c>
      <c r="K41" s="30">
        <f t="array" aca="1" ref="K41" ca="1">IF(NOT(ISNA(MATCH(K38,Table_Statutory_Rates[#Headers],0))),
INDEX(
Table_Statutory_Rates[],
MATCH(1,(Table_Statutory_Rates[Type]="GST")*(Table_Statutory_Rates[Next Value]&gt;K39),0),
MATCH(K38,Table_Statutory_Rates[#Headers],0)
),0)</f>
        <v>0.1</v>
      </c>
      <c r="L41" s="30">
        <f t="array" aca="1" ref="L41" ca="1">IF(NOT(ISNA(MATCH(L38,Table_Statutory_Rates[#Headers],0))),
INDEX(
Table_Statutory_Rates[],
MATCH(1,(Table_Statutory_Rates[Type]="GST")*(Table_Statutory_Rates[Next Value]&gt;L39),0),
MATCH(L38,Table_Statutory_Rates[#Headers],0)
),0)</f>
        <v>0.1</v>
      </c>
      <c r="M41" s="30">
        <f t="array" aca="1" ref="M41" ca="1">IF(NOT(ISNA(MATCH(M38,Table_Statutory_Rates[#Headers],0))),
INDEX(
Table_Statutory_Rates[],
MATCH(1,(Table_Statutory_Rates[Type]="GST")*(Table_Statutory_Rates[Next Value]&gt;M39),0),
MATCH(M38,Table_Statutory_Rates[#Headers],0)
),0)</f>
        <v>0.1</v>
      </c>
      <c r="N41" s="30">
        <f t="array" aca="1" ref="N41" ca="1">IF(NOT(ISNA(MATCH(N38,Table_Statutory_Rates[#Headers],0))),
INDEX(
Table_Statutory_Rates[],
MATCH(1,(Table_Statutory_Rates[Type]="GST")*(Table_Statutory_Rates[Next Value]&gt;N39),0),
MATCH(N38,Table_Statutory_Rates[#Headers],0)
),0)</f>
        <v>0.1</v>
      </c>
    </row>
    <row r="42" spans="2:14" s="22" customFormat="1" ht="21" customHeight="1">
      <c r="B42" s="10" t="s">
        <v>1067</v>
      </c>
      <c r="C42" s="10"/>
      <c r="D42"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2"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SDRateACT</v>
      </c>
      <c r="F42" s="10" t="str">
        <f ca="1">IF(Table_Risk_2[[#This Row],[Header]]="Yes","",IF(Table_Risk_2[[#This Row],[Property]]&lt;&gt;"",Risk_1_Prefix&amp;SUBSTITUTE(Table_Risk_2[[#This Row],[Type]]," ","")&amp;SUBSTITUTE(Table_Risk_2[[#This Row],[Property]]," ",""),""))</f>
        <v>SStatutoryRateSDRateACT</v>
      </c>
      <c r="G42" s="10">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42" s="10">
        <f ca="1">IF(OR(Table_Risk_2[[#This Row],[Header]]="Yes",Table_Risk_2[[#This Row],[Property]]=""),"",IF(OR(Table_Risk_2[[#This Row],[Text]]="true",Table_Risk_2[[#This Row],[Text]]="false",ISNUMBER(Table_Risk_2[[#This Row],[Text]])),Table_Risk_2[[#This Row],[Text]],""""&amp;Table_Risk_2[[#This Row],[Text]]&amp;""""))</f>
        <v>0</v>
      </c>
      <c r="I42"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"SDRateACT":0,</v>
      </c>
      <c r="J42" s="30">
        <f t="array" aca="1" ref="J42" ca="1">IF(NOT(ISNA(MATCH("ACT",Table_Statutory_Rates[#Headers],0))),
INDEX(
Table_Statutory_Rates[],
MATCH(1,(Table_Statutory_Rates[Type]=Risk_2_Type)*(Table_Statutory_Rates[Next Value]&gt;J39),0),
MATCH("ACT",Table_Statutory_Rates[#Headers],0)
),0)</f>
        <v>0</v>
      </c>
      <c r="K42" s="30">
        <f t="array" aca="1" ref="K42" ca="1">IF(NOT(ISNA(MATCH(K38,Table_Statutory_Rates[#Headers],0))),
INDEX(
Table_Statutory_Rates[],
MATCH(1,(Table_Statutory_Rates[Type]=Risk_2_Type)*(Table_Statutory_Rates[Next Value]&gt;K39),0),
MATCH(K38,Table_Statutory_Rates[#Headers],0)
),0)</f>
        <v>0.05</v>
      </c>
      <c r="L42" s="30">
        <f t="array" aca="1" ref="L42" ca="1">IF(NOT(ISNA(MATCH(L38,Table_Statutory_Rates[#Headers],0))),
INDEX(
Table_Statutory_Rates[],
MATCH(1,(Table_Statutory_Rates[Type]=Risk_2_Type)*(Table_Statutory_Rates[Next Value]&gt;L39),0),
MATCH(L38,Table_Statutory_Rates[#Headers],0)
),0)</f>
        <v>0</v>
      </c>
      <c r="M42" s="30">
        <f t="array" aca="1" ref="M42" ca="1">IF(NOT(ISNA(MATCH(M38,Table_Statutory_Rates[#Headers],0))),
INDEX(
Table_Statutory_Rates[],
MATCH(1,(Table_Statutory_Rates[Type]=Risk_2_Type)*(Table_Statutory_Rates[Next Value]&gt;M39),0),
MATCH(M38,Table_Statutory_Rates[#Headers],0)
),0)</f>
        <v>0.09</v>
      </c>
      <c r="N42" s="30">
        <f t="array" aca="1" ref="N42" ca="1">IF(NOT(ISNA(MATCH(N38,Table_Statutory_Rates[#Headers],0))),
INDEX(
Table_Statutory_Rates[],
MATCH(1,(Table_Statutory_Rates[Type]=Risk_2_Type)*(Table_Statutory_Rates[Next Value]&gt;N39),0),
MATCH(N38,Table_Statutory_Rates[#Headers],0)
),0)</f>
        <v>0.1</v>
      </c>
    </row>
    <row r="43" spans="2:14" s="22" customFormat="1" ht="21" customHeight="1">
      <c r="B43" s="10" t="s">
        <v>1068</v>
      </c>
      <c r="C43" s="27"/>
      <c r="D43"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3"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SDRateNSW</v>
      </c>
      <c r="F43" s="138" t="str">
        <f ca="1">IF(Table_Risk_2[[#This Row],[Header]]="Yes","",IF(Table_Risk_2[[#This Row],[Property]]&lt;&gt;"",Risk_1_Prefix&amp;SUBSTITUTE(Table_Risk_2[[#This Row],[Type]]," ","")&amp;SUBSTITUTE(Table_Risk_2[[#This Row],[Property]]," ",""),""))</f>
        <v>SStatutoryRateSDRateNSW</v>
      </c>
      <c r="G43"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0.05</v>
      </c>
      <c r="H43" s="26">
        <f ca="1">IF(OR(Table_Risk_2[[#This Row],[Header]]="Yes",Table_Risk_2[[#This Row],[Property]]=""),"",IF(OR(Table_Risk_2[[#This Row],[Text]]="true",Table_Risk_2[[#This Row],[Text]]="false",ISNUMBER(Table_Risk_2[[#This Row],[Text]])),Table_Risk_2[[#This Row],[Text]],""""&amp;Table_Risk_2[[#This Row],[Text]]&amp;""""))</f>
        <v>0.05</v>
      </c>
      <c r="I43"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"SDRateNSW":0.05,</v>
      </c>
      <c r="J43" s="30">
        <f t="array" aca="1" ref="J43" ca="1">IF(NOT(ISNA(MATCH("NSW",Table_Statutory_Rates[#Headers],0))),
INDEX(
Table_Statutory_Rates[],
MATCH(1,(Table_Statutory_Rates[Type]=Risk_2_Type)*(Table_Statutory_Rates[Next Value]&gt;J39),0),
MATCH("NSW",Table_Statutory_Rates[#Headers],0)
),0)</f>
        <v>0.05</v>
      </c>
      <c r="K43" s="27"/>
      <c r="L43" s="27"/>
      <c r="M43" s="27"/>
      <c r="N43" s="27"/>
    </row>
    <row r="44" spans="2:14" s="22" customFormat="1" ht="21" customHeight="1">
      <c r="B44" s="10" t="s">
        <v>1069</v>
      </c>
      <c r="C44" s="27"/>
      <c r="D44"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4"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SDRateNT</v>
      </c>
      <c r="F44" s="138" t="str">
        <f ca="1">IF(Table_Risk_2[[#This Row],[Header]]="Yes","",IF(Table_Risk_2[[#This Row],[Property]]&lt;&gt;"",Risk_1_Prefix&amp;SUBSTITUTE(Table_Risk_2[[#This Row],[Type]]," ","")&amp;SUBSTITUTE(Table_Risk_2[[#This Row],[Property]]," ",""),""))</f>
        <v>SStatutoryRateSDRateNT</v>
      </c>
      <c r="G44"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44" s="26">
        <f ca="1">IF(OR(Table_Risk_2[[#This Row],[Header]]="Yes",Table_Risk_2[[#This Row],[Property]]=""),"",IF(OR(Table_Risk_2[[#This Row],[Text]]="true",Table_Risk_2[[#This Row],[Text]]="false",ISNUMBER(Table_Risk_2[[#This Row],[Text]])),Table_Risk_2[[#This Row],[Text]],""""&amp;Table_Risk_2[[#This Row],[Text]]&amp;""""))</f>
        <v>0.1</v>
      </c>
      <c r="I44"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"SDRateNT":0.1,</v>
      </c>
      <c r="J44" s="30">
        <f t="array" aca="1" ref="J44" ca="1">IF(NOT(ISNA(MATCH("NT",Table_Statutory_Rates[#Headers],0))),
INDEX(
Table_Statutory_Rates[],
MATCH(1,(Table_Statutory_Rates[Type]=Risk_2_Type)*(Table_Statutory_Rates[Next Value]&gt;J39),0),
MATCH("NT",Table_Statutory_Rates[#Headers],0)
),0)</f>
        <v>0.1</v>
      </c>
      <c r="K44" s="27"/>
      <c r="L44" s="27"/>
      <c r="M44" s="27"/>
      <c r="N44" s="27"/>
    </row>
    <row r="45" spans="2:14" s="22" customFormat="1" ht="21" customHeight="1">
      <c r="B45" s="10" t="s">
        <v>1070</v>
      </c>
      <c r="C45" s="27"/>
      <c r="D45"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5"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SDRateQLD</v>
      </c>
      <c r="F45" s="138" t="str">
        <f ca="1">IF(Table_Risk_2[[#This Row],[Header]]="Yes","",IF(Table_Risk_2[[#This Row],[Property]]&lt;&gt;"",Risk_1_Prefix&amp;SUBSTITUTE(Table_Risk_2[[#This Row],[Type]]," ","")&amp;SUBSTITUTE(Table_Risk_2[[#This Row],[Property]]," ",""),""))</f>
        <v>SStatutoryRateSDRateQLD</v>
      </c>
      <c r="G45"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0.09</v>
      </c>
      <c r="H45" s="26">
        <f ca="1">IF(OR(Table_Risk_2[[#This Row],[Header]]="Yes",Table_Risk_2[[#This Row],[Property]]=""),"",IF(OR(Table_Risk_2[[#This Row],[Text]]="true",Table_Risk_2[[#This Row],[Text]]="false",ISNUMBER(Table_Risk_2[[#This Row],[Text]])),Table_Risk_2[[#This Row],[Text]],""""&amp;Table_Risk_2[[#This Row],[Text]]&amp;""""))</f>
        <v>0.09</v>
      </c>
      <c r="I45"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"SDRateQLD":0.09,</v>
      </c>
      <c r="J45" s="30">
        <f t="array" aca="1" ref="J45" ca="1">IF(NOT(ISNA(MATCH("QLD",Table_Statutory_Rates[#Headers],0))),
INDEX(
Table_Statutory_Rates[],
MATCH(1,(Table_Statutory_Rates[Type]=Risk_2_Type)*(Table_Statutory_Rates[Next Value]&gt;J39),0),
MATCH("QLD",Table_Statutory_Rates[#Headers],0)
),0)</f>
        <v>0.09</v>
      </c>
      <c r="K45" s="27"/>
      <c r="L45" s="27"/>
      <c r="M45" s="27"/>
      <c r="N45" s="27"/>
    </row>
    <row r="46" spans="2:14" s="22" customFormat="1" ht="21" customHeight="1">
      <c r="B46" s="10" t="s">
        <v>1071</v>
      </c>
      <c r="C46" s="27"/>
      <c r="D46"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6"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SDRateSA</v>
      </c>
      <c r="F46" s="138" t="str">
        <f ca="1">IF(Table_Risk_2[[#This Row],[Header]]="Yes","",IF(Table_Risk_2[[#This Row],[Property]]&lt;&gt;"",Risk_1_Prefix&amp;SUBSTITUTE(Table_Risk_2[[#This Row],[Type]]," ","")&amp;SUBSTITUTE(Table_Risk_2[[#This Row],[Property]]," ",""),""))</f>
        <v>SStatutoryRateSDRateSA</v>
      </c>
      <c r="G46"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0.11</v>
      </c>
      <c r="H46" s="26">
        <f ca="1">IF(OR(Table_Risk_2[[#This Row],[Header]]="Yes",Table_Risk_2[[#This Row],[Property]]=""),"",IF(OR(Table_Risk_2[[#This Row],[Text]]="true",Table_Risk_2[[#This Row],[Text]]="false",ISNUMBER(Table_Risk_2[[#This Row],[Text]])),Table_Risk_2[[#This Row],[Text]],""""&amp;Table_Risk_2[[#This Row],[Text]]&amp;""""))</f>
        <v>0.11</v>
      </c>
      <c r="I46"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"SDRateSA":0.11,</v>
      </c>
      <c r="J46" s="30">
        <f t="array" aca="1" ref="J46" ca="1">IF(NOT(ISNA(MATCH("SA",Table_Statutory_Rates[#Headers],0))),
INDEX(
Table_Statutory_Rates[],
MATCH(1,(Table_Statutory_Rates[Type]=Risk_2_Type)*(Table_Statutory_Rates[Next Value]&gt;J39),0),
MATCH("SA",Table_Statutory_Rates[#Headers],0)
),0)</f>
        <v>0.11</v>
      </c>
      <c r="K46" s="27"/>
      <c r="L46" s="27"/>
      <c r="M46" s="27"/>
      <c r="N46" s="27"/>
    </row>
    <row r="47" spans="2:14" s="22" customFormat="1" ht="21" customHeight="1">
      <c r="B47" s="10" t="s">
        <v>1074</v>
      </c>
      <c r="C47" s="27"/>
      <c r="D47"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7"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SDRateTAS</v>
      </c>
      <c r="F47" s="138" t="str">
        <f ca="1">IF(Table_Risk_2[[#This Row],[Header]]="Yes","",IF(Table_Risk_2[[#This Row],[Property]]&lt;&gt;"",Risk_1_Prefix&amp;SUBSTITUTE(Table_Risk_2[[#This Row],[Type]]," ","")&amp;SUBSTITUTE(Table_Risk_2[[#This Row],[Property]]," ",""),""))</f>
        <v>SStatutoryRateSDRateTAS</v>
      </c>
      <c r="G47"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47" s="26">
        <f ca="1">IF(OR(Table_Risk_2[[#This Row],[Header]]="Yes",Table_Risk_2[[#This Row],[Property]]=""),"",IF(OR(Table_Risk_2[[#This Row],[Text]]="true",Table_Risk_2[[#This Row],[Text]]="false",ISNUMBER(Table_Risk_2[[#This Row],[Text]])),Table_Risk_2[[#This Row],[Text]],""""&amp;Table_Risk_2[[#This Row],[Text]]&amp;""""))</f>
        <v>0.1</v>
      </c>
      <c r="I47"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"SDRateTAS":0.1,</v>
      </c>
      <c r="J47" s="30">
        <f t="array" aca="1" ref="J47" ca="1">IF(NOT(ISNA(MATCH("TAS",Table_Statutory_Rates[#Headers],0))),
INDEX(
Table_Statutory_Rates[],
MATCH(1,(Table_Statutory_Rates[Type]=Risk_2_Type)*(Table_Statutory_Rates[Next Value]&gt;J39),0),
MATCH("TAS",Table_Statutory_Rates[#Headers],0)
),0)</f>
        <v>0.1</v>
      </c>
      <c r="K47" s="27"/>
      <c r="L47" s="27"/>
      <c r="M47" s="27"/>
      <c r="N47" s="27"/>
    </row>
    <row r="48" spans="2:14" s="22" customFormat="1" ht="21" customHeight="1">
      <c r="B48" s="10" t="s">
        <v>1072</v>
      </c>
      <c r="C48" s="27"/>
      <c r="D48"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8"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SDRateVIC</v>
      </c>
      <c r="F48" s="138" t="str">
        <f ca="1">IF(Table_Risk_2[[#This Row],[Header]]="Yes","",IF(Table_Risk_2[[#This Row],[Property]]&lt;&gt;"",Risk_1_Prefix&amp;SUBSTITUTE(Table_Risk_2[[#This Row],[Type]]," ","")&amp;SUBSTITUTE(Table_Risk_2[[#This Row],[Property]]," ",""),""))</f>
        <v>SStatutoryRateSDRateVIC</v>
      </c>
      <c r="G48"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48" s="26">
        <f ca="1">IF(OR(Table_Risk_2[[#This Row],[Header]]="Yes",Table_Risk_2[[#This Row],[Property]]=""),"",IF(OR(Table_Risk_2[[#This Row],[Text]]="true",Table_Risk_2[[#This Row],[Text]]="false",ISNUMBER(Table_Risk_2[[#This Row],[Text]])),Table_Risk_2[[#This Row],[Text]],""""&amp;Table_Risk_2[[#This Row],[Text]]&amp;""""))</f>
        <v>0.1</v>
      </c>
      <c r="I48"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"SDRateVIC":0.1,</v>
      </c>
      <c r="J48" s="30">
        <f t="array" aca="1" ref="J48" ca="1">IF(NOT(ISNA(MATCH("VIC",Table_Statutory_Rates[#Headers],0))),
INDEX(
Table_Statutory_Rates[],
MATCH(1,(Table_Statutory_Rates[Type]=Risk_2_Type)*(Table_Statutory_Rates[Next Value]&gt;J39),0),
MATCH("VIC",Table_Statutory_Rates[#Headers],0)
),0)</f>
        <v>0.1</v>
      </c>
      <c r="K48" s="27"/>
      <c r="L48" s="27"/>
      <c r="M48" s="27"/>
      <c r="N48" s="27"/>
    </row>
    <row r="49" spans="2:14" s="22" customFormat="1" ht="21" customHeight="1">
      <c r="B49" s="10" t="s">
        <v>1073</v>
      </c>
      <c r="C49" s="27"/>
      <c r="D49"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49"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SDRateWA</v>
      </c>
      <c r="F49" s="138" t="str">
        <f ca="1">IF(Table_Risk_2[[#This Row],[Header]]="Yes","",IF(Table_Risk_2[[#This Row],[Property]]&lt;&gt;"",Risk_1_Prefix&amp;SUBSTITUTE(Table_Risk_2[[#This Row],[Type]]," ","")&amp;SUBSTITUTE(Table_Risk_2[[#This Row],[Property]]," ",""),""))</f>
        <v>SStatutoryRateSDRateWA</v>
      </c>
      <c r="G49"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49" s="26">
        <f ca="1">IF(OR(Table_Risk_2[[#This Row],[Header]]="Yes",Table_Risk_2[[#This Row],[Property]]=""),"",IF(OR(Table_Risk_2[[#This Row],[Text]]="true",Table_Risk_2[[#This Row],[Text]]="false",ISNUMBER(Table_Risk_2[[#This Row],[Text]])),Table_Risk_2[[#This Row],[Text]],""""&amp;Table_Risk_2[[#This Row],[Text]]&amp;""""))</f>
        <v>0.1</v>
      </c>
      <c r="I49"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"SDRateWA":0.1},</v>
      </c>
      <c r="J49" s="30">
        <f t="array" aca="1" ref="J49" ca="1">IF(NOT(ISNA(MATCH("WA",Table_Statutory_Rates[#Headers],0))),
INDEX(
Table_Statutory_Rates[],
MATCH(1,(Table_Statutory_Rates[Type]=Risk_2_Type)*(Table_Statutory_Rates[Next Value]&gt;J39),0),
MATCH("WA",Table_Statutory_Rates[#Headers],0)
),0)</f>
        <v>0.1</v>
      </c>
      <c r="K49" s="27"/>
      <c r="L49" s="27"/>
      <c r="M49" s="27"/>
      <c r="N49" s="27"/>
    </row>
    <row r="50" spans="2:14" ht="29.25" thickBot="1">
      <c r="B50" s="15" t="s">
        <v>229</v>
      </c>
      <c r="C50" s="15" t="s">
        <v>60</v>
      </c>
      <c r="D50" s="15"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0" s="1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50" s="15" t="str">
        <f>IF(Table_Risk_2[[#This Row],[Header]]="Yes","",IF(Table_Risk_2[[#This Row],[Property]]&lt;&gt;"",Risk_1_Prefix&amp;SUBSTITUTE(Table_Risk_2[[#This Row],[Type]]," ","")&amp;SUBSTITUTE(Table_Risk_2[[#This Row],[Property]]," ",""),""))</f>
        <v/>
      </c>
      <c r="G50" s="15"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0" s="15" t="str">
        <f>IF(OR(Table_Risk_2[[#This Row],[Header]]="Yes",Table_Risk_2[[#This Row],[Property]]=""),"",IF(OR(Table_Risk_2[[#This Row],[Text]]="true",Table_Risk_2[[#This Row],[Text]]="false",ISNUMBER(Table_Risk_2[[#This Row],[Text]])),Table_Risk_2[[#This Row],[Text]],""""&amp;Table_Risk_2[[#This Row],[Text]]&amp;""""))</f>
        <v/>
      </c>
      <c r="I50" s="1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50" s="15"/>
      <c r="K50" s="15"/>
      <c r="L50" s="15"/>
      <c r="M50" s="15"/>
      <c r="N50" s="15"/>
    </row>
    <row r="51" spans="2:14" s="22" customFormat="1" ht="21" hidden="1" customHeight="1">
      <c r="B51" s="27"/>
      <c r="C51" s="27"/>
      <c r="D51"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1"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51" s="26" t="str">
        <f>IF(Table_Risk_2[[#This Row],[Header]]="Yes","",IF(Table_Risk_2[[#This Row],[Property]]&lt;&gt;"",Risk_1_Prefix&amp;SUBSTITUTE(Table_Risk_2[[#This Row],[Type]]," ","")&amp;SUBSTITUTE(Table_Risk_2[[#This Row],[Property]]," ",""),""))</f>
        <v/>
      </c>
      <c r="G51" s="2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1" s="10" t="str">
        <f>IF(OR(Table_Risk_2[[#This Row],[Header]]="Yes",Table_Risk_2[[#This Row],[Property]]=""),"",IF(OR(Table_Risk_2[[#This Row],[Text]]="true",Table_Risk_2[[#This Row],[Text]]="false",ISNUMBER(Table_Risk_2[[#This Row],[Text]])),Table_Risk_2[[#This Row],[Text]],""""&amp;Table_Risk_2[[#This Row],[Text]]&amp;""""))</f>
        <v/>
      </c>
      <c r="I51"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51" s="27"/>
      <c r="K51" s="27"/>
      <c r="L51" s="27"/>
      <c r="M51" s="27"/>
      <c r="N51" s="27"/>
    </row>
    <row r="52" spans="2:14" s="22" customFormat="1" ht="21" customHeight="1">
      <c r="B52" s="27" t="s">
        <v>219</v>
      </c>
      <c r="C52" s="27"/>
      <c r="D52"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2"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52" s="26" t="str">
        <f ca="1">IF(Table_Risk_2[[#This Row],[Header]]="Yes","",IF(Table_Risk_2[[#This Row],[Property]]&lt;&gt;"",Risk_1_Prefix&amp;SUBSTITUTE(Table_Risk_2[[#This Row],[Type]]," ","")&amp;SUBSTITUTE(Table_Risk_2[[#This Row],[Property]]," ",""),""))</f>
        <v>SPaymentPremium</v>
      </c>
      <c r="G52" s="2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52" s="10">
        <f ca="1">IF(OR(Table_Risk_2[[#This Row],[Header]]="Yes",Table_Risk_2[[#This Row],[Property]]=""),"",IF(OR(Table_Risk_2[[#This Row],[Text]]="true",Table_Risk_2[[#This Row],[Text]]="false",ISNUMBER(Table_Risk_2[[#This Row],[Text]])),Table_Risk_2[[#This Row],[Text]],""""&amp;Table_Risk_2[[#This Row],[Text]]&amp;""""))</f>
        <v>0</v>
      </c>
      <c r="I52"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52" s="46">
        <f>J22</f>
        <v>0</v>
      </c>
      <c r="K52" s="46" t="e">
        <f ca="1">K22</f>
        <v>#REF!</v>
      </c>
      <c r="L52" s="46" t="e">
        <f ca="1">L22</f>
        <v>#REF!</v>
      </c>
      <c r="M52" s="46" t="e">
        <f ca="1">M22</f>
        <v>#REF!</v>
      </c>
      <c r="N52" s="46" t="e">
        <f ca="1">N22</f>
        <v>#REF!</v>
      </c>
    </row>
    <row r="53" spans="2:14" s="22" customFormat="1" ht="21" customHeight="1">
      <c r="B53" s="27" t="s">
        <v>230</v>
      </c>
      <c r="C53" s="27"/>
      <c r="D53"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3"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53" s="26" t="str">
        <f ca="1">IF(Table_Risk_2[[#This Row],[Header]]="Yes","",IF(Table_Risk_2[[#This Row],[Property]]&lt;&gt;"",Risk_1_Prefix&amp;SUBSTITUTE(Table_Risk_2[[#This Row],[Type]]," ","")&amp;SUBSTITUTE(Table_Risk_2[[#This Row],[Property]]," ",""),""))</f>
        <v>SPaymentESL</v>
      </c>
      <c r="G53" s="2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53" s="10">
        <f ca="1">IF(OR(Table_Risk_2[[#This Row],[Header]]="Yes",Table_Risk_2[[#This Row],[Property]]=""),"",IF(OR(Table_Risk_2[[#This Row],[Text]]="true",Table_Risk_2[[#This Row],[Text]]="false",ISNUMBER(Table_Risk_2[[#This Row],[Text]])),Table_Risk_2[[#This Row],[Text]],""""&amp;Table_Risk_2[[#This Row],[Text]]&amp;""""))</f>
        <v>0</v>
      </c>
      <c r="I53" s="2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53" s="54">
        <f ca="1">J52*J24*J40</f>
        <v>0</v>
      </c>
      <c r="K53" s="54" t="e">
        <f ca="1">K52*K40</f>
        <v>#REF!</v>
      </c>
      <c r="L53" s="54" t="e">
        <f ca="1">L52*L40</f>
        <v>#REF!</v>
      </c>
      <c r="M53" s="54" t="e">
        <f ca="1">M52*M40</f>
        <v>#REF!</v>
      </c>
      <c r="N53" s="54" t="e">
        <f ca="1">N52*N40</f>
        <v>#REF!</v>
      </c>
    </row>
    <row r="54" spans="2:14" s="22" customFormat="1" ht="21" customHeight="1">
      <c r="B54" s="10" t="s">
        <v>231</v>
      </c>
      <c r="C54" s="10"/>
      <c r="D54"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4"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54" s="10" t="str">
        <f ca="1">IF(Table_Risk_2[[#This Row],[Header]]="Yes","",IF(Table_Risk_2[[#This Row],[Property]]&lt;&gt;"",Risk_1_Prefix&amp;SUBSTITUTE(Table_Risk_2[[#This Row],[Type]]," ","")&amp;SUBSTITUTE(Table_Risk_2[[#This Row],[Property]]," ",""),""))</f>
        <v>SPaymentGST</v>
      </c>
      <c r="G54" s="10">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54" s="10">
        <f ca="1">IF(OR(Table_Risk_2[[#This Row],[Header]]="Yes",Table_Risk_2[[#This Row],[Property]]=""),"",IF(OR(Table_Risk_2[[#This Row],[Text]]="true",Table_Risk_2[[#This Row],[Text]]="false",ISNUMBER(Table_Risk_2[[#This Row],[Text]])),Table_Risk_2[[#This Row],[Text]],""""&amp;Table_Risk_2[[#This Row],[Text]]&amp;""""))</f>
        <v>0</v>
      </c>
      <c r="I54"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54" s="55">
        <f ca="1">SUM(J52:J53)*J41</f>
        <v>0</v>
      </c>
      <c r="K54" s="55" t="e">
        <f ca="1">SUM(K52:K53)*K41</f>
        <v>#REF!</v>
      </c>
      <c r="L54" s="55" t="e">
        <f ca="1">SUM(L52:L53)*L41</f>
        <v>#REF!</v>
      </c>
      <c r="M54" s="55" t="e">
        <f ca="1">SUM(M52:M53)*M41</f>
        <v>#REF!</v>
      </c>
      <c r="N54" s="55" t="e">
        <f ca="1">SUM(N52:N53)*N41</f>
        <v>#REF!</v>
      </c>
    </row>
    <row r="55" spans="2:14" s="22" customFormat="1" ht="21" customHeight="1">
      <c r="B55" s="10" t="s">
        <v>1056</v>
      </c>
      <c r="C55" s="10"/>
      <c r="D55"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5"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SDACT</v>
      </c>
      <c r="F55" s="10" t="str">
        <f ca="1">IF(Table_Risk_2[[#This Row],[Header]]="Yes","",IF(Table_Risk_2[[#This Row],[Property]]&lt;&gt;"",Risk_1_Prefix&amp;SUBSTITUTE(Table_Risk_2[[#This Row],[Type]]," ","")&amp;SUBSTITUTE(Table_Risk_2[[#This Row],[Property]]," ",""),""))</f>
        <v>SPaymentSDACT</v>
      </c>
      <c r="G55" s="10">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55" s="10">
        <f ca="1">IF(OR(Table_Risk_2[[#This Row],[Header]]="Yes",Table_Risk_2[[#This Row],[Property]]=""),"",IF(OR(Table_Risk_2[[#This Row],[Text]]="true",Table_Risk_2[[#This Row],[Text]]="false",ISNUMBER(Table_Risk_2[[#This Row],[Text]])),Table_Risk_2[[#This Row],[Text]],""""&amp;Table_Risk_2[[#This Row],[Text]]&amp;""""))</f>
        <v>0</v>
      </c>
      <c r="I55"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"SDACT":0,</v>
      </c>
      <c r="J55" s="46">
        <f ca="1">(J52+J54)*J23*J42</f>
        <v>0</v>
      </c>
      <c r="K55" s="55" t="e">
        <f ca="1">SUM(K52:K54)*K42</f>
        <v>#REF!</v>
      </c>
      <c r="L55" s="55" t="e">
        <f ca="1">SUM(L52:L54)*L42</f>
        <v>#REF!</v>
      </c>
      <c r="M55" s="55" t="e">
        <f ca="1">SUM(M52:M54)*M42</f>
        <v>#REF!</v>
      </c>
      <c r="N55" s="55" t="e">
        <f ca="1">SUM(N52:N54)*N42</f>
        <v>#REF!</v>
      </c>
    </row>
    <row r="56" spans="2:14" s="22" customFormat="1" ht="21" customHeight="1">
      <c r="B56" s="27" t="s">
        <v>1057</v>
      </c>
      <c r="C56" s="27"/>
      <c r="D56"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6"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SDNSW</v>
      </c>
      <c r="F56" s="138" t="str">
        <f ca="1">IF(Table_Risk_2[[#This Row],[Header]]="Yes","",IF(Table_Risk_2[[#This Row],[Property]]&lt;&gt;"",Risk_1_Prefix&amp;SUBSTITUTE(Table_Risk_2[[#This Row],[Type]]," ","")&amp;SUBSTITUTE(Table_Risk_2[[#This Row],[Property]]," ",""),""))</f>
        <v>SPaymentSDNSW</v>
      </c>
      <c r="G56"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56" s="26">
        <f ca="1">IF(OR(Table_Risk_2[[#This Row],[Header]]="Yes",Table_Risk_2[[#This Row],[Property]]=""),"",IF(OR(Table_Risk_2[[#This Row],[Text]]="true",Table_Risk_2[[#This Row],[Text]]="false",ISNUMBER(Table_Risk_2[[#This Row],[Text]])),Table_Risk_2[[#This Row],[Text]],""""&amp;Table_Risk_2[[#This Row],[Text]]&amp;""""))</f>
        <v>0</v>
      </c>
      <c r="I56"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"SDNSW":0,</v>
      </c>
      <c r="J56" s="46">
        <f ca="1">SUM(J52:J54)*J24*J43</f>
        <v>0</v>
      </c>
      <c r="K56" s="27"/>
      <c r="L56" s="27"/>
      <c r="M56" s="27"/>
      <c r="N56" s="27"/>
    </row>
    <row r="57" spans="2:14" s="22" customFormat="1" ht="21" customHeight="1">
      <c r="B57" s="27" t="s">
        <v>1058</v>
      </c>
      <c r="C57" s="27"/>
      <c r="D57"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7"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SDNT</v>
      </c>
      <c r="F57" s="138" t="str">
        <f ca="1">IF(Table_Risk_2[[#This Row],[Header]]="Yes","",IF(Table_Risk_2[[#This Row],[Property]]&lt;&gt;"",Risk_1_Prefix&amp;SUBSTITUTE(Table_Risk_2[[#This Row],[Type]]," ","")&amp;SUBSTITUTE(Table_Risk_2[[#This Row],[Property]]," ",""),""))</f>
        <v>SPaymentSDNT</v>
      </c>
      <c r="G57"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57" s="26">
        <f ca="1">IF(OR(Table_Risk_2[[#This Row],[Header]]="Yes",Table_Risk_2[[#This Row],[Property]]=""),"",IF(OR(Table_Risk_2[[#This Row],[Text]]="true",Table_Risk_2[[#This Row],[Text]]="false",ISNUMBER(Table_Risk_2[[#This Row],[Text]])),Table_Risk_2[[#This Row],[Text]],""""&amp;Table_Risk_2[[#This Row],[Text]]&amp;""""))</f>
        <v>0</v>
      </c>
      <c r="I57"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"SDNT":0,</v>
      </c>
      <c r="J57" s="46">
        <f ca="1">(J52+J54)*J25*J44</f>
        <v>0</v>
      </c>
      <c r="K57" s="27"/>
      <c r="L57" s="27"/>
      <c r="M57" s="27"/>
      <c r="N57" s="27"/>
    </row>
    <row r="58" spans="2:14" s="22" customFormat="1" ht="21" customHeight="1">
      <c r="B58" s="27" t="s">
        <v>1059</v>
      </c>
      <c r="C58" s="27"/>
      <c r="D58"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8"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SDQLD</v>
      </c>
      <c r="F58" s="138" t="str">
        <f ca="1">IF(Table_Risk_2[[#This Row],[Header]]="Yes","",IF(Table_Risk_2[[#This Row],[Property]]&lt;&gt;"",Risk_1_Prefix&amp;SUBSTITUTE(Table_Risk_2[[#This Row],[Type]]," ","")&amp;SUBSTITUTE(Table_Risk_2[[#This Row],[Property]]," ",""),""))</f>
        <v>SPaymentSDQLD</v>
      </c>
      <c r="G58"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58" s="26">
        <f ca="1">IF(OR(Table_Risk_2[[#This Row],[Header]]="Yes",Table_Risk_2[[#This Row],[Property]]=""),"",IF(OR(Table_Risk_2[[#This Row],[Text]]="true",Table_Risk_2[[#This Row],[Text]]="false",ISNUMBER(Table_Risk_2[[#This Row],[Text]])),Table_Risk_2[[#This Row],[Text]],""""&amp;Table_Risk_2[[#This Row],[Text]]&amp;""""))</f>
        <v>0</v>
      </c>
      <c r="I58"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"SDQLD":0,</v>
      </c>
      <c r="J58" s="46">
        <f ca="1">(J52+J54)*J26*J45</f>
        <v>0</v>
      </c>
      <c r="K58" s="27"/>
      <c r="L58" s="27"/>
      <c r="M58" s="27"/>
      <c r="N58" s="27"/>
    </row>
    <row r="59" spans="2:14" s="22" customFormat="1" ht="21" customHeight="1">
      <c r="B59" s="27" t="s">
        <v>1060</v>
      </c>
      <c r="C59" s="27"/>
      <c r="D59"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59"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SDSA</v>
      </c>
      <c r="F59" s="138" t="str">
        <f ca="1">IF(Table_Risk_2[[#This Row],[Header]]="Yes","",IF(Table_Risk_2[[#This Row],[Property]]&lt;&gt;"",Risk_1_Prefix&amp;SUBSTITUTE(Table_Risk_2[[#This Row],[Type]]," ","")&amp;SUBSTITUTE(Table_Risk_2[[#This Row],[Property]]," ",""),""))</f>
        <v>SPaymentSDSA</v>
      </c>
      <c r="G59"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59" s="26">
        <f ca="1">IF(OR(Table_Risk_2[[#This Row],[Header]]="Yes",Table_Risk_2[[#This Row],[Property]]=""),"",IF(OR(Table_Risk_2[[#This Row],[Text]]="true",Table_Risk_2[[#This Row],[Text]]="false",ISNUMBER(Table_Risk_2[[#This Row],[Text]])),Table_Risk_2[[#This Row],[Text]],""""&amp;Table_Risk_2[[#This Row],[Text]]&amp;""""))</f>
        <v>0</v>
      </c>
      <c r="I59"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"SDSA":0,</v>
      </c>
      <c r="J59" s="46">
        <f ca="1">(J52+J54)*J27*J46</f>
        <v>0</v>
      </c>
      <c r="K59" s="27"/>
      <c r="L59" s="27"/>
      <c r="M59" s="27"/>
      <c r="N59" s="27"/>
    </row>
    <row r="60" spans="2:14" s="22" customFormat="1" ht="21" customHeight="1">
      <c r="B60" s="27" t="s">
        <v>1061</v>
      </c>
      <c r="C60" s="27"/>
      <c r="D60"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60"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SDTAS</v>
      </c>
      <c r="F60" s="138" t="str">
        <f ca="1">IF(Table_Risk_2[[#This Row],[Header]]="Yes","",IF(Table_Risk_2[[#This Row],[Property]]&lt;&gt;"",Risk_1_Prefix&amp;SUBSTITUTE(Table_Risk_2[[#This Row],[Type]]," ","")&amp;SUBSTITUTE(Table_Risk_2[[#This Row],[Property]]," ",""),""))</f>
        <v>SPaymentSDTAS</v>
      </c>
      <c r="G60"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60" s="26">
        <f ca="1">IF(OR(Table_Risk_2[[#This Row],[Header]]="Yes",Table_Risk_2[[#This Row],[Property]]=""),"",IF(OR(Table_Risk_2[[#This Row],[Text]]="true",Table_Risk_2[[#This Row],[Text]]="false",ISNUMBER(Table_Risk_2[[#This Row],[Text]])),Table_Risk_2[[#This Row],[Text]],""""&amp;Table_Risk_2[[#This Row],[Text]]&amp;""""))</f>
        <v>0</v>
      </c>
      <c r="I60"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"SDTAS":0,</v>
      </c>
      <c r="J60" s="46">
        <f ca="1">(J52+J54)*J28*J47</f>
        <v>0</v>
      </c>
      <c r="K60" s="27"/>
      <c r="L60" s="27"/>
      <c r="M60" s="27"/>
      <c r="N60" s="27"/>
    </row>
    <row r="61" spans="2:14" s="22" customFormat="1" ht="21" customHeight="1">
      <c r="B61" s="27" t="s">
        <v>1062</v>
      </c>
      <c r="C61" s="27"/>
      <c r="D61"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61"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SDVIC</v>
      </c>
      <c r="F61" s="138" t="str">
        <f ca="1">IF(Table_Risk_2[[#This Row],[Header]]="Yes","",IF(Table_Risk_2[[#This Row],[Property]]&lt;&gt;"",Risk_1_Prefix&amp;SUBSTITUTE(Table_Risk_2[[#This Row],[Type]]," ","")&amp;SUBSTITUTE(Table_Risk_2[[#This Row],[Property]]," ",""),""))</f>
        <v>SPaymentSDVIC</v>
      </c>
      <c r="G61"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61" s="26">
        <f ca="1">IF(OR(Table_Risk_2[[#This Row],[Header]]="Yes",Table_Risk_2[[#This Row],[Property]]=""),"",IF(OR(Table_Risk_2[[#This Row],[Text]]="true",Table_Risk_2[[#This Row],[Text]]="false",ISNUMBER(Table_Risk_2[[#This Row],[Text]])),Table_Risk_2[[#This Row],[Text]],""""&amp;Table_Risk_2[[#This Row],[Text]]&amp;""""))</f>
        <v>0</v>
      </c>
      <c r="I61"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"SDVIC":0,</v>
      </c>
      <c r="J61" s="46">
        <f ca="1">(J52+J54)*J29*J48</f>
        <v>0</v>
      </c>
      <c r="K61" s="27"/>
      <c r="L61" s="27"/>
      <c r="M61" s="27"/>
      <c r="N61" s="27"/>
    </row>
    <row r="62" spans="2:14" s="22" customFormat="1" ht="21" customHeight="1">
      <c r="B62" s="27" t="s">
        <v>1063</v>
      </c>
      <c r="C62" s="27"/>
      <c r="D62" s="2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62"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SDWA</v>
      </c>
      <c r="F62" s="138" t="str">
        <f ca="1">IF(Table_Risk_2[[#This Row],[Header]]="Yes","",IF(Table_Risk_2[[#This Row],[Property]]&lt;&gt;"",Risk_1_Prefix&amp;SUBSTITUTE(Table_Risk_2[[#This Row],[Type]]," ","")&amp;SUBSTITUTE(Table_Risk_2[[#This Row],[Property]]," ",""),""))</f>
        <v>SPaymentSDWA</v>
      </c>
      <c r="G62" s="13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62" s="26">
        <f ca="1">IF(OR(Table_Risk_2[[#This Row],[Header]]="Yes",Table_Risk_2[[#This Row],[Property]]=""),"",IF(OR(Table_Risk_2[[#This Row],[Text]]="true",Table_Risk_2[[#This Row],[Text]]="false",ISNUMBER(Table_Risk_2[[#This Row],[Text]])),Table_Risk_2[[#This Row],[Text]],""""&amp;Table_Risk_2[[#This Row],[Text]]&amp;""""))</f>
        <v>0</v>
      </c>
      <c r="I62" s="13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"SDWA":0,</v>
      </c>
      <c r="J62" s="46">
        <f ca="1">(J52+J54)*J30*J49</f>
        <v>0</v>
      </c>
      <c r="K62" s="27"/>
      <c r="L62" s="27"/>
      <c r="M62" s="27"/>
      <c r="N62" s="27"/>
    </row>
    <row r="63" spans="2:14" s="22" customFormat="1" ht="21" customHeight="1">
      <c r="B63" s="10" t="s">
        <v>125</v>
      </c>
      <c r="C63" s="10"/>
      <c r="D63"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63"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63" s="10" t="str">
        <f ca="1">IF(Table_Risk_2[[#This Row],[Header]]="Yes","",IF(Table_Risk_2[[#This Row],[Property]]&lt;&gt;"",Risk_1_Prefix&amp;SUBSTITUTE(Table_Risk_2[[#This Row],[Type]]," ","")&amp;SUBSTITUTE(Table_Risk_2[[#This Row],[Property]]," ",""),""))</f>
        <v>SPaymentTotal</v>
      </c>
      <c r="G63" s="10">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63" s="10">
        <f ca="1">IF(OR(Table_Risk_2[[#This Row],[Header]]="Yes",Table_Risk_2[[#This Row],[Property]]=""),"",IF(OR(Table_Risk_2[[#This Row],[Text]]="true",Table_Risk_2[[#This Row],[Text]]="false",ISNUMBER(Table_Risk_2[[#This Row],[Text]])),Table_Risk_2[[#This Row],[Text]],""""&amp;Table_Risk_2[[#This Row],[Text]]&amp;""""))</f>
        <v>0</v>
      </c>
      <c r="I63"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63" s="13">
        <f ca="1">SUM(J52:J55)</f>
        <v>0</v>
      </c>
      <c r="K63" s="13" t="e">
        <f ca="1">SUM(K52:K55)</f>
        <v>#REF!</v>
      </c>
      <c r="L63" s="13" t="e">
        <f ca="1">SUM(L52:L55)</f>
        <v>#REF!</v>
      </c>
      <c r="M63" s="13" t="e">
        <f ca="1">SUM(M52:M55)</f>
        <v>#REF!</v>
      </c>
      <c r="N63" s="13" t="e">
        <f ca="1">SUM(N52:N55)</f>
        <v>#REF!</v>
      </c>
    </row>
  </sheetData>
  <sheetProtection insertRows="0" deleteRows="0"/>
  <conditionalFormatting sqref="J16:N17">
    <cfRule type="cellIs" dxfId="338" priority="1" operator="equal">
      <formula>FALSE</formula>
    </cfRule>
  </conditionalFormatting>
  <dataValidations count="4">
    <dataValidation type="list" allowBlank="1" showInputMessage="1" showErrorMessage="1" sqref="B10:B14">
      <formula1>Select_Rating_Factor</formula1>
    </dataValidation>
    <dataValidation type="list" allowBlank="1" showInputMessage="1" showErrorMessage="1" sqref="K10:N10">
      <formula1>#REF!</formula1>
    </dataValidation>
    <dataValidation type="list" allowBlank="1" showInputMessage="1" showErrorMessage="1" sqref="J35 J37:N37">
      <formula1>Select_ESL_Eligibility</formula1>
    </dataValidation>
    <dataValidation type="list" allowBlank="1" showInputMessage="1" showErrorMessage="1" sqref="J36:N36">
      <formula1>Select_Risk_Type</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2:P40"/>
  <sheetViews>
    <sheetView workbookViewId="0"/>
  </sheetViews>
  <sheetFormatPr defaultColWidth="9.140625" defaultRowHeight="21" customHeight="1"/>
  <cols>
    <col min="1" max="1" width="9.140625" style="21"/>
    <col min="2" max="2" width="42.85546875" style="34" customWidth="1"/>
    <col min="3" max="3" width="12.7109375" style="34" hidden="1" customWidth="1"/>
    <col min="4" max="4" width="27" style="34" hidden="1" customWidth="1"/>
    <col min="5" max="5" width="27" style="71" hidden="1" customWidth="1"/>
    <col min="6" max="13" width="19.7109375" style="21" customWidth="1"/>
    <col min="14" max="15" width="9.140625" style="21"/>
    <col min="16" max="16" width="20.85546875" style="21" customWidth="1"/>
    <col min="17" max="16384" width="9.140625" style="21"/>
  </cols>
  <sheetData>
    <row r="2" spans="2:16" ht="47.25" thickBot="1">
      <c r="B2" s="31" t="s">
        <v>221</v>
      </c>
      <c r="C2" s="31"/>
      <c r="D2" s="31"/>
      <c r="E2" s="72"/>
      <c r="F2" s="19"/>
      <c r="G2" s="19"/>
      <c r="H2" s="19"/>
      <c r="I2" s="19"/>
      <c r="J2" s="19"/>
      <c r="K2" s="19"/>
      <c r="L2" s="19"/>
      <c r="M2" s="19"/>
    </row>
    <row r="4" spans="2:16" ht="21" customHeight="1">
      <c r="B4" s="34" t="s">
        <v>235</v>
      </c>
    </row>
    <row r="6" spans="2:16" ht="15">
      <c r="B6" s="65" t="s">
        <v>236</v>
      </c>
      <c r="C6" s="65" t="s">
        <v>2</v>
      </c>
      <c r="D6" s="65" t="s">
        <v>3</v>
      </c>
      <c r="E6" s="73" t="s">
        <v>237</v>
      </c>
      <c r="F6" s="16" t="s">
        <v>166</v>
      </c>
      <c r="G6" s="17" t="s">
        <v>167</v>
      </c>
      <c r="H6" s="16" t="s">
        <v>168</v>
      </c>
      <c r="I6" s="17" t="s">
        <v>169</v>
      </c>
      <c r="J6" s="16" t="s">
        <v>170</v>
      </c>
      <c r="K6" s="66" t="s">
        <v>171</v>
      </c>
      <c r="L6" s="66" t="s">
        <v>64</v>
      </c>
      <c r="M6" s="66" t="s">
        <v>172</v>
      </c>
    </row>
    <row r="7" spans="2:16" ht="29.25" thickBot="1">
      <c r="B7" s="33" t="s">
        <v>231</v>
      </c>
      <c r="C7" s="33" t="s">
        <v>60</v>
      </c>
      <c r="D7" s="3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74">
        <f ca="1">IF(INDIRECT(SUBSTITUTE(ADDRESS(1,COLUMN(Table_Statutory_Rates[[#This Row],[Effective Date]]),4),"1","")&amp;ROW()+1)&lt;&gt;"",INDIRECT(SUBSTITUTE(ADDRESS(1,COLUMN(Table_Statutory_Rates[[#This Row],[Effective Date]]),4),"1","")&amp;ROW()+1),"END")</f>
        <v>42736</v>
      </c>
      <c r="F7" s="18"/>
      <c r="G7" s="18"/>
      <c r="H7" s="18"/>
      <c r="I7" s="18"/>
      <c r="J7" s="18"/>
      <c r="K7" s="18"/>
      <c r="L7" s="18"/>
      <c r="M7" s="18"/>
    </row>
    <row r="8" spans="2:16" s="22" customFormat="1" ht="21" customHeight="1">
      <c r="B8" s="36">
        <v>42736</v>
      </c>
      <c r="C8" s="36"/>
      <c r="D8"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36" t="str">
        <f ca="1">IF(INDIRECT(SUBSTITUTE(ADDRESS(1,COLUMN(Table_Statutory_Rates[[#This Row],[Effective Date]]),4),"1","")&amp;ROW()+1)&lt;&gt;"",INDIRECT(SUBSTITUTE(ADDRESS(1,COLUMN(Table_Statutory_Rates[[#This Row],[Effective Date]]),4),"1","")&amp;ROW()+1),"END")</f>
        <v>Stamp Duty</v>
      </c>
      <c r="F8" s="41">
        <v>0.1</v>
      </c>
      <c r="G8" s="41">
        <f>Table_Statutory_Rates[[#This Row],[ACT]]</f>
        <v>0.1</v>
      </c>
      <c r="H8" s="41">
        <f>Table_Statutory_Rates[[#This Row],[NSW]]</f>
        <v>0.1</v>
      </c>
      <c r="I8" s="41">
        <f>Table_Statutory_Rates[[#This Row],[NT]]</f>
        <v>0.1</v>
      </c>
      <c r="J8" s="41">
        <f>Table_Statutory_Rates[[#This Row],[QLD]]</f>
        <v>0.1</v>
      </c>
      <c r="K8" s="42">
        <f>Table_Statutory_Rates[[#This Row],[SA]]</f>
        <v>0.1</v>
      </c>
      <c r="L8" s="42">
        <f>Table_Statutory_Rates[[#This Row],[TAS]]</f>
        <v>0.1</v>
      </c>
      <c r="M8" s="42">
        <f>Table_Statutory_Rates[[#This Row],[VIC]]</f>
        <v>0.1</v>
      </c>
    </row>
    <row r="9" spans="2:16" ht="29.25" thickBot="1">
      <c r="B9" s="33" t="s">
        <v>238</v>
      </c>
      <c r="C9" s="33" t="s">
        <v>60</v>
      </c>
      <c r="D9" s="3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74" t="str">
        <f ca="1">IF(INDIRECT(SUBSTITUTE(ADDRESS(1,COLUMN(Table_Statutory_Rates[[#This Row],[Effective Date]]),4),"1","")&amp;ROW()+1)&lt;&gt;"",INDIRECT(SUBSTITUTE(ADDRESS(1,COLUMN(Table_Statutory_Rates[[#This Row],[Effective Date]]),4),"1","")&amp;ROW()+1),"END")</f>
        <v>General</v>
      </c>
      <c r="F9" s="75"/>
      <c r="G9" s="75"/>
      <c r="H9" s="75"/>
      <c r="I9" s="75"/>
      <c r="J9" s="75"/>
      <c r="K9" s="75"/>
      <c r="L9" s="75"/>
      <c r="M9" s="75"/>
    </row>
    <row r="10" spans="2:16" ht="21.75" thickBot="1">
      <c r="B10" s="131" t="str">
        <f>B30</f>
        <v>General</v>
      </c>
      <c r="C10" s="131" t="s">
        <v>60</v>
      </c>
      <c r="D10"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132">
        <f ca="1">IF(INDIRECT(SUBSTITUTE(ADDRESS(1,COLUMN(Table_Statutory_Rates[[#This Row],[Effective Date]]),4),"1","")&amp;ROW()+1)&lt;&gt;"",INDIRECT(SUBSTITUTE(ADDRESS(1,COLUMN(Table_Statutory_Rates[[#This Row],[Effective Date]]),4),"1","")&amp;ROW()+1),"END")</f>
        <v>42736</v>
      </c>
      <c r="F10" s="133"/>
      <c r="G10" s="133"/>
      <c r="H10" s="133"/>
      <c r="I10" s="133"/>
      <c r="J10" s="133"/>
      <c r="K10" s="133"/>
      <c r="L10" s="133"/>
      <c r="M10" s="133"/>
    </row>
    <row r="11" spans="2:16" s="22" customFormat="1" ht="21" customHeight="1">
      <c r="B11" s="36">
        <v>42736</v>
      </c>
      <c r="C11" s="36"/>
      <c r="D11"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36" t="str">
        <f ca="1">IF(INDIRECT(SUBSTITUTE(ADDRESS(1,COLUMN(Table_Statutory_Rates[[#This Row],[Effective Date]]),4),"1","")&amp;ROW()+1)&lt;&gt;"",INDIRECT(SUBSTITUTE(ADDRESS(1,COLUMN(Table_Statutory_Rates[[#This Row],[Effective Date]]),4),"1","")&amp;ROW()+1),"END")</f>
        <v>Public Liability</v>
      </c>
      <c r="F11" s="43">
        <v>0</v>
      </c>
      <c r="G11" s="43">
        <v>0.09</v>
      </c>
      <c r="H11" s="43">
        <v>0.1</v>
      </c>
      <c r="I11" s="43">
        <v>0.09</v>
      </c>
      <c r="J11" s="43">
        <v>0.11</v>
      </c>
      <c r="K11" s="43">
        <v>0.1</v>
      </c>
      <c r="L11" s="43">
        <v>0.1</v>
      </c>
      <c r="M11" s="42">
        <v>0.1</v>
      </c>
      <c r="P11" s="39"/>
    </row>
    <row r="12" spans="2:16" ht="21.75" thickBot="1">
      <c r="B12" s="131" t="str">
        <f>B31</f>
        <v>Public Liability</v>
      </c>
      <c r="C12" s="131" t="s">
        <v>60</v>
      </c>
      <c r="D12"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132">
        <f ca="1">IF(INDIRECT(SUBSTITUTE(ADDRESS(1,COLUMN(Table_Statutory_Rates[[#This Row],[Effective Date]]),4),"1","")&amp;ROW()+1)&lt;&gt;"",INDIRECT(SUBSTITUTE(ADDRESS(1,COLUMN(Table_Statutory_Rates[[#This Row],[Effective Date]]),4),"1","")&amp;ROW()+1),"END")</f>
        <v>42370</v>
      </c>
      <c r="F12" s="133"/>
      <c r="G12" s="133"/>
      <c r="H12" s="133"/>
      <c r="I12" s="133"/>
      <c r="J12" s="133"/>
      <c r="K12" s="133"/>
      <c r="L12" s="133"/>
      <c r="M12" s="133"/>
      <c r="P12" s="134"/>
    </row>
    <row r="13" spans="2:16" s="22" customFormat="1" ht="21" customHeight="1">
      <c r="B13" s="36">
        <v>42370</v>
      </c>
      <c r="C13" s="36"/>
      <c r="D13"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36" t="str">
        <f ca="1">IF(INDIRECT(SUBSTITUTE(ADDRESS(1,COLUMN(Table_Statutory_Rates[[#This Row],[Effective Date]]),4),"1","")&amp;ROW()+1)&lt;&gt;"",INDIRECT(SUBSTITUTE(ADDRESS(1,COLUMN(Table_Statutory_Rates[[#This Row],[Effective Date]]),4),"1","")&amp;ROW()+1),"END")</f>
        <v>Professional Indemnity</v>
      </c>
      <c r="F13" s="41">
        <v>0</v>
      </c>
      <c r="G13" s="41">
        <v>0.09</v>
      </c>
      <c r="H13" s="41">
        <v>0.1</v>
      </c>
      <c r="I13" s="41">
        <v>0.09</v>
      </c>
      <c r="J13" s="41">
        <v>0.11</v>
      </c>
      <c r="K13" s="42">
        <v>0.1</v>
      </c>
      <c r="L13" s="42">
        <v>0.1</v>
      </c>
      <c r="M13" s="42">
        <v>0.1</v>
      </c>
    </row>
    <row r="14" spans="2:16" ht="21" customHeight="1" thickBot="1">
      <c r="B14" s="131" t="str">
        <f>B32</f>
        <v>Professional Indemnity</v>
      </c>
      <c r="C14" s="131" t="s">
        <v>60</v>
      </c>
      <c r="D14"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132">
        <f ca="1">IF(INDIRECT(SUBSTITUTE(ADDRESS(1,COLUMN(Table_Statutory_Rates[[#This Row],[Effective Date]]),4),"1","")&amp;ROW()+1)&lt;&gt;"",INDIRECT(SUBSTITUTE(ADDRESS(1,COLUMN(Table_Statutory_Rates[[#This Row],[Effective Date]]),4),"1","")&amp;ROW()+1),"END")</f>
        <v>42736</v>
      </c>
      <c r="F14" s="133"/>
      <c r="G14" s="133"/>
      <c r="H14" s="133"/>
      <c r="I14" s="133"/>
      <c r="J14" s="133"/>
      <c r="K14" s="133"/>
      <c r="L14" s="133"/>
      <c r="M14" s="133"/>
    </row>
    <row r="15" spans="2:16" s="22" customFormat="1" ht="21" customHeight="1">
      <c r="B15" s="36">
        <v>42736</v>
      </c>
      <c r="C15" s="36"/>
      <c r="D15"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36" t="str">
        <f ca="1">IF(INDIRECT(SUBSTITUTE(ADDRESS(1,COLUMN(Table_Statutory_Rates[[#This Row],[Effective Date]]),4),"1","")&amp;ROW()+1)&lt;&gt;"",INDIRECT(SUBSTITUTE(ADDRESS(1,COLUMN(Table_Statutory_Rates[[#This Row],[Effective Date]]),4),"1","")&amp;ROW()+1),"END")</f>
        <v>Motor</v>
      </c>
      <c r="F15" s="41">
        <v>0</v>
      </c>
      <c r="G15" s="41">
        <v>0.05</v>
      </c>
      <c r="H15" s="41">
        <v>0.1</v>
      </c>
      <c r="I15" s="41">
        <v>0.09</v>
      </c>
      <c r="J15" s="41">
        <v>0.11</v>
      </c>
      <c r="K15" s="42">
        <v>0.1</v>
      </c>
      <c r="L15" s="42">
        <v>0.1</v>
      </c>
      <c r="M15" s="42">
        <v>0.1</v>
      </c>
    </row>
    <row r="16" spans="2:16" ht="21" customHeight="1" thickBot="1">
      <c r="B16" s="131" t="str">
        <f>B33</f>
        <v>Motor</v>
      </c>
      <c r="C16" s="131" t="s">
        <v>60</v>
      </c>
      <c r="D16"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132">
        <f ca="1">IF(INDIRECT(SUBSTITUTE(ADDRESS(1,COLUMN(Table_Statutory_Rates[[#This Row],[Effective Date]]),4),"1","")&amp;ROW()+1)&lt;&gt;"",INDIRECT(SUBSTITUTE(ADDRESS(1,COLUMN(Table_Statutory_Rates[[#This Row],[Effective Date]]),4),"1","")&amp;ROW()+1),"END")</f>
        <v>42736</v>
      </c>
      <c r="F16" s="133"/>
      <c r="G16" s="133"/>
      <c r="H16" s="133"/>
      <c r="I16" s="133"/>
      <c r="J16" s="133"/>
      <c r="K16" s="133"/>
      <c r="L16" s="133"/>
      <c r="M16" s="133"/>
    </row>
    <row r="17" spans="2:13" s="22" customFormat="1" ht="21" customHeight="1">
      <c r="B17" s="36">
        <v>42736</v>
      </c>
      <c r="C17" s="36"/>
      <c r="D17"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36" t="str">
        <f ca="1">IF(INDIRECT(SUBSTITUTE(ADDRESS(1,COLUMN(Table_Statutory_Rates[[#This Row],[Effective Date]]),4),"1","")&amp;ROW()+1)&lt;&gt;"",INDIRECT(SUBSTITUTE(ADDRESS(1,COLUMN(Table_Statutory_Rates[[#This Row],[Effective Date]]),4),"1","")&amp;ROW()+1),"END")</f>
        <v>Farm</v>
      </c>
      <c r="F17" s="41">
        <v>0</v>
      </c>
      <c r="G17" s="41">
        <v>0.05</v>
      </c>
      <c r="H17" s="41">
        <v>0.1</v>
      </c>
      <c r="I17" s="41">
        <v>0.09</v>
      </c>
      <c r="J17" s="41">
        <v>0.11</v>
      </c>
      <c r="K17" s="42">
        <v>0.1</v>
      </c>
      <c r="L17" s="42">
        <v>0.1</v>
      </c>
      <c r="M17" s="42">
        <v>0.1</v>
      </c>
    </row>
    <row r="18" spans="2:13" ht="21" customHeight="1" thickBot="1">
      <c r="B18" s="131" t="str">
        <f>B34</f>
        <v>Farm</v>
      </c>
      <c r="C18" s="131" t="s">
        <v>60</v>
      </c>
      <c r="D18" s="13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132">
        <f ca="1">IF(INDIRECT(SUBSTITUTE(ADDRESS(1,COLUMN(Table_Statutory_Rates[[#This Row],[Effective Date]]),4),"1","")&amp;ROW()+1)&lt;&gt;"",INDIRECT(SUBSTITUTE(ADDRESS(1,COLUMN(Table_Statutory_Rates[[#This Row],[Effective Date]]),4),"1","")&amp;ROW()+1),"END")</f>
        <v>42736</v>
      </c>
      <c r="F18" s="133"/>
      <c r="G18" s="133"/>
      <c r="H18" s="133"/>
      <c r="I18" s="133"/>
      <c r="J18" s="133"/>
      <c r="K18" s="133"/>
      <c r="L18" s="133"/>
      <c r="M18" s="133"/>
    </row>
    <row r="19" spans="2:13" s="22" customFormat="1" ht="21" customHeight="1">
      <c r="B19" s="36">
        <v>42736</v>
      </c>
      <c r="C19" s="36"/>
      <c r="D19"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36">
        <f ca="1">IF(INDIRECT(SUBSTITUTE(ADDRESS(1,COLUMN(Table_Statutory_Rates[[#This Row],[Effective Date]]),4),"1","")&amp;ROW()+1)&lt;&gt;"",INDIRECT(SUBSTITUTE(ADDRESS(1,COLUMN(Table_Statutory_Rates[[#This Row],[Effective Date]]),4),"1","")&amp;ROW()+1),"END")</f>
        <v>42917</v>
      </c>
      <c r="F19" s="41">
        <v>0</v>
      </c>
      <c r="G19" s="44">
        <v>2.5000000000000001E-2</v>
      </c>
      <c r="H19" s="41">
        <v>0.1</v>
      </c>
      <c r="I19" s="41">
        <v>0.09</v>
      </c>
      <c r="J19" s="41">
        <v>0.11</v>
      </c>
      <c r="K19" s="42">
        <v>0.1</v>
      </c>
      <c r="L19" s="42">
        <v>0.1</v>
      </c>
      <c r="M19" s="42">
        <v>0.1</v>
      </c>
    </row>
    <row r="20" spans="2:13" s="22" customFormat="1" ht="21" customHeight="1">
      <c r="B20" s="70">
        <v>42917</v>
      </c>
      <c r="C20" s="36"/>
      <c r="D20"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36" t="str">
        <f ca="1">IF(INDIRECT(SUBSTITUTE(ADDRESS(1,COLUMN(Table_Statutory_Rates[[#This Row],[Effective Date]]),4),"1","")&amp;ROW()+1)&lt;&gt;"",INDIRECT(SUBSTITUTE(ADDRESS(1,COLUMN(Table_Statutory_Rates[[#This Row],[Effective Date]]),4),"1","")&amp;ROW()+1),"END")</f>
        <v>ESL</v>
      </c>
      <c r="F20" s="30">
        <f>F19</f>
        <v>0</v>
      </c>
      <c r="G20" s="44">
        <v>2.5000000000000001E-2</v>
      </c>
      <c r="H20" s="30">
        <f t="shared" ref="H20:M20" si="0">H19</f>
        <v>0.1</v>
      </c>
      <c r="I20" s="30">
        <f t="shared" si="0"/>
        <v>0.09</v>
      </c>
      <c r="J20" s="30">
        <f t="shared" si="0"/>
        <v>0.11</v>
      </c>
      <c r="K20" s="30">
        <f t="shared" si="0"/>
        <v>0.1</v>
      </c>
      <c r="L20" s="30">
        <v>0</v>
      </c>
      <c r="M20" s="30">
        <f t="shared" si="0"/>
        <v>0.1</v>
      </c>
    </row>
    <row r="21" spans="2:13" ht="29.25" thickBot="1">
      <c r="B21" s="33" t="s">
        <v>230</v>
      </c>
      <c r="C21" s="33" t="s">
        <v>60</v>
      </c>
      <c r="D21" s="3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74">
        <f ca="1">IF(INDIRECT(SUBSTITUTE(ADDRESS(1,COLUMN(Table_Statutory_Rates[[#This Row],[Effective Date]]),4),"1","")&amp;ROW()+1)&lt;&gt;"",INDIRECT(SUBSTITUTE(ADDRESS(1,COLUMN(Table_Statutory_Rates[[#This Row],[Effective Date]]),4),"1","")&amp;ROW()+1),"END")</f>
        <v>42736</v>
      </c>
      <c r="F21" s="75"/>
      <c r="G21" s="75"/>
      <c r="H21" s="75"/>
      <c r="I21" s="75"/>
      <c r="J21" s="75"/>
      <c r="K21" s="75"/>
      <c r="L21" s="75"/>
      <c r="M21" s="75"/>
    </row>
    <row r="22" spans="2:13" s="22" customFormat="1" ht="21" customHeight="1">
      <c r="B22" s="36">
        <v>42736</v>
      </c>
      <c r="C22" s="36"/>
      <c r="D22" s="2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36" t="str">
        <f ca="1">IF(INDIRECT(SUBSTITUTE(ADDRESS(1,COLUMN(Table_Statutory_Rates[[#This Row],[Effective Date]]),4),"1","")&amp;ROW()+1)&lt;&gt;"",INDIRECT(SUBSTITUTE(ADDRESS(1,COLUMN(Table_Statutory_Rates[[#This Row],[Effective Date]]),4),"1","")&amp;ROW()+1),"END")</f>
        <v>END</v>
      </c>
      <c r="F22" s="41">
        <v>0</v>
      </c>
      <c r="G22" s="41">
        <v>0.3</v>
      </c>
      <c r="H22" s="41">
        <v>0</v>
      </c>
      <c r="I22" s="41">
        <v>0</v>
      </c>
      <c r="J22" s="41">
        <v>0</v>
      </c>
      <c r="K22" s="42">
        <v>0.28000000000000003</v>
      </c>
      <c r="L22" s="42">
        <v>0</v>
      </c>
      <c r="M22" s="42">
        <v>0</v>
      </c>
    </row>
    <row r="27" spans="2:13" ht="29.25" thickBot="1">
      <c r="B27" s="33" t="s">
        <v>239</v>
      </c>
    </row>
    <row r="29" spans="2:13" ht="15">
      <c r="B29" s="16" t="s">
        <v>6</v>
      </c>
    </row>
    <row r="30" spans="2:13" ht="21" customHeight="1">
      <c r="B30" s="16" t="s">
        <v>223</v>
      </c>
    </row>
    <row r="31" spans="2:13" ht="21" customHeight="1">
      <c r="B31" s="16" t="s">
        <v>232</v>
      </c>
    </row>
    <row r="32" spans="2:13" ht="21" customHeight="1">
      <c r="B32" s="16" t="s">
        <v>240</v>
      </c>
    </row>
    <row r="33" spans="2:2" ht="21" customHeight="1">
      <c r="B33" s="16" t="s">
        <v>241</v>
      </c>
    </row>
    <row r="34" spans="2:2" ht="21" customHeight="1">
      <c r="B34" s="16" t="s">
        <v>242</v>
      </c>
    </row>
    <row r="36" spans="2:2" ht="29.25" thickBot="1">
      <c r="B36" s="33" t="s">
        <v>243</v>
      </c>
    </row>
    <row r="38" spans="2:2" ht="15">
      <c r="B38" s="16" t="s">
        <v>6</v>
      </c>
    </row>
    <row r="39" spans="2:2" ht="21" customHeight="1">
      <c r="B39" s="16" t="s">
        <v>225</v>
      </c>
    </row>
    <row r="40" spans="2:2" ht="21" customHeight="1">
      <c r="B40" s="16" t="s">
        <v>244</v>
      </c>
    </row>
  </sheetData>
  <sheetProtection sheet="1"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1:F31"/>
  <sheetViews>
    <sheetView topLeftCell="A4" workbookViewId="0">
      <selection activeCell="D27" sqref="D27"/>
    </sheetView>
  </sheetViews>
  <sheetFormatPr defaultColWidth="9.140625" defaultRowHeight="21" customHeight="1"/>
  <cols>
    <col min="1" max="1" width="9.140625" style="21"/>
    <col min="2" max="2" width="31" style="21" customWidth="1"/>
    <col min="3" max="6" width="19.85546875" style="21" customWidth="1"/>
    <col min="7" max="16384" width="9.140625" style="21"/>
  </cols>
  <sheetData>
    <row r="1" spans="2:6" s="22" customFormat="1" ht="21" customHeight="1"/>
    <row r="2" spans="2:6" ht="47.25" thickBot="1">
      <c r="B2" s="19" t="s">
        <v>245</v>
      </c>
      <c r="C2" s="19"/>
      <c r="D2" s="19"/>
      <c r="E2" s="19"/>
      <c r="F2" s="19"/>
    </row>
    <row r="4" spans="2:6" ht="29.25" thickBot="1">
      <c r="B4" s="15" t="s">
        <v>108</v>
      </c>
      <c r="C4" s="15"/>
      <c r="D4" s="15"/>
      <c r="E4" s="15"/>
      <c r="F4" s="15"/>
    </row>
    <row r="6" spans="2:6" ht="15">
      <c r="B6" s="16" t="s">
        <v>246</v>
      </c>
      <c r="C6" s="16" t="s">
        <v>193</v>
      </c>
      <c r="D6" s="16" t="s">
        <v>194</v>
      </c>
      <c r="E6" s="16" t="s">
        <v>195</v>
      </c>
      <c r="F6" s="16" t="s">
        <v>196</v>
      </c>
    </row>
    <row r="7" spans="2:6" s="22" customFormat="1" ht="21" customHeight="1">
      <c r="B7" s="10" t="s">
        <v>3</v>
      </c>
      <c r="C7" s="10" t="s">
        <v>247</v>
      </c>
      <c r="D7" s="10" t="s">
        <v>247</v>
      </c>
      <c r="E7" s="10"/>
      <c r="F7" s="10"/>
    </row>
    <row r="8" spans="2:6" s="22" customFormat="1" ht="21" customHeight="1">
      <c r="B8" s="28" t="s">
        <v>248</v>
      </c>
      <c r="C8" s="27"/>
      <c r="D8" s="27" t="b">
        <v>1</v>
      </c>
      <c r="E8" s="27"/>
      <c r="F8" s="27"/>
    </row>
    <row r="9" spans="2:6" s="22" customFormat="1" ht="21" customHeight="1">
      <c r="B9" s="27" t="s">
        <v>249</v>
      </c>
      <c r="C9" s="27">
        <v>1</v>
      </c>
      <c r="D9" s="27">
        <v>12</v>
      </c>
      <c r="E9" s="27">
        <v>26</v>
      </c>
      <c r="F9" s="27">
        <v>52</v>
      </c>
    </row>
    <row r="10" spans="2:6" ht="29.25" thickBot="1">
      <c r="B10" s="15" t="s">
        <v>247</v>
      </c>
      <c r="C10" s="15"/>
      <c r="D10" s="15"/>
      <c r="E10" s="15"/>
      <c r="F10" s="15"/>
    </row>
    <row r="11" spans="2:6" s="22" customFormat="1" ht="21" customHeight="1">
      <c r="B11" s="10" t="s">
        <v>250</v>
      </c>
      <c r="C11" s="13">
        <v>0</v>
      </c>
      <c r="D11" s="13">
        <v>0</v>
      </c>
      <c r="E11" s="13">
        <f>Table_Payment_Options[[#This Row],[Monthly]]</f>
        <v>0</v>
      </c>
      <c r="F11" s="13">
        <f>Table_Payment_Options[[#This Row],[Fortnightly]]</f>
        <v>0</v>
      </c>
    </row>
    <row r="12" spans="2:6" s="22" customFormat="1" ht="21" customHeight="1">
      <c r="B12" s="10" t="s">
        <v>251</v>
      </c>
      <c r="C12" s="13">
        <v>0</v>
      </c>
      <c r="D12" s="13">
        <v>0</v>
      </c>
      <c r="E12" s="13">
        <f>Table_Payment_Options[[#This Row],[Monthly]]</f>
        <v>0</v>
      </c>
      <c r="F12" s="13">
        <f>Table_Payment_Options[[#This Row],[Fortnightly]]</f>
        <v>0</v>
      </c>
    </row>
    <row r="13" spans="2:6" s="22" customFormat="1" ht="21" customHeight="1">
      <c r="B13" s="10" t="s">
        <v>252</v>
      </c>
      <c r="C13" s="30">
        <v>0</v>
      </c>
      <c r="D13" s="30">
        <v>0</v>
      </c>
      <c r="E13" s="30">
        <f>Table_Payment_Options[[#This Row],[Monthly]]</f>
        <v>0</v>
      </c>
      <c r="F13" s="30">
        <f>Table_Payment_Options[[#This Row],[Fortnightly]]</f>
        <v>0</v>
      </c>
    </row>
    <row r="14" spans="2:6" ht="29.25" thickBot="1">
      <c r="B14" s="15" t="s">
        <v>253</v>
      </c>
      <c r="C14" s="15"/>
      <c r="D14" s="15"/>
      <c r="E14" s="15"/>
      <c r="F14" s="15"/>
    </row>
    <row r="15" spans="2:6" s="22" customFormat="1" ht="21" customHeight="1">
      <c r="B15" s="10" t="s">
        <v>250</v>
      </c>
      <c r="C15" s="13">
        <v>0</v>
      </c>
      <c r="D15" s="13">
        <v>0</v>
      </c>
      <c r="E15" s="13">
        <f>Table_Payment_Options[[#This Row],[Monthly]]</f>
        <v>0</v>
      </c>
      <c r="F15" s="13">
        <f>Table_Payment_Options[[#This Row],[Fortnightly]]</f>
        <v>0</v>
      </c>
    </row>
    <row r="16" spans="2:6" s="22" customFormat="1" ht="21" customHeight="1">
      <c r="B16" s="10" t="s">
        <v>251</v>
      </c>
      <c r="C16" s="13">
        <v>0</v>
      </c>
      <c r="D16" s="13">
        <v>0</v>
      </c>
      <c r="E16" s="13">
        <f>Table_Payment_Options[[#This Row],[Monthly]]</f>
        <v>0</v>
      </c>
      <c r="F16" s="13">
        <f>Table_Payment_Options[[#This Row],[Fortnightly]]</f>
        <v>0</v>
      </c>
    </row>
    <row r="17" spans="2:6" s="22" customFormat="1" ht="21" customHeight="1">
      <c r="B17" s="10" t="s">
        <v>252</v>
      </c>
      <c r="C17" s="30">
        <v>0</v>
      </c>
      <c r="D17" s="30">
        <v>0</v>
      </c>
      <c r="E17" s="30">
        <f>Table_Payment_Options[[#This Row],[Monthly]]</f>
        <v>0</v>
      </c>
      <c r="F17" s="30">
        <f>Table_Payment_Options[[#This Row],[Fortnightly]]</f>
        <v>0</v>
      </c>
    </row>
    <row r="19" spans="2:6" ht="29.25" thickBot="1">
      <c r="B19" s="15" t="s">
        <v>110</v>
      </c>
      <c r="C19" s="15"/>
      <c r="D19" s="15"/>
      <c r="E19" s="15"/>
      <c r="F19" s="15"/>
    </row>
    <row r="21" spans="2:6" ht="15">
      <c r="B21" s="16" t="s">
        <v>246</v>
      </c>
      <c r="C21" s="16" t="s">
        <v>198</v>
      </c>
      <c r="D21" s="16" t="s">
        <v>199</v>
      </c>
      <c r="E21" s="16" t="s">
        <v>1065</v>
      </c>
      <c r="F21" s="16" t="s">
        <v>1066</v>
      </c>
    </row>
    <row r="22" spans="2:6" ht="29.25" thickBot="1">
      <c r="B22" s="15" t="s">
        <v>247</v>
      </c>
      <c r="C22" s="15"/>
      <c r="D22" s="15"/>
      <c r="E22" s="15"/>
      <c r="F22" s="15"/>
    </row>
    <row r="23" spans="2:6" s="22" customFormat="1" ht="21" customHeight="1">
      <c r="B23" s="10" t="s">
        <v>254</v>
      </c>
      <c r="C23" s="10" t="b">
        <v>1</v>
      </c>
      <c r="D23" s="10" t="b">
        <v>1</v>
      </c>
      <c r="E23" s="10"/>
      <c r="F23" s="10"/>
    </row>
    <row r="24" spans="2:6" s="22" customFormat="1" ht="21" customHeight="1">
      <c r="B24" s="10" t="s">
        <v>248</v>
      </c>
      <c r="C24" s="10" t="b">
        <v>1</v>
      </c>
      <c r="D24" s="10"/>
      <c r="E24" s="10"/>
      <c r="F24" s="10"/>
    </row>
    <row r="25" spans="2:6" s="22" customFormat="1" ht="21" customHeight="1">
      <c r="B25" s="10" t="s">
        <v>255</v>
      </c>
      <c r="C25" s="10">
        <v>0.15</v>
      </c>
      <c r="D25" s="10">
        <v>0.15</v>
      </c>
      <c r="E25" s="10">
        <v>0</v>
      </c>
      <c r="F25" s="10">
        <v>0</v>
      </c>
    </row>
    <row r="26" spans="2:6" s="22" customFormat="1" ht="21" customHeight="1">
      <c r="B26" s="10" t="s">
        <v>256</v>
      </c>
      <c r="C26" s="135">
        <v>1.4999999999999999E-2</v>
      </c>
      <c r="D26" s="135">
        <v>1.6E-2</v>
      </c>
      <c r="E26" s="135">
        <v>0</v>
      </c>
      <c r="F26" s="135">
        <v>0</v>
      </c>
    </row>
    <row r="27" spans="2:6" ht="29.25" thickBot="1">
      <c r="B27" s="15" t="s">
        <v>253</v>
      </c>
      <c r="C27" s="15"/>
      <c r="D27" s="15"/>
      <c r="E27" s="15"/>
      <c r="F27" s="15"/>
    </row>
    <row r="28" spans="2:6" s="22" customFormat="1" ht="21" customHeight="1">
      <c r="B28" s="10" t="s">
        <v>254</v>
      </c>
      <c r="C28" s="10"/>
      <c r="D28" s="10"/>
      <c r="E28" s="10"/>
      <c r="F28" s="10"/>
    </row>
    <row r="29" spans="2:6" s="22" customFormat="1" ht="21" customHeight="1">
      <c r="B29" s="10" t="s">
        <v>248</v>
      </c>
      <c r="C29" s="10"/>
      <c r="D29" s="10"/>
      <c r="E29" s="10"/>
      <c r="F29" s="10"/>
    </row>
    <row r="30" spans="2:6" s="22" customFormat="1" ht="21" customHeight="1">
      <c r="B30" s="10" t="s">
        <v>255</v>
      </c>
      <c r="C30" s="10">
        <v>0</v>
      </c>
      <c r="D30" s="10">
        <v>0</v>
      </c>
      <c r="E30" s="10">
        <v>0</v>
      </c>
      <c r="F30" s="10">
        <v>0</v>
      </c>
    </row>
    <row r="31" spans="2:6" s="22" customFormat="1" ht="21" customHeight="1">
      <c r="B31" s="10" t="s">
        <v>256</v>
      </c>
      <c r="C31" s="135">
        <v>0</v>
      </c>
      <c r="D31" s="135">
        <v>0</v>
      </c>
      <c r="E31" s="135">
        <v>0</v>
      </c>
      <c r="F31" s="135">
        <v>0</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5F34"/>
  </sheetPr>
  <dimension ref="B1:V30"/>
  <sheetViews>
    <sheetView topLeftCell="A4" workbookViewId="0">
      <selection activeCell="K8" sqref="F8:K14"/>
    </sheetView>
  </sheetViews>
  <sheetFormatPr defaultColWidth="9.140625" defaultRowHeight="21" customHeight="1"/>
  <cols>
    <col min="1" max="1" width="9.140625" style="3"/>
    <col min="2" max="2" width="42.85546875" style="3" customWidth="1"/>
    <col min="3" max="3" width="18.42578125" style="3" customWidth="1"/>
    <col min="4" max="4" width="11.85546875" style="3" customWidth="1"/>
    <col min="5" max="5" width="11.5703125" style="3" customWidth="1"/>
    <col min="6" max="13" width="10.140625" style="3" customWidth="1"/>
    <col min="14" max="14" width="12.140625" style="3" customWidth="1"/>
    <col min="15" max="15" width="13.7109375" style="3" customWidth="1"/>
    <col min="16" max="16" width="14" style="3" customWidth="1"/>
    <col min="17" max="17" width="12.28515625" style="3" customWidth="1"/>
    <col min="18" max="18" width="14.28515625" style="3" customWidth="1"/>
    <col min="19" max="19" width="14" style="3" customWidth="1"/>
    <col min="20" max="21" width="16.28515625" style="3" customWidth="1"/>
    <col min="22" max="22" width="22.42578125" style="3" customWidth="1"/>
    <col min="23" max="33" width="18.7109375" style="3" customWidth="1"/>
    <col min="34" max="16384" width="9.140625" style="3"/>
  </cols>
  <sheetData>
    <row r="1" spans="2:21" ht="21" customHeight="1">
      <c r="C1" s="112"/>
      <c r="D1" s="112"/>
      <c r="E1" s="112"/>
      <c r="F1" s="112"/>
      <c r="G1" s="112"/>
      <c r="H1" s="112"/>
      <c r="I1" s="112"/>
      <c r="J1" s="112"/>
      <c r="K1" s="112"/>
      <c r="L1" s="112"/>
      <c r="M1" s="112"/>
      <c r="N1" s="112"/>
      <c r="O1" s="112"/>
      <c r="P1" s="112"/>
      <c r="Q1" s="112"/>
      <c r="R1" s="112"/>
      <c r="S1" s="112"/>
      <c r="T1" s="112"/>
      <c r="U1" s="112"/>
    </row>
    <row r="2" spans="2:21" ht="47.25" thickBot="1">
      <c r="B2" s="79" t="s">
        <v>257</v>
      </c>
      <c r="C2" s="113"/>
      <c r="D2" s="113"/>
      <c r="E2" s="113"/>
      <c r="F2" s="113"/>
      <c r="G2" s="113"/>
      <c r="H2" s="113"/>
      <c r="I2" s="113"/>
      <c r="J2" s="113"/>
      <c r="K2" s="113"/>
      <c r="L2" s="113"/>
      <c r="M2" s="113"/>
      <c r="N2" s="113"/>
      <c r="O2" s="113"/>
      <c r="P2" s="113"/>
      <c r="Q2" s="113"/>
      <c r="R2" s="113"/>
      <c r="S2" s="113"/>
      <c r="T2" s="113"/>
      <c r="U2" s="113"/>
    </row>
    <row r="3" spans="2:21" ht="21" customHeight="1">
      <c r="C3" s="112"/>
      <c r="D3" s="112"/>
      <c r="E3" s="112"/>
      <c r="F3" s="112"/>
      <c r="G3" s="112"/>
      <c r="H3" s="112"/>
      <c r="I3" s="112"/>
      <c r="J3" s="112"/>
      <c r="K3" s="112"/>
      <c r="L3" s="112"/>
      <c r="M3" s="112"/>
      <c r="N3" s="112"/>
      <c r="O3" s="112"/>
      <c r="P3" s="112"/>
      <c r="Q3" s="112"/>
      <c r="R3" s="112"/>
      <c r="S3" s="112"/>
      <c r="T3" s="112"/>
      <c r="U3" s="112"/>
    </row>
    <row r="4" spans="2:21" ht="24.75" customHeight="1" thickBot="1">
      <c r="B4" s="4" t="s">
        <v>258</v>
      </c>
      <c r="C4" s="114"/>
      <c r="D4" s="114"/>
      <c r="E4" s="114"/>
      <c r="F4" s="114"/>
      <c r="G4" s="114"/>
      <c r="H4" s="114"/>
      <c r="I4" s="114"/>
      <c r="J4" s="114"/>
      <c r="K4" s="114"/>
      <c r="L4" s="114"/>
      <c r="M4" s="114"/>
      <c r="N4" s="114"/>
      <c r="O4" s="114"/>
      <c r="P4" s="114"/>
      <c r="Q4" s="113"/>
      <c r="R4" s="113"/>
      <c r="S4" s="113"/>
      <c r="T4" s="113"/>
      <c r="U4" s="113"/>
    </row>
    <row r="5" spans="2:21" ht="21" customHeight="1">
      <c r="C5" s="112"/>
      <c r="D5" s="112"/>
      <c r="E5" s="112"/>
      <c r="F5" s="112"/>
      <c r="G5" s="112"/>
      <c r="H5" s="112"/>
      <c r="I5" s="112"/>
      <c r="J5" s="112"/>
      <c r="K5" s="112"/>
      <c r="L5" s="112"/>
      <c r="M5" s="112"/>
      <c r="N5" s="112"/>
      <c r="O5" s="112"/>
      <c r="P5" s="112"/>
      <c r="Q5" s="112"/>
      <c r="R5" s="112"/>
      <c r="S5" s="112"/>
      <c r="T5" s="112"/>
      <c r="U5" s="112"/>
    </row>
    <row r="6" spans="2:21" ht="15">
      <c r="B6" t="s">
        <v>246</v>
      </c>
      <c r="C6" s="9" t="s">
        <v>790</v>
      </c>
      <c r="D6" s="115" t="s">
        <v>230</v>
      </c>
      <c r="E6" s="9" t="s">
        <v>231</v>
      </c>
      <c r="F6" s="9" t="s">
        <v>1056</v>
      </c>
      <c r="G6" s="9" t="s">
        <v>1057</v>
      </c>
      <c r="H6" s="9" t="s">
        <v>1058</v>
      </c>
      <c r="I6" s="9" t="s">
        <v>1059</v>
      </c>
      <c r="J6" s="9" t="s">
        <v>1060</v>
      </c>
      <c r="K6" s="9" t="s">
        <v>1061</v>
      </c>
      <c r="L6" s="9" t="s">
        <v>1062</v>
      </c>
      <c r="M6" s="9" t="s">
        <v>1063</v>
      </c>
      <c r="N6" s="115" t="s">
        <v>1064</v>
      </c>
      <c r="O6" s="115" t="s">
        <v>259</v>
      </c>
      <c r="P6" s="115" t="s">
        <v>260</v>
      </c>
      <c r="Q6" s="115" t="s">
        <v>261</v>
      </c>
      <c r="R6" s="115" t="s">
        <v>262</v>
      </c>
      <c r="S6" s="115" t="s">
        <v>263</v>
      </c>
      <c r="T6" s="115" t="s">
        <v>264</v>
      </c>
      <c r="U6" s="115" t="s">
        <v>125</v>
      </c>
    </row>
    <row r="7" spans="2:21" ht="29.25" thickBot="1">
      <c r="B7" s="4" t="s">
        <v>265</v>
      </c>
      <c r="C7" s="114"/>
      <c r="D7" s="114"/>
      <c r="E7" s="114"/>
      <c r="F7" s="114"/>
      <c r="G7" s="114"/>
      <c r="H7" s="114"/>
      <c r="I7" s="114"/>
      <c r="J7" s="114"/>
      <c r="K7" s="114"/>
      <c r="L7" s="114"/>
      <c r="M7" s="114"/>
      <c r="N7" s="114"/>
      <c r="O7" s="114"/>
      <c r="P7" s="114"/>
      <c r="Q7" s="114"/>
      <c r="R7" s="114"/>
      <c r="S7" s="114"/>
      <c r="T7" s="114"/>
      <c r="U7" s="121"/>
    </row>
    <row r="8" spans="2:21" ht="21" customHeight="1">
      <c r="B8" s="2" t="str">
        <f>Risk_1_Name</f>
        <v>Something</v>
      </c>
      <c r="C8" s="116">
        <f>'Risk 1'!J52</f>
        <v>117</v>
      </c>
      <c r="D8" s="116">
        <f>'Risk 1'!J53</f>
        <v>0</v>
      </c>
      <c r="E8" s="116">
        <f ca="1">'Risk 1'!J54</f>
        <v>11.700000000000001</v>
      </c>
      <c r="F8" s="116">
        <f ca="1">'Risk 1'!J55</f>
        <v>0</v>
      </c>
      <c r="G8" s="116">
        <f ca="1">'Risk 1'!J56</f>
        <v>0</v>
      </c>
      <c r="H8" s="116">
        <f ca="1">'Risk 1'!J57</f>
        <v>0</v>
      </c>
      <c r="I8" s="116">
        <f ca="1">'Risk 1'!J58</f>
        <v>0</v>
      </c>
      <c r="J8" s="116">
        <f ca="1">'Risk 1'!J59</f>
        <v>0</v>
      </c>
      <c r="K8" s="116">
        <f ca="1">'Risk 1'!J60</f>
        <v>0</v>
      </c>
      <c r="L8" s="116">
        <f ca="1">'Risk 1'!J61</f>
        <v>12.87</v>
      </c>
      <c r="M8" s="116">
        <f ca="1">'Risk 1'!J62</f>
        <v>0</v>
      </c>
      <c r="N8" s="116">
        <f ca="1">SUM(Table_Premium_Breakdown[[#This Row],[SD ACT]:[SD WA]])</f>
        <v>12.87</v>
      </c>
      <c r="O8" s="116">
        <v>0</v>
      </c>
      <c r="P8" s="119">
        <f ca="1">Table_Premium_Breakdown[[#This Row],[Base Premium]]+Table_Premium_Breakdown[[#This Row],[ESL]]+Table_Premium_Breakdown[[#This Row],[GST]]+Table_Premium_Breakdown[[#This Row],[SD Total]]+Table_Premium_Breakdown[[#This Row],[Service Fees]]</f>
        <v>141.57</v>
      </c>
      <c r="Q8" s="116">
        <v>0</v>
      </c>
      <c r="R8" s="116">
        <f ca="1">SUM(Table_Premium_Breakdown[[#This Row],[Sub Total 1]:[Interest]])</f>
        <v>141.57</v>
      </c>
      <c r="S8" s="116">
        <v>0</v>
      </c>
      <c r="T8" s="116">
        <v>0</v>
      </c>
      <c r="U8" s="116">
        <f ca="1">SUM(Table_Premium_Breakdown[[#This Row],[Sub Total 2]:[Transaction Costs]])</f>
        <v>141.57</v>
      </c>
    </row>
    <row r="9" spans="2:21" ht="21" customHeight="1">
      <c r="B9" s="6" t="str">
        <f>Risk_2_Name</f>
        <v>Else</v>
      </c>
      <c r="C9" s="117">
        <f>'Risk 2'!J52</f>
        <v>0</v>
      </c>
      <c r="D9" s="117">
        <f ca="1">'Risk 2'!J53</f>
        <v>0</v>
      </c>
      <c r="E9" s="117">
        <f ca="1">'Risk 2'!J54</f>
        <v>0</v>
      </c>
      <c r="F9" s="117">
        <f ca="1">'Risk 2'!J55</f>
        <v>0</v>
      </c>
      <c r="G9" s="117">
        <f ca="1">'Risk 2'!J56</f>
        <v>0</v>
      </c>
      <c r="H9" s="117">
        <f ca="1">'Risk 2'!J57</f>
        <v>0</v>
      </c>
      <c r="I9" s="117">
        <f ca="1">'Risk 2'!J58</f>
        <v>0</v>
      </c>
      <c r="J9" s="117">
        <f ca="1">'Risk 2'!J59</f>
        <v>0</v>
      </c>
      <c r="K9" s="117">
        <f ca="1">'Risk 2'!J60</f>
        <v>0</v>
      </c>
      <c r="L9" s="117">
        <f ca="1">'Risk 2'!J61</f>
        <v>0</v>
      </c>
      <c r="M9" s="117">
        <f ca="1">'Risk 2'!J62</f>
        <v>0</v>
      </c>
      <c r="N9" s="116">
        <f ca="1">SUM(Table_Premium_Breakdown[[#This Row],[SD ACT]:[SD WA]])</f>
        <v>0</v>
      </c>
      <c r="O9" s="117">
        <v>0</v>
      </c>
      <c r="P9" s="119">
        <f ca="1">Table_Premium_Breakdown[[#This Row],[Base Premium]]+Table_Premium_Breakdown[[#This Row],[ESL]]+Table_Premium_Breakdown[[#This Row],[GST]]+Table_Premium_Breakdown[[#This Row],[SD Total]]+Table_Premium_Breakdown[[#This Row],[Service Fees]]</f>
        <v>0</v>
      </c>
      <c r="Q9" s="117">
        <v>0</v>
      </c>
      <c r="R9" s="116">
        <f ca="1">SUM(Table_Premium_Breakdown[[#This Row],[Sub Total 1]:[Interest]])</f>
        <v>0</v>
      </c>
      <c r="S9" s="117">
        <v>0</v>
      </c>
      <c r="T9" s="117">
        <v>0</v>
      </c>
      <c r="U9" s="117">
        <f ca="1">SUM(Table_Premium_Breakdown[[#This Row],[Sub Total 2]:[Transaction Costs]])</f>
        <v>0</v>
      </c>
    </row>
    <row r="10" spans="2:21" ht="21" customHeight="1">
      <c r="B10" s="1"/>
      <c r="C10" s="118"/>
      <c r="D10" s="116"/>
      <c r="E10" s="118"/>
      <c r="F10" s="118"/>
      <c r="G10" s="118"/>
      <c r="H10" s="118"/>
      <c r="I10" s="118"/>
      <c r="J10" s="118"/>
      <c r="K10" s="118"/>
      <c r="L10" s="118"/>
      <c r="M10" s="118"/>
      <c r="N10" s="118"/>
      <c r="O10" s="118"/>
      <c r="P10" s="119"/>
      <c r="Q10" s="118"/>
      <c r="R10" s="116"/>
      <c r="S10" s="118"/>
      <c r="T10" s="118"/>
      <c r="U10" s="116"/>
    </row>
    <row r="11" spans="2:21" ht="21" customHeight="1">
      <c r="B11" s="1"/>
      <c r="C11" s="119"/>
      <c r="D11" s="120"/>
      <c r="E11" s="119"/>
      <c r="F11" s="119"/>
      <c r="G11" s="119"/>
      <c r="H11" s="119"/>
      <c r="I11" s="119"/>
      <c r="J11" s="119"/>
      <c r="K11" s="119"/>
      <c r="L11" s="119"/>
      <c r="M11" s="119"/>
      <c r="N11" s="119"/>
      <c r="O11" s="119"/>
      <c r="P11" s="119"/>
      <c r="Q11" s="119"/>
      <c r="R11" s="116"/>
      <c r="S11" s="119"/>
      <c r="T11" s="119"/>
      <c r="U11" s="120"/>
    </row>
    <row r="12" spans="2:21" ht="29.25" thickBot="1">
      <c r="B12" s="4" t="s">
        <v>266</v>
      </c>
      <c r="C12" s="114"/>
      <c r="D12" s="114"/>
      <c r="E12" s="114"/>
      <c r="F12" s="114"/>
      <c r="G12" s="114"/>
      <c r="H12" s="114"/>
      <c r="I12" s="114"/>
      <c r="J12" s="114"/>
      <c r="K12" s="114"/>
      <c r="L12" s="114"/>
      <c r="M12" s="114"/>
      <c r="N12" s="114"/>
      <c r="O12" s="114"/>
      <c r="P12" s="122"/>
      <c r="Q12" s="114"/>
      <c r="R12" s="114"/>
      <c r="S12" s="114"/>
      <c r="T12" s="114"/>
      <c r="U12" s="121"/>
    </row>
    <row r="13" spans="2:21" ht="21" customHeight="1">
      <c r="B13" s="1" t="s">
        <v>1055</v>
      </c>
      <c r="C13" s="119">
        <v>0</v>
      </c>
      <c r="D13" s="119">
        <v>0</v>
      </c>
      <c r="E13" s="119">
        <f>Table_Premium_Breakdown[[#This Row],[Service Fees]]*0.1</f>
        <v>0</v>
      </c>
      <c r="F13" s="119">
        <v>0</v>
      </c>
      <c r="G13" s="119">
        <v>0</v>
      </c>
      <c r="H13" s="119">
        <v>0</v>
      </c>
      <c r="I13" s="119">
        <v>0</v>
      </c>
      <c r="J13" s="119">
        <v>0</v>
      </c>
      <c r="K13" s="119">
        <v>0</v>
      </c>
      <c r="L13" s="119">
        <v>0</v>
      </c>
      <c r="M13" s="119">
        <v>0</v>
      </c>
      <c r="N13" s="119">
        <v>0</v>
      </c>
      <c r="O13" s="119">
        <f>Settings_Financial_Broker_Fee_Once_Off+(Table_Premium_Breakdown[[#Totals],[Base Premium]]*Settings_Financial_Broker_Fee_Premium_Percent)</f>
        <v>0</v>
      </c>
      <c r="P13" s="119">
        <f>Table_Premium_Breakdown[[#This Row],[Base Premium]]+Table_Premium_Breakdown[[#This Row],[ESL]]+Table_Premium_Breakdown[[#This Row],[GST]]+Table_Premium_Breakdown[[#This Row],[SD Total]]+Table_Premium_Breakdown[[#This Row],[Service Fees]]</f>
        <v>0</v>
      </c>
      <c r="Q13" s="119">
        <v>0</v>
      </c>
      <c r="R13" s="116">
        <f>SUM(Table_Premium_Breakdown[[#This Row],[Sub Total 1]:[Interest]])</f>
        <v>0</v>
      </c>
      <c r="S13" s="119">
        <v>0</v>
      </c>
      <c r="T13" s="119">
        <v>0</v>
      </c>
      <c r="U13" s="119">
        <f>SUM(Table_Premium_Breakdown[[#This Row],[Sub Total 2]:[Transaction Costs]])</f>
        <v>0</v>
      </c>
    </row>
    <row r="14" spans="2:21" ht="21" customHeight="1">
      <c r="B14" s="1" t="s">
        <v>1054</v>
      </c>
      <c r="C14" s="119">
        <v>0</v>
      </c>
      <c r="D14" s="119">
        <v>0</v>
      </c>
      <c r="E14" s="119">
        <f>Table_Premium_Breakdown[[#This Row],[Service Fees]]*0.1</f>
        <v>0</v>
      </c>
      <c r="F14" s="119">
        <v>0</v>
      </c>
      <c r="G14" s="119">
        <v>0</v>
      </c>
      <c r="H14" s="119">
        <v>0</v>
      </c>
      <c r="I14" s="119">
        <v>0</v>
      </c>
      <c r="J14" s="119">
        <v>0</v>
      </c>
      <c r="K14" s="119">
        <v>0</v>
      </c>
      <c r="L14" s="119">
        <v>0</v>
      </c>
      <c r="M14" s="119">
        <v>0</v>
      </c>
      <c r="N14" s="119">
        <v>0</v>
      </c>
      <c r="O14" s="119">
        <f>Settings_Financial_Underwriter_Fee_Once_Off+(Table_Premium_Breakdown[[#Totals],[Base Premium]]*Settings_Financial_Underwriter_Fee_Premium_Percent)</f>
        <v>0</v>
      </c>
      <c r="P14" s="119">
        <f>Table_Premium_Breakdown[[#This Row],[Base Premium]]+Table_Premium_Breakdown[[#This Row],[ESL]]+Table_Premium_Breakdown[[#This Row],[GST]]+Table_Premium_Breakdown[[#This Row],[SD Total]]+Table_Premium_Breakdown[[#This Row],[Service Fees]]</f>
        <v>0</v>
      </c>
      <c r="Q14" s="119">
        <v>0</v>
      </c>
      <c r="R14" s="116">
        <f>SUM(Table_Premium_Breakdown[[#This Row],[Sub Total 1]:[Interest]])</f>
        <v>0</v>
      </c>
      <c r="S14" s="119">
        <v>0</v>
      </c>
      <c r="T14" s="119">
        <v>0</v>
      </c>
      <c r="U14" s="120">
        <f>SUM(Table_Premium_Breakdown[[#This Row],[Sub Total 2]:[Transaction Costs]])</f>
        <v>0</v>
      </c>
    </row>
    <row r="15" spans="2:21" ht="21" customHeight="1">
      <c r="B15" t="s">
        <v>1052</v>
      </c>
      <c r="C15" s="8">
        <v>0</v>
      </c>
      <c r="D15" s="8">
        <v>0</v>
      </c>
      <c r="E15" s="119">
        <f ca="1">Table_Premium_Breakdown[[#This Row],[Service Fees]]*0.1</f>
        <v>0</v>
      </c>
      <c r="F15" s="119">
        <v>0</v>
      </c>
      <c r="G15" s="119">
        <v>0</v>
      </c>
      <c r="H15" s="119">
        <v>0</v>
      </c>
      <c r="I15" s="119">
        <v>0</v>
      </c>
      <c r="J15" s="119">
        <v>0</v>
      </c>
      <c r="K15" s="119">
        <v>0</v>
      </c>
      <c r="L15" s="119">
        <v>0</v>
      </c>
      <c r="M15" s="119">
        <v>0</v>
      </c>
      <c r="N15" s="8">
        <v>0</v>
      </c>
      <c r="O15" s="8">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P15" s="119">
        <f ca="1">Table_Premium_Breakdown[[#This Row],[Base Premium]]+Table_Premium_Breakdown[[#This Row],[ESL]]+Table_Premium_Breakdown[[#This Row],[GST]]+Table_Premium_Breakdown[[#This Row],[SD Total]]+Table_Premium_Breakdown[[#This Row],[Service Fees]]</f>
        <v>0</v>
      </c>
      <c r="Q15" s="8">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R15" s="116">
        <f ca="1">SUM(Table_Premium_Breakdown[[#This Row],[Sub Total 1]:[Interest]])</f>
        <v>0</v>
      </c>
      <c r="S15" s="8">
        <f ca="1">IF(OFFSET(Table_Payment_Options[],0,MATCH(Input_Payment_Option,Table_Payment_Options[#Headers],0)-1,1,1)="Direct",
OFFSET(Payment_Methods_Direct_Merchant_Fee,0,MATCH(Input_Payment_Method,Table_Payment_Methods[#Headers],0)-1,1,1)*Table_Premium_Breakdown[[#Totals],[Sub Total 2]],
0)</f>
        <v>2.1235499999999998</v>
      </c>
      <c r="T15" s="119">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1.7999999999999998</v>
      </c>
      <c r="U15" s="8">
        <f ca="1">SUM(Table_Premium_Breakdown[[#This Row],[Sub Total 2]:[Transaction Costs]])</f>
        <v>3.9235499999999996</v>
      </c>
    </row>
    <row r="16" spans="2:21" ht="21" customHeight="1">
      <c r="B16" t="s">
        <v>1053</v>
      </c>
      <c r="C16" s="119">
        <v>0</v>
      </c>
      <c r="D16" s="8">
        <v>0</v>
      </c>
      <c r="E16" s="119">
        <f ca="1">Table_Premium_Breakdown[[#This Row],[Service Fees]]*0.1</f>
        <v>0</v>
      </c>
      <c r="F16" s="119">
        <v>0</v>
      </c>
      <c r="G16" s="119">
        <v>0</v>
      </c>
      <c r="H16" s="119">
        <v>0</v>
      </c>
      <c r="I16" s="119">
        <v>0</v>
      </c>
      <c r="J16" s="119">
        <v>0</v>
      </c>
      <c r="K16" s="119">
        <v>0</v>
      </c>
      <c r="L16" s="119">
        <v>0</v>
      </c>
      <c r="M16" s="119">
        <v>0</v>
      </c>
      <c r="N16" s="8">
        <v>0</v>
      </c>
      <c r="O16" s="119">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P16" s="119">
        <f ca="1">Table_Premium_Breakdown[[#This Row],[Base Premium]]+Table_Premium_Breakdown[[#This Row],[ESL]]+Table_Premium_Breakdown[[#This Row],[GST]]+Table_Premium_Breakdown[[#This Row],[SD Total]]+Table_Premium_Breakdown[[#This Row],[Service Fees]]</f>
        <v>0</v>
      </c>
      <c r="Q16" s="119">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R16" s="116">
        <f ca="1">SUM(Table_Premium_Breakdown[[#This Row],[Sub Total 1]:[Interest]])</f>
        <v>0</v>
      </c>
      <c r="S16" s="119">
        <f ca="1">IF(OFFSET(Table_Payment_Options[],0,MATCH(Input_Payment_Option,Table_Payment_Options[#Headers],0)-1,1,1)="Funded",
OFFSET(Payment_Methods_Funded_Merchant_Fee,0,MATCH(Input_Payment_Method,Table_Payment_Methods[#Headers],0)-1,1,1)*Table_Premium_Breakdown[[#Totals],[Sub Total 2]],
0)</f>
        <v>0</v>
      </c>
      <c r="T16" s="119">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U16" s="119">
        <f ca="1">SUM(Table_Premium_Breakdown[[#This Row],[Sub Total 2]:[Transaction Costs]])</f>
        <v>0</v>
      </c>
    </row>
    <row r="17" spans="2:22" ht="15">
      <c r="B17" s="250" t="s">
        <v>125</v>
      </c>
      <c r="C17" s="251">
        <f>SUM(Table_Premium_Breakdown[Base Premium])</f>
        <v>117</v>
      </c>
      <c r="D17" s="251">
        <f ca="1">SUM(Table_Premium_Breakdown[ESL])</f>
        <v>0</v>
      </c>
      <c r="E17" s="251">
        <f ca="1">SUM(Table_Premium_Breakdown[GST])</f>
        <v>11.700000000000001</v>
      </c>
      <c r="F17" s="251">
        <f ca="1">SUM(Table_Premium_Breakdown[SD ACT])</f>
        <v>0</v>
      </c>
      <c r="G17" s="251">
        <f ca="1">SUM(Table_Premium_Breakdown[SD NSW])</f>
        <v>0</v>
      </c>
      <c r="H17" s="251">
        <f ca="1">SUM(Table_Premium_Breakdown[SD NT])</f>
        <v>0</v>
      </c>
      <c r="I17" s="251">
        <f ca="1">SUM(Table_Premium_Breakdown[SD QLD])</f>
        <v>0</v>
      </c>
      <c r="J17" s="251">
        <f ca="1">SUM(Table_Premium_Breakdown[SD SA])</f>
        <v>0</v>
      </c>
      <c r="K17" s="251">
        <f ca="1">SUM(Table_Premium_Breakdown[SD TAS])</f>
        <v>0</v>
      </c>
      <c r="L17" s="251">
        <f ca="1">SUM(Table_Premium_Breakdown[SD VIC])</f>
        <v>12.87</v>
      </c>
      <c r="M17" s="251">
        <f ca="1">SUM(Table_Premium_Breakdown[SD WA])</f>
        <v>0</v>
      </c>
      <c r="N17" s="251">
        <f ca="1">SUM(Table_Premium_Breakdown[SD Total])</f>
        <v>12.87</v>
      </c>
      <c r="O17" s="251">
        <f ca="1">SUM(Table_Premium_Breakdown[Service Fees])</f>
        <v>0</v>
      </c>
      <c r="P17" s="251">
        <f ca="1">SUM(Table_Premium_Breakdown[Sub Total 1])</f>
        <v>141.57</v>
      </c>
      <c r="Q17" s="251">
        <f ca="1">SUM(Table_Premium_Breakdown[Interest])</f>
        <v>0</v>
      </c>
      <c r="R17" s="251">
        <f ca="1">SUM(Table_Premium_Breakdown[Sub Total 2])</f>
        <v>141.57</v>
      </c>
      <c r="S17" s="251">
        <f ca="1">SUM(Table_Premium_Breakdown[Merchant Fees])</f>
        <v>2.1235499999999998</v>
      </c>
      <c r="T17" s="251">
        <f ca="1">SUM(Table_Premium_Breakdown[Transaction Costs])</f>
        <v>1.7999999999999998</v>
      </c>
      <c r="U17" s="251">
        <f ca="1">SUM(Table_Premium_Breakdown[Total])</f>
        <v>145.49355</v>
      </c>
    </row>
    <row r="18" spans="2:22" ht="21" customHeight="1">
      <c r="C18" s="112"/>
      <c r="D18" s="112"/>
      <c r="E18" s="112"/>
      <c r="F18" s="112"/>
      <c r="G18" s="112"/>
      <c r="H18" s="112"/>
      <c r="I18" s="112"/>
      <c r="J18" s="112"/>
      <c r="K18" s="112"/>
      <c r="L18" s="112"/>
      <c r="M18" s="112"/>
      <c r="N18" s="112"/>
      <c r="O18" s="112"/>
      <c r="P18" s="112"/>
      <c r="Q18" s="112"/>
      <c r="R18" s="112"/>
      <c r="S18" s="112"/>
      <c r="T18" s="112"/>
      <c r="U18" s="112"/>
      <c r="V18" s="112"/>
    </row>
    <row r="19" spans="2:22" ht="29.25" thickBot="1">
      <c r="B19" s="4" t="s">
        <v>267</v>
      </c>
      <c r="C19" s="114"/>
      <c r="D19" s="112"/>
      <c r="E19" s="112"/>
      <c r="F19" s="112"/>
      <c r="G19" s="112"/>
      <c r="H19" s="112"/>
      <c r="I19" s="112"/>
      <c r="J19" s="112"/>
      <c r="K19" s="112"/>
      <c r="L19" s="112"/>
      <c r="M19" s="112"/>
      <c r="N19" s="112"/>
      <c r="O19" s="112"/>
      <c r="P19" s="112"/>
      <c r="Q19" s="112"/>
      <c r="R19" s="112"/>
      <c r="S19" s="112"/>
      <c r="T19" s="112"/>
      <c r="U19" s="112"/>
      <c r="V19" s="112"/>
    </row>
    <row r="20" spans="2:22" ht="21" customHeight="1">
      <c r="C20" s="112"/>
      <c r="D20" s="112"/>
      <c r="E20" s="112"/>
      <c r="F20" s="112"/>
      <c r="G20" s="112"/>
      <c r="H20" s="112"/>
      <c r="I20" s="112"/>
      <c r="J20" s="112"/>
      <c r="K20" s="112"/>
      <c r="L20" s="112"/>
      <c r="M20" s="112"/>
      <c r="N20" s="112"/>
      <c r="O20" s="112"/>
      <c r="P20" s="112"/>
      <c r="Q20" s="112"/>
      <c r="R20" s="112"/>
      <c r="S20" s="112"/>
      <c r="T20" s="112"/>
      <c r="U20" s="112"/>
      <c r="V20" s="112"/>
    </row>
    <row r="21" spans="2:22" ht="15">
      <c r="B21" t="s">
        <v>1</v>
      </c>
      <c r="C21" t="s">
        <v>6</v>
      </c>
      <c r="D21" s="112"/>
      <c r="E21" s="112"/>
      <c r="F21" s="112"/>
      <c r="G21" s="112"/>
      <c r="H21" s="112"/>
      <c r="I21" s="112"/>
      <c r="J21" s="112"/>
      <c r="K21" s="112"/>
      <c r="L21" s="112"/>
      <c r="M21" s="112"/>
      <c r="N21" s="112"/>
      <c r="O21" s="112"/>
      <c r="P21" s="112"/>
      <c r="Q21" s="112"/>
      <c r="R21" s="112"/>
      <c r="S21" s="112"/>
      <c r="T21" s="112"/>
      <c r="U21" s="112"/>
      <c r="V21" s="112"/>
    </row>
    <row r="22" spans="2:22" ht="21" customHeight="1">
      <c r="B22" t="s">
        <v>268</v>
      </c>
      <c r="C22">
        <f ca="1" xml:space="preserve">
IF(Input_Payment_Option="Yearly",1,
IF(Input_Payment_Option="Monthly",12,
IF(Input_Payment_Option="Fortnightly",26,
IF(Input_Payment_Option="Weekly",52,
1))))</f>
        <v>12</v>
      </c>
      <c r="D22" s="112"/>
      <c r="E22" s="112"/>
      <c r="F22" s="112"/>
      <c r="G22" s="112"/>
      <c r="H22" s="112"/>
      <c r="I22" s="112"/>
      <c r="J22" s="112"/>
      <c r="K22" s="112"/>
      <c r="L22" s="112"/>
      <c r="M22" s="112"/>
      <c r="N22" s="112"/>
      <c r="O22" s="112"/>
      <c r="P22" s="112"/>
      <c r="Q22" s="112"/>
      <c r="R22" s="112"/>
      <c r="S22" s="112"/>
      <c r="T22" s="112"/>
      <c r="U22" s="112"/>
      <c r="V22" s="112"/>
    </row>
    <row r="23" spans="2:22" ht="21" customHeight="1">
      <c r="B23" t="s">
        <v>269</v>
      </c>
      <c r="C23" s="5">
        <f ca="1">Table_Premium_Breakdown[[#Totals],[Total]]/C22</f>
        <v>12.1244625</v>
      </c>
      <c r="D23" s="112"/>
      <c r="E23" s="112"/>
      <c r="F23" s="112"/>
      <c r="G23" s="112"/>
      <c r="H23" s="112"/>
      <c r="I23" s="112"/>
      <c r="J23" s="112"/>
      <c r="K23" s="112"/>
      <c r="L23" s="112"/>
      <c r="M23" s="112"/>
      <c r="N23" s="112"/>
      <c r="O23" s="112"/>
      <c r="P23" s="112"/>
      <c r="Q23" s="112"/>
      <c r="R23" s="112"/>
      <c r="S23" s="112"/>
      <c r="T23" s="112"/>
      <c r="U23" s="112"/>
      <c r="V23" s="112"/>
    </row>
    <row r="24" spans="2:22" ht="21" customHeight="1">
      <c r="C24" s="112"/>
      <c r="D24" s="112"/>
      <c r="E24" s="112"/>
      <c r="F24" s="112"/>
      <c r="G24" s="112"/>
      <c r="H24" s="112"/>
      <c r="I24" s="112"/>
      <c r="J24" s="112"/>
      <c r="K24" s="112"/>
      <c r="L24" s="112"/>
      <c r="M24" s="112"/>
      <c r="N24" s="112"/>
      <c r="O24" s="112"/>
      <c r="P24" s="112"/>
      <c r="Q24" s="112"/>
      <c r="R24" s="112"/>
      <c r="S24" s="112"/>
      <c r="T24" s="112"/>
      <c r="U24" s="112"/>
      <c r="V24" s="112"/>
    </row>
    <row r="25" spans="2:22" ht="29.25" thickBot="1">
      <c r="B25" s="4" t="s">
        <v>270</v>
      </c>
      <c r="C25" s="114"/>
      <c r="D25" s="112"/>
      <c r="E25" s="112"/>
      <c r="F25" s="112"/>
      <c r="G25" s="112"/>
      <c r="H25" s="112"/>
      <c r="I25" s="112"/>
      <c r="J25" s="112"/>
      <c r="K25" s="112"/>
      <c r="L25" s="112"/>
      <c r="M25" s="112"/>
      <c r="N25" s="112"/>
      <c r="O25" s="112"/>
      <c r="P25" s="112"/>
      <c r="Q25" s="112"/>
      <c r="R25" s="112"/>
      <c r="S25" s="112"/>
      <c r="T25" s="112"/>
      <c r="U25" s="112"/>
      <c r="V25" s="112"/>
    </row>
    <row r="26" spans="2:22" ht="21" customHeight="1">
      <c r="C26" s="112"/>
      <c r="D26" s="112"/>
      <c r="E26" s="112"/>
      <c r="F26" s="112"/>
      <c r="G26" s="112"/>
      <c r="H26" s="112"/>
      <c r="I26" s="112"/>
      <c r="J26" s="112"/>
      <c r="K26" s="112"/>
      <c r="L26" s="112"/>
      <c r="M26" s="112"/>
      <c r="N26" s="112"/>
      <c r="O26" s="112"/>
      <c r="P26" s="112"/>
      <c r="Q26" s="112"/>
      <c r="R26" s="112"/>
      <c r="S26" s="112"/>
      <c r="T26" s="112"/>
      <c r="U26" s="112"/>
      <c r="V26" s="112"/>
    </row>
    <row r="27" spans="2:22" ht="15">
      <c r="B27" t="s">
        <v>246</v>
      </c>
      <c r="C27" s="9" t="s">
        <v>271</v>
      </c>
      <c r="D27" s="112"/>
      <c r="E27" s="112"/>
      <c r="F27" s="112"/>
      <c r="G27" s="112"/>
      <c r="H27" s="112"/>
      <c r="I27" s="112"/>
      <c r="J27" s="112"/>
      <c r="K27" s="112"/>
      <c r="L27" s="112"/>
      <c r="M27" s="112"/>
      <c r="N27" s="112"/>
      <c r="O27" s="112"/>
      <c r="P27" s="112"/>
      <c r="Q27" s="112"/>
      <c r="R27" s="112"/>
      <c r="S27" s="112"/>
      <c r="T27" s="112"/>
      <c r="U27" s="112"/>
      <c r="V27" s="112"/>
    </row>
    <row r="28" spans="2:22" ht="21" customHeight="1">
      <c r="B28" s="1" t="s">
        <v>272</v>
      </c>
      <c r="C28" s="123">
        <f>Table_Premium_Breakdown[[#Totals],[Base Premium]]*Settings_Financial_Commission_Rate</f>
        <v>23.400000000000002</v>
      </c>
      <c r="D28" s="112"/>
      <c r="E28" s="112"/>
      <c r="F28" s="112"/>
      <c r="G28" s="112"/>
      <c r="H28" s="112"/>
      <c r="I28" s="112"/>
      <c r="J28" s="112"/>
      <c r="K28" s="112"/>
      <c r="L28" s="112"/>
      <c r="M28" s="112"/>
      <c r="N28" s="112"/>
      <c r="O28" s="112"/>
      <c r="P28" s="112"/>
      <c r="Q28" s="112"/>
      <c r="R28" s="112"/>
      <c r="S28" s="112"/>
      <c r="T28" s="112"/>
      <c r="U28" s="112"/>
      <c r="V28" s="112"/>
    </row>
    <row r="29" spans="2:22" ht="21" customHeight="1">
      <c r="B29" t="s">
        <v>273</v>
      </c>
      <c r="C29" s="8">
        <f>Settings_Financial_Broker_Fee_Once_Off+(Table_Premium_Breakdown[[#Totals],[Base Premium]]*Settings_Financial_Broker_Fee_Premium_Percent)</f>
        <v>0</v>
      </c>
      <c r="D29" s="112"/>
      <c r="E29" s="112"/>
      <c r="F29" s="112"/>
      <c r="G29" s="112"/>
      <c r="H29" s="112"/>
      <c r="I29" s="112"/>
      <c r="J29" s="112"/>
      <c r="K29" s="112"/>
      <c r="L29" s="112"/>
      <c r="M29" s="112"/>
      <c r="N29" s="112"/>
      <c r="O29" s="112"/>
      <c r="P29" s="112"/>
      <c r="Q29" s="112"/>
      <c r="R29" s="112"/>
      <c r="S29" s="112"/>
      <c r="T29" s="112"/>
      <c r="U29" s="112"/>
      <c r="V29" s="112"/>
    </row>
    <row r="30" spans="2:22" ht="15">
      <c r="B30" s="47" t="s">
        <v>125</v>
      </c>
      <c r="C30" s="117">
        <f>SUM(Table_Broker_Fee[Amount])</f>
        <v>23.400000000000002</v>
      </c>
      <c r="D30" s="112"/>
      <c r="E30" s="112"/>
      <c r="F30" s="112"/>
      <c r="G30" s="112"/>
      <c r="H30" s="112"/>
      <c r="I30" s="112"/>
      <c r="J30" s="112"/>
      <c r="K30" s="112"/>
      <c r="L30" s="112"/>
      <c r="M30" s="112"/>
      <c r="N30" s="112"/>
      <c r="O30" s="112"/>
    </row>
  </sheetData>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2:K47"/>
  <sheetViews>
    <sheetView workbookViewId="0">
      <selection activeCell="K15" sqref="K15"/>
    </sheetView>
  </sheetViews>
  <sheetFormatPr defaultColWidth="9.140625" defaultRowHeight="21" customHeight="1"/>
  <cols>
    <col min="1" max="1" width="9.140625" style="3"/>
    <col min="2" max="2" width="47" style="3" customWidth="1"/>
    <col min="3" max="10" width="43.140625" style="3" hidden="1" customWidth="1"/>
    <col min="11" max="11" width="26.85546875" style="23" customWidth="1"/>
    <col min="12" max="16384" width="9.140625" style="3"/>
  </cols>
  <sheetData>
    <row r="2" spans="2:11" ht="47.25" thickBot="1">
      <c r="B2" s="79" t="s">
        <v>213</v>
      </c>
      <c r="C2" s="79"/>
      <c r="D2" s="79"/>
      <c r="E2" s="79"/>
      <c r="F2" s="79"/>
      <c r="G2" s="79"/>
      <c r="H2" s="79"/>
      <c r="I2" s="79"/>
      <c r="J2" s="79"/>
      <c r="K2" s="24"/>
    </row>
    <row r="4" spans="2:11" ht="15">
      <c r="B4" t="s">
        <v>1</v>
      </c>
      <c r="C4" s="16" t="s">
        <v>2</v>
      </c>
      <c r="D4" s="16" t="s">
        <v>3</v>
      </c>
      <c r="E4" s="16" t="s">
        <v>4</v>
      </c>
      <c r="F4" s="16" t="s">
        <v>5</v>
      </c>
      <c r="G4" s="16" t="s">
        <v>37</v>
      </c>
      <c r="H4" s="16" t="s">
        <v>38</v>
      </c>
      <c r="I4" s="16" t="s">
        <v>202</v>
      </c>
      <c r="J4" s="16" t="s">
        <v>274</v>
      </c>
      <c r="K4" s="102" t="s">
        <v>6</v>
      </c>
    </row>
    <row r="5" spans="2:11" ht="29.25" thickBot="1">
      <c r="B5" s="4" t="s">
        <v>275</v>
      </c>
      <c r="C5" s="15" t="s">
        <v>60</v>
      </c>
      <c r="D5" s="1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1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15" t="str">
        <f>IF(Table_Settings[[#This Row],[Header]]="Yes","",IF(Table_Settings[[#This Row],[Property]]&lt;&gt;"",SUBSTITUTE(Table_Settings[[#This Row],[Type]]," ","")&amp;SUBSTITUTE(Table_Settings[[#This Row],[Property]]," ",""),""))</f>
        <v/>
      </c>
      <c r="G5" s="1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15" t="str">
        <f>IF(OR(Table_Settings[[#This Row],[Header]]="Yes",Table_Settings[[#This Row],[Text]]=""),"",IF(OR(Table_Settings[[#This Row],[Text]]="true",Table_Settings[[#This Row],[Text]]="false",ISNUMBER(Table_Settings[[#This Row],[Text]])),Table_Settings[[#This Row],[Text]],""""&amp;Table_Settings[[#This Row],[Text]]&amp;""""))</f>
        <v/>
      </c>
      <c r="I5" s="1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15" t="str">
        <f ca="1">SUBSTITUTE(SUBSTITUTE(SUBSTITUTE(SUBSTITUTE(SUBSTITUTE(SUBSTITUTE(SUBSTITUTE(SUBSTITUTE(
TRIM(CLEAN(Table_Settings[[#This Row],[Config]])),
" {","{"),
"{ ","{"),
" }","}"),
"} ","}"),
" [","["),
"[ ","["),
" ]","]"),
"] ","]")</f>
        <v>"permissions":{</v>
      </c>
      <c r="K5" s="103"/>
    </row>
    <row r="6" spans="2:11" ht="21" customHeight="1">
      <c r="B6" s="2" t="s">
        <v>276</v>
      </c>
      <c r="C6" s="16"/>
      <c r="D6" s="13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s="13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s="137" t="str">
        <f ca="1">IF(Table_Settings[[#This Row],[Header]]="Yes","",IF(Table_Settings[[#This Row],[Property]]&lt;&gt;"",SUBSTITUTE(Table_Settings[[#This Row],[Type]]," ","")&amp;SUBSTITUTE(Table_Settings[[#This Row],[Property]]," ",""),""))</f>
        <v>PermissionProductionDomains</v>
      </c>
      <c r="G6" s="13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s="137" t="str">
        <f ca="1">IF(OR(Table_Settings[[#This Row],[Header]]="Yes",Table_Settings[[#This Row],[Text]]=""),"",IF(OR(Table_Settings[[#This Row],[Text]]="true",Table_Settings[[#This Row],[Text]]="false",ISNUMBER(Table_Settings[[#This Row],[Text]])),Table_Settings[[#This Row],[Text]],""""&amp;Table_Settings[[#This Row],[Text]]&amp;""""))</f>
        <v>"www.website.com"</v>
      </c>
      <c r="I6" s="13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s="137" t="str">
        <f ca="1">SUBSTITUTE(SUBSTITUTE(SUBSTITUTE(SUBSTITUTE(SUBSTITUTE(SUBSTITUTE(SUBSTITUTE(SUBSTITUTE(
TRIM(CLEAN(Table_Settings[[#This Row],[Config]])),
" {","{"),
"{ ","{"),
" }","}"),
"} ","}"),
" [","["),
"[ ","["),
" ]","]"),
"] ","]")</f>
        <v>"productionDomains": "www.website.com",</v>
      </c>
      <c r="K6" s="105" t="s">
        <v>277</v>
      </c>
    </row>
    <row r="7" spans="2:11" ht="21" customHeight="1">
      <c r="B7" s="2" t="s">
        <v>278</v>
      </c>
      <c r="C7" s="16"/>
      <c r="D7" s="13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s="13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s="137" t="str">
        <f ca="1">IF(Table_Settings[[#This Row],[Header]]="Yes","",IF(Table_Settings[[#This Row],[Property]]&lt;&gt;"",SUBSTITUTE(Table_Settings[[#This Row],[Type]]," ","")&amp;SUBSTITUTE(Table_Settings[[#This Row],[Property]]," ",""),""))</f>
        <v>PermissionStagingDomains</v>
      </c>
      <c r="G7" s="13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s="137" t="str">
        <f ca="1">IF(OR(Table_Settings[[#This Row],[Header]]="Yes",Table_Settings[[#This Row],[Text]]=""),"",IF(OR(Table_Settings[[#This Row],[Text]]="true",Table_Settings[[#This Row],[Text]]="false",ISNUMBER(Table_Settings[[#This Row],[Text]])),Table_Settings[[#This Row],[Text]],""""&amp;Table_Settings[[#This Row],[Text]]&amp;""""))</f>
        <v>"staging.website.com"</v>
      </c>
      <c r="I7" s="13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s="137" t="str">
        <f ca="1">SUBSTITUTE(SUBSTITUTE(SUBSTITUTE(SUBSTITUTE(SUBSTITUTE(SUBSTITUTE(SUBSTITUTE(SUBSTITUTE(
TRIM(CLEAN(Table_Settings[[#This Row],[Config]])),
" {","{"),
"{ ","{"),
" }","}"),
"} ","}"),
" [","["),
"[ ","["),
" ]","]"),
"] ","]")</f>
        <v>"stagingDomains": "staging.website.com",</v>
      </c>
      <c r="K7" s="105" t="s">
        <v>279</v>
      </c>
    </row>
    <row r="8" spans="2:11" ht="21" customHeight="1">
      <c r="B8" s="2" t="s">
        <v>280</v>
      </c>
      <c r="C8" s="16"/>
      <c r="D8" s="13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s="13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s="137" t="str">
        <f ca="1">IF(Table_Settings[[#This Row],[Header]]="Yes","",IF(Table_Settings[[#This Row],[Property]]&lt;&gt;"",SUBSTITUTE(Table_Settings[[#This Row],[Type]]," ","")&amp;SUBSTITUTE(Table_Settings[[#This Row],[Property]]," ",""),""))</f>
        <v>PermissionDevelopmentDomains</v>
      </c>
      <c r="G8" s="13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s="137" t="str">
        <f ca="1">IF(OR(Table_Settings[[#This Row],[Header]]="Yes",Table_Settings[[#This Row],[Text]]=""),"",IF(OR(Table_Settings[[#This Row],[Text]]="true",Table_Settings[[#This Row],[Text]]="false",ISNUMBER(Table_Settings[[#This Row],[Text]])),Table_Settings[[#This Row],[Text]],""""&amp;Table_Settings[[#This Row],[Text]]&amp;""""))</f>
        <v>"dev.website.com"</v>
      </c>
      <c r="I8" s="13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s="137" t="str">
        <f ca="1">SUBSTITUTE(SUBSTITUTE(SUBSTITUTE(SUBSTITUTE(SUBSTITUTE(SUBSTITUTE(SUBSTITUTE(SUBSTITUTE(
TRIM(CLEAN(Table_Settings[[#This Row],[Config]])),
" {","{"),
"{ ","{"),
" }","}"),
"} ","}"),
" [","["),
"[ ","["),
" ]","]"),
"] ","]")</f>
        <v>"developmentDomains": "dev.website.com"},</v>
      </c>
      <c r="K8" s="105" t="s">
        <v>281</v>
      </c>
    </row>
    <row r="9" spans="2:11" ht="29.25" thickBot="1">
      <c r="B9" s="4" t="s">
        <v>282</v>
      </c>
      <c r="C9" s="15" t="s">
        <v>60</v>
      </c>
      <c r="D9" s="1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1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15" t="str">
        <f>IF(Table_Settings[[#This Row],[Header]]="Yes","",IF(Table_Settings[[#This Row],[Property]]&lt;&gt;"",SUBSTITUTE(Table_Settings[[#This Row],[Type]]," ","")&amp;SUBSTITUTE(Table_Settings[[#This Row],[Property]]," ",""),""))</f>
        <v/>
      </c>
      <c r="G9" s="1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15" t="str">
        <f>IF(OR(Table_Settings[[#This Row],[Header]]="Yes",Table_Settings[[#This Row],[Text]]=""),"",IF(OR(Table_Settings[[#This Row],[Text]]="true",Table_Settings[[#This Row],[Text]]="false",ISNUMBER(Table_Settings[[#This Row],[Text]])),Table_Settings[[#This Row],[Text]],""""&amp;Table_Settings[[#This Row],[Text]]&amp;""""))</f>
        <v/>
      </c>
      <c r="I9" s="1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15" t="str">
        <f ca="1">SUBSTITUTE(SUBSTITUTE(SUBSTITUTE(SUBSTITUTE(SUBSTITUTE(SUBSTITUTE(SUBSTITUTE(SUBSTITUTE(
TRIM(CLEAN(Table_Settings[[#This Row],[Config]])),
" {","{"),
"{ ","{"),
" }","}"),
"} ","}"),
" [","["),
"[ ","["),
" ]","]"),
"] ","]")</f>
        <v>"financial":{</v>
      </c>
      <c r="K9" s="103"/>
    </row>
    <row r="10" spans="2:11" ht="21" customHeight="1">
      <c r="B10" t="s">
        <v>283</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43">
        <v>0.2</v>
      </c>
    </row>
    <row r="11" spans="2:11" ht="21" customHeight="1">
      <c r="B11" t="s">
        <v>1048</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brokerFeeOnceOff</v>
      </c>
      <c r="F11" t="str">
        <f ca="1">IF(Table_Settings[[#This Row],[Header]]="Yes","",IF(Table_Settings[[#This Row],[Property]]&lt;&gt;"",SUBSTITUTE(Table_Settings[[#This Row],[Type]]," ","")&amp;SUBSTITUTE(Table_Settings[[#This Row],[Property]]," ",""),""))</f>
        <v>FinancialBrokerFeeOnceOff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"brokerFeeOnceOff": 0,</v>
      </c>
      <c r="J11" t="str">
        <f ca="1">SUBSTITUTE(SUBSTITUTE(SUBSTITUTE(SUBSTITUTE(SUBSTITUTE(SUBSTITUTE(SUBSTITUTE(SUBSTITUTE(
TRIM(CLEAN(Table_Settings[[#This Row],[Config]])),
" {","{"),
"{ ","{"),
" }","}"),
"} ","}"),
" [","["),
"[ ","["),
" ]","]"),
"] ","]")</f>
        <v>"brokerFeeOnceOff": 0,</v>
      </c>
      <c r="K11" s="13">
        <v>0</v>
      </c>
    </row>
    <row r="12" spans="2:11" ht="21" customHeight="1">
      <c r="B12" t="s">
        <v>1049</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brokerFeePremiumPercent</v>
      </c>
      <c r="F12" t="str">
        <f ca="1">IF(Table_Settings[[#This Row],[Header]]="Yes","",IF(Table_Settings[[#This Row],[Property]]&lt;&gt;"",SUBSTITUTE(Table_Settings[[#This Row],[Type]]," ","")&amp;SUBSTITUTE(Table_Settings[[#This Row],[Property]]," ",""),""))</f>
        <v>FinancialBrokerFeePremiumPercent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"brokerFeePremiumPercent": 0
        },</v>
      </c>
      <c r="J12" t="str">
        <f ca="1">SUBSTITUTE(SUBSTITUTE(SUBSTITUTE(SUBSTITUTE(SUBSTITUTE(SUBSTITUTE(SUBSTITUTE(SUBSTITUTE(
TRIM(CLEAN(Table_Settings[[#This Row],[Config]])),
" {","{"),
"{ ","{"),
" }","}"),
"} ","}"),
" [","["),
"[ ","["),
" ]","]"),
"] ","]")</f>
        <v>"brokerFeePremiumPercent": 0},</v>
      </c>
      <c r="K12" s="43">
        <v>0</v>
      </c>
    </row>
    <row r="13" spans="2:11" ht="21" customHeight="1">
      <c r="B13" t="s">
        <v>1050</v>
      </c>
      <c r="C13"/>
      <c r="D13" s="111"/>
      <c r="E13" s="111"/>
      <c r="F13" s="111"/>
      <c r="G13" s="111"/>
      <c r="H13" s="111"/>
      <c r="I13" s="111"/>
      <c r="J13" s="111"/>
      <c r="K13" s="13">
        <v>0</v>
      </c>
    </row>
    <row r="14" spans="2:11" ht="21" customHeight="1">
      <c r="B14" t="s">
        <v>1051</v>
      </c>
      <c r="C14"/>
      <c r="D14" s="111"/>
      <c r="E14" s="111"/>
      <c r="F14" s="111"/>
      <c r="G14" s="111"/>
      <c r="H14" s="111"/>
      <c r="I14" s="111"/>
      <c r="J14" s="111"/>
      <c r="K14" s="43">
        <v>0</v>
      </c>
    </row>
    <row r="15" spans="2:11" ht="29.25" thickBot="1">
      <c r="B15" s="4" t="s">
        <v>284</v>
      </c>
      <c r="C15" s="100" t="s">
        <v>60</v>
      </c>
      <c r="D15" s="1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5" s="1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5" s="15" t="str">
        <f>IF(Table_Settings[[#This Row],[Header]]="Yes","",IF(Table_Settings[[#This Row],[Property]]&lt;&gt;"",SUBSTITUTE(Table_Settings[[#This Row],[Type]]," ","")&amp;SUBSTITUTE(Table_Settings[[#This Row],[Property]]," ",""),""))</f>
        <v/>
      </c>
      <c r="G15" s="1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5" s="15" t="str">
        <f>IF(OR(Table_Settings[[#This Row],[Header]]="Yes",Table_Settings[[#This Row],[Text]]=""),"",IF(OR(Table_Settings[[#This Row],[Text]]="true",Table_Settings[[#This Row],[Text]]="false",ISNUMBER(Table_Settings[[#This Row],[Text]])),Table_Settings[[#This Row],[Text]],""""&amp;Table_Settings[[#This Row],[Text]]&amp;""""))</f>
        <v/>
      </c>
      <c r="I15" s="1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5" s="15" t="str">
        <f ca="1">SUBSTITUTE(SUBSTITUTE(SUBSTITUTE(SUBSTITUTE(SUBSTITUTE(SUBSTITUTE(SUBSTITUTE(SUBSTITUTE(
TRIM(CLEAN(Table_Settings[[#This Row],[Config]])),
" {","{"),
"{ ","{"),
" }","}"),
"} ","}"),
" [","["),
"[ ","["),
" ]","]"),
"] ","]")</f>
        <v>"styling":{</v>
      </c>
      <c r="K15" s="103"/>
    </row>
    <row r="16" spans="2:11" ht="21.75" thickBot="1">
      <c r="B16" s="109" t="s">
        <v>285</v>
      </c>
      <c r="C16" s="100" t="s">
        <v>60</v>
      </c>
      <c r="D16" s="10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6" s="10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6" s="100" t="str">
        <f>IF(Table_Settings[[#This Row],[Header]]="Yes","",IF(Table_Settings[[#This Row],[Property]]&lt;&gt;"",SUBSTITUTE(Table_Settings[[#This Row],[Type]]," ","")&amp;SUBSTITUTE(Table_Settings[[#This Row],[Property]]," ",""),""))</f>
        <v/>
      </c>
      <c r="G16" s="100"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6" s="100" t="str">
        <f>IF(OR(Table_Settings[[#This Row],[Header]]="Yes",Table_Settings[[#This Row],[Text]]=""),"",IF(OR(Table_Settings[[#This Row],[Text]]="true",Table_Settings[[#This Row],[Text]]="false",ISNUMBER(Table_Settings[[#This Row],[Text]])),Table_Settings[[#This Row],[Text]],""""&amp;Table_Settings[[#This Row],[Text]]&amp;""""))</f>
        <v/>
      </c>
      <c r="I16" s="10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6" s="100" t="str">
        <f ca="1">SUBSTITUTE(SUBSTITUTE(SUBSTITUTE(SUBSTITUTE(SUBSTITUTE(SUBSTITUTE(SUBSTITUTE(SUBSTITUTE(
TRIM(CLEAN(Table_Settings[[#This Row],[Config]])),
" {","{"),
"{ ","{"),
" }","}"),
"} ","}"),
" [","["),
"[ ","["),
" ]","]"),
"] ","]")</f>
        <v>"googleFonts":{</v>
      </c>
      <c r="K16" s="110"/>
    </row>
    <row r="17" spans="2:11" ht="21" customHeight="1">
      <c r="B17" s="171" t="s">
        <v>286</v>
      </c>
      <c r="C17" s="171"/>
      <c r="D17"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7" s="171" t="str">
        <f ca="1">IF(Table_Settings[[#This Row],[Header]]="Yes","",IF(Table_Settings[[#This Row],[Property]]&lt;&gt;"",SUBSTITUTE(Table_Settings[[#This Row],[Type]]," ","")&amp;SUBSTITUTE(Table_Settings[[#This Row],[Property]]," ",""),""))</f>
        <v>GoogleFontHeadings</v>
      </c>
      <c r="G17"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Montserrat</v>
      </c>
      <c r="H17" s="171" t="str">
        <f ca="1">IF(OR(Table_Settings[[#This Row],[Header]]="Yes",Table_Settings[[#This Row],[Text]]=""),"",IF(OR(Table_Settings[[#This Row],[Text]]="true",Table_Settings[[#This Row],[Text]]="false",ISNUMBER(Table_Settings[[#This Row],[Text]])),Table_Settings[[#This Row],[Text]],""""&amp;Table_Settings[[#This Row],[Text]]&amp;""""))</f>
        <v>"Montserrat"</v>
      </c>
      <c r="I17"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"Montserrat",</v>
      </c>
      <c r="J17" s="171" t="str">
        <f ca="1">SUBSTITUTE(SUBSTITUTE(SUBSTITUTE(SUBSTITUTE(SUBSTITUTE(SUBSTITUTE(SUBSTITUTE(SUBSTITUTE(
TRIM(CLEAN(Table_Settings[[#This Row],[Config]])),
" {","{"),
"{ ","{"),
" }","}"),
"} ","}"),
" [","["),
"[ ","["),
" ]","]"),
"] ","]")</f>
        <v>"headings": "Montserrat",</v>
      </c>
      <c r="K17" s="214" t="s">
        <v>846</v>
      </c>
    </row>
    <row r="18" spans="2:11" ht="21" customHeight="1">
      <c r="B18" s="171" t="s">
        <v>287</v>
      </c>
      <c r="C18" s="171"/>
      <c r="D18"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8"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8" s="171" t="str">
        <f ca="1">IF(Table_Settings[[#This Row],[Header]]="Yes","",IF(Table_Settings[[#This Row],[Property]]&lt;&gt;"",SUBSTITUTE(Table_Settings[[#This Row],[Type]]," ","")&amp;SUBSTITUTE(Table_Settings[[#This Row],[Property]]," ",""),""))</f>
        <v>GoogleFontBodyText</v>
      </c>
      <c r="G18"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8" s="171" t="str">
        <f ca="1">IF(OR(Table_Settings[[#This Row],[Header]]="Yes",Table_Settings[[#This Row],[Text]]=""),"",IF(OR(Table_Settings[[#This Row],[Text]]="true",Table_Settings[[#This Row],[Text]]="false",ISNUMBER(Table_Settings[[#This Row],[Text]])),Table_Settings[[#This Row],[Text]],""""&amp;Table_Settings[[#This Row],[Text]]&amp;""""))</f>
        <v>"Nunito"</v>
      </c>
      <c r="I18"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"Nunito",</v>
      </c>
      <c r="J18" s="171" t="str">
        <f ca="1">SUBSTITUTE(SUBSTITUTE(SUBSTITUTE(SUBSTITUTE(SUBSTITUTE(SUBSTITUTE(SUBSTITUTE(SUBSTITUTE(
TRIM(CLEAN(Table_Settings[[#This Row],[Config]])),
" {","{"),
"{ ","{"),
" }","}"),
"} ","}"),
" [","["),
"[ ","["),
" ]","]"),
"] ","]")</f>
        <v>"bodyText": "Nunito",</v>
      </c>
      <c r="K18" s="214" t="s">
        <v>845</v>
      </c>
    </row>
    <row r="19" spans="2:11" ht="21" customHeight="1">
      <c r="B19" s="171" t="s">
        <v>288</v>
      </c>
      <c r="C19" s="171"/>
      <c r="D19"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9"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9" s="171" t="str">
        <f ca="1">IF(Table_Settings[[#This Row],[Header]]="Yes","",IF(Table_Settings[[#This Row],[Property]]&lt;&gt;"",SUBSTITUTE(Table_Settings[[#This Row],[Type]]," ","")&amp;SUBSTITUTE(Table_Settings[[#This Row],[Property]]," ",""),""))</f>
        <v>GoogleFontLabels</v>
      </c>
      <c r="G19"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9" s="171" t="str">
        <f ca="1">IF(OR(Table_Settings[[#This Row],[Header]]="Yes",Table_Settings[[#This Row],[Text]]=""),"",IF(OR(Table_Settings[[#This Row],[Text]]="true",Table_Settings[[#This Row],[Text]]="false",ISNUMBER(Table_Settings[[#This Row],[Text]])),Table_Settings[[#This Row],[Text]],""""&amp;Table_Settings[[#This Row],[Text]]&amp;""""))</f>
        <v>"Nunito"</v>
      </c>
      <c r="I19"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"Nunito"
        },</v>
      </c>
      <c r="J19" s="171" t="str">
        <f ca="1">SUBSTITUTE(SUBSTITUTE(SUBSTITUTE(SUBSTITUTE(SUBSTITUTE(SUBSTITUTE(SUBSTITUTE(SUBSTITUTE(
TRIM(CLEAN(Table_Settings[[#This Row],[Config]])),
" {","{"),
"{ ","{"),
" }","}"),
"} ","}"),
" [","["),
"[ ","["),
" ]","]"),
"] ","]")</f>
        <v>"labels": "Nunito"},</v>
      </c>
      <c r="K19" s="214" t="s">
        <v>845</v>
      </c>
    </row>
    <row r="20" spans="2:11" ht="21.75" thickBot="1">
      <c r="B20" s="109" t="s">
        <v>289</v>
      </c>
      <c r="C20" s="100" t="s">
        <v>60</v>
      </c>
      <c r="D20" s="10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0" s="10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20" s="109" t="str">
        <f>IF(Table_Settings[[#This Row],[Header]]="Yes","",IF(Table_Settings[[#This Row],[Property]]&lt;&gt;"",SUBSTITUTE(Table_Settings[[#This Row],[Type]]," ","")&amp;SUBSTITUTE(Table_Settings[[#This Row],[Property]]," ",""),""))</f>
        <v/>
      </c>
      <c r="G20" s="10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0" s="109" t="str">
        <f>IF(OR(Table_Settings[[#This Row],[Header]]="Yes",Table_Settings[[#This Row],[Text]]=""),"",IF(OR(Table_Settings[[#This Row],[Text]]="true",Table_Settings[[#This Row],[Text]]="false",ISNUMBER(Table_Settings[[#This Row],[Text]])),Table_Settings[[#This Row],[Text]],""""&amp;Table_Settings[[#This Row],[Text]]&amp;""""))</f>
        <v/>
      </c>
      <c r="I20" s="10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20" s="109" t="str">
        <f ca="1">SUBSTITUTE(SUBSTITUTE(SUBSTITUTE(SUBSTITUTE(SUBSTITUTE(SUBSTITUTE(SUBSTITUTE(SUBSTITUTE(
TRIM(CLEAN(Table_Settings[[#This Row],[Config]])),
" {","{"),
"{ ","{"),
" }","}"),
"} ","}"),
" [","["),
"[ ","["),
" ]","]"),
"] ","]")</f>
        <v>"fontWeight":{</v>
      </c>
      <c r="K20" s="110"/>
    </row>
    <row r="21" spans="2:11" ht="21" customHeight="1">
      <c r="B21" s="171" t="s">
        <v>286</v>
      </c>
      <c r="C21" s="171"/>
      <c r="D21"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21" s="171" t="str">
        <f ca="1">IF(Table_Settings[[#This Row],[Header]]="Yes","",IF(Table_Settings[[#This Row],[Property]]&lt;&gt;"",SUBSTITUTE(Table_Settings[[#This Row],[Type]]," ","")&amp;SUBSTITUTE(Table_Settings[[#This Row],[Property]]," ",""),""))</f>
        <v>FontWeightHeadings</v>
      </c>
      <c r="G21" s="17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21" s="171">
        <f ca="1">IF(OR(Table_Settings[[#This Row],[Header]]="Yes",Table_Settings[[#This Row],[Text]]=""),"",IF(OR(Table_Settings[[#This Row],[Text]]="true",Table_Settings[[#This Row],[Text]]="false",ISNUMBER(Table_Settings[[#This Row],[Text]])),Table_Settings[[#This Row],[Text]],""""&amp;Table_Settings[[#This Row],[Text]]&amp;""""))</f>
        <v>400</v>
      </c>
      <c r="I21"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400,</v>
      </c>
      <c r="J21" s="171" t="str">
        <f ca="1">SUBSTITUTE(SUBSTITUTE(SUBSTITUTE(SUBSTITUTE(SUBSTITUTE(SUBSTITUTE(SUBSTITUTE(SUBSTITUTE(
TRIM(CLEAN(Table_Settings[[#This Row],[Config]])),
" {","{"),
"{ ","{"),
" }","}"),
"} ","}"),
" [","["),
"[ ","["),
" ]","]"),
"] ","]")</f>
        <v>"headings": 400,</v>
      </c>
      <c r="K21" s="52">
        <v>400</v>
      </c>
    </row>
    <row r="22" spans="2:11" ht="21" customHeight="1">
      <c r="B22" s="171" t="s">
        <v>287</v>
      </c>
      <c r="C22" s="171"/>
      <c r="D22"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2"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2" s="171" t="str">
        <f ca="1">IF(Table_Settings[[#This Row],[Header]]="Yes","",IF(Table_Settings[[#This Row],[Property]]&lt;&gt;"",SUBSTITUTE(Table_Settings[[#This Row],[Type]]," ","")&amp;SUBSTITUTE(Table_Settings[[#This Row],[Property]]," ",""),""))</f>
        <v>FontWeightBodyText</v>
      </c>
      <c r="G22" s="17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300</v>
      </c>
      <c r="H22" s="171">
        <f ca="1">IF(OR(Table_Settings[[#This Row],[Header]]="Yes",Table_Settings[[#This Row],[Text]]=""),"",IF(OR(Table_Settings[[#This Row],[Text]]="true",Table_Settings[[#This Row],[Text]]="false",ISNUMBER(Table_Settings[[#This Row],[Text]])),Table_Settings[[#This Row],[Text]],""""&amp;Table_Settings[[#This Row],[Text]]&amp;""""))</f>
        <v>300</v>
      </c>
      <c r="I22"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300,</v>
      </c>
      <c r="J22" s="171" t="str">
        <f ca="1">SUBSTITUTE(SUBSTITUTE(SUBSTITUTE(SUBSTITUTE(SUBSTITUTE(SUBSTITUTE(SUBSTITUTE(SUBSTITUTE(
TRIM(CLEAN(Table_Settings[[#This Row],[Config]])),
" {","{"),
"{ ","{"),
" }","}"),
"} ","}"),
" [","["),
"[ ","["),
" ]","]"),
"] ","]")</f>
        <v>"bodyText": 300,</v>
      </c>
      <c r="K22" s="52">
        <v>300</v>
      </c>
    </row>
    <row r="23" spans="2:11" ht="21" customHeight="1">
      <c r="B23" s="171" t="s">
        <v>288</v>
      </c>
      <c r="C23" s="171"/>
      <c r="D23"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3"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3" s="171" t="str">
        <f ca="1">IF(Table_Settings[[#This Row],[Header]]="Yes","",IF(Table_Settings[[#This Row],[Property]]&lt;&gt;"",SUBSTITUTE(Table_Settings[[#This Row],[Type]]," ","")&amp;SUBSTITUTE(Table_Settings[[#This Row],[Property]]," ",""),""))</f>
        <v>FontWeightLabels</v>
      </c>
      <c r="G23" s="17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3" s="171">
        <f ca="1">IF(OR(Table_Settings[[#This Row],[Header]]="Yes",Table_Settings[[#This Row],[Text]]=""),"",IF(OR(Table_Settings[[#This Row],[Text]]="true",Table_Settings[[#This Row],[Text]]="false",ISNUMBER(Table_Settings[[#This Row],[Text]])),Table_Settings[[#This Row],[Text]],""""&amp;Table_Settings[[#This Row],[Text]]&amp;""""))</f>
        <v>700</v>
      </c>
      <c r="I23"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3" s="171" t="str">
        <f ca="1">SUBSTITUTE(SUBSTITUTE(SUBSTITUTE(SUBSTITUTE(SUBSTITUTE(SUBSTITUTE(SUBSTITUTE(SUBSTITUTE(
TRIM(CLEAN(Table_Settings[[#This Row],[Config]])),
" {","{"),
"{ ","{"),
" }","}"),
"} ","}"),
" [","["),
"[ ","["),
" ]","]"),
"] ","]")</f>
        <v>"labels": 700},</v>
      </c>
      <c r="K23" s="52">
        <v>700</v>
      </c>
    </row>
    <row r="24" spans="2:11" ht="21.75" thickBot="1">
      <c r="B24" s="109" t="s">
        <v>290</v>
      </c>
      <c r="C24" s="100" t="s">
        <v>60</v>
      </c>
      <c r="D24" s="10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4" s="10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4" s="109" t="str">
        <f>IF(Table_Settings[[#This Row],[Header]]="Yes","",IF(Table_Settings[[#This Row],[Property]]&lt;&gt;"",SUBSTITUTE(Table_Settings[[#This Row],[Type]]," ","")&amp;SUBSTITUTE(Table_Settings[[#This Row],[Property]]," ",""),""))</f>
        <v/>
      </c>
      <c r="G24" s="10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4" s="109" t="str">
        <f>IF(OR(Table_Settings[[#This Row],[Header]]="Yes",Table_Settings[[#This Row],[Text]]=""),"",IF(OR(Table_Settings[[#This Row],[Text]]="true",Table_Settings[[#This Row],[Text]]="false",ISNUMBER(Table_Settings[[#This Row],[Text]])),Table_Settings[[#This Row],[Text]],""""&amp;Table_Settings[[#This Row],[Text]]&amp;""""))</f>
        <v/>
      </c>
      <c r="I24" s="10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4" s="109" t="str">
        <f ca="1">SUBSTITUTE(SUBSTITUTE(SUBSTITUTE(SUBSTITUTE(SUBSTITUTE(SUBSTITUTE(SUBSTITUTE(SUBSTITUTE(
TRIM(CLEAN(Table_Settings[[#This Row],[Config]])),
" {","{"),
"{ ","{"),
" }","}"),
"} ","}"),
" [","["),
"[ ","["),
" ]","]"),
"] ","]")</f>
        <v>"primaryColours":{</v>
      </c>
      <c r="K24" s="110"/>
    </row>
    <row r="25" spans="2:11" ht="21" customHeight="1">
      <c r="B25" s="171" t="s">
        <v>291</v>
      </c>
      <c r="C25" s="171"/>
      <c r="D25"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5" s="171" t="str">
        <f ca="1">IF(Table_Settings[[#This Row],[Header]]="Yes","",IF(Table_Settings[[#This Row],[Property]]&lt;&gt;"",SUBSTITUTE(Table_Settings[[#This Row],[Type]]," ","")&amp;SUBSTITUTE(Table_Settings[[#This Row],[Property]]," ",""),""))</f>
        <v>PrimaryColourBackground1</v>
      </c>
      <c r="G25"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5" s="171" t="str">
        <f ca="1">IF(OR(Table_Settings[[#This Row],[Header]]="Yes",Table_Settings[[#This Row],[Text]]=""),"",IF(OR(Table_Settings[[#This Row],[Text]]="true",Table_Settings[[#This Row],[Text]]="false",ISNUMBER(Table_Settings[[#This Row],[Text]])),Table_Settings[[#This Row],[Text]],""""&amp;Table_Settings[[#This Row],[Text]]&amp;""""))</f>
        <v>"#FFFFFF"</v>
      </c>
      <c r="I25"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5" s="171" t="str">
        <f ca="1">SUBSTITUTE(SUBSTITUTE(SUBSTITUTE(SUBSTITUTE(SUBSTITUTE(SUBSTITUTE(SUBSTITUTE(SUBSTITUTE(
TRIM(CLEAN(Table_Settings[[#This Row],[Config]])),
" {","{"),
"{ ","{"),
" }","}"),
"} ","}"),
" [","["),
"[ ","["),
" ]","]"),
"] ","]")</f>
        <v>"background1": "#FFFFFF",</v>
      </c>
      <c r="K25" s="168" t="s">
        <v>292</v>
      </c>
    </row>
    <row r="26" spans="2:11" ht="21" customHeight="1">
      <c r="B26" s="171" t="s">
        <v>293</v>
      </c>
      <c r="C26" s="171"/>
      <c r="D26"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6" s="171" t="str">
        <f ca="1">IF(Table_Settings[[#This Row],[Header]]="Yes","",IF(Table_Settings[[#This Row],[Property]]&lt;&gt;"",SUBSTITUTE(Table_Settings[[#This Row],[Type]]," ","")&amp;SUBSTITUTE(Table_Settings[[#This Row],[Property]]," ",""),""))</f>
        <v>PrimaryColourBackground2</v>
      </c>
      <c r="G26"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#f5f8fc</v>
      </c>
      <c r="H26" s="171" t="str">
        <f ca="1">IF(OR(Table_Settings[[#This Row],[Header]]="Yes",Table_Settings[[#This Row],[Text]]=""),"",IF(OR(Table_Settings[[#This Row],[Text]]="true",Table_Settings[[#This Row],[Text]]="false",ISNUMBER(Table_Settings[[#This Row],[Text]])),Table_Settings[[#This Row],[Text]],""""&amp;Table_Settings[[#This Row],[Text]]&amp;""""))</f>
        <v>"#f5f8fc"</v>
      </c>
      <c r="I26"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"#f5f8fc",</v>
      </c>
      <c r="J26" s="171" t="str">
        <f ca="1">SUBSTITUTE(SUBSTITUTE(SUBSTITUTE(SUBSTITUTE(SUBSTITUTE(SUBSTITUTE(SUBSTITUTE(SUBSTITUTE(
TRIM(CLEAN(Table_Settings[[#This Row],[Config]])),
" {","{"),
"{ ","{"),
" }","}"),
"} ","}"),
" [","["),
"[ ","["),
" ]","]"),
"] ","]")</f>
        <v>"background2": "#f5f8fc",</v>
      </c>
      <c r="K26" s="228" t="s">
        <v>920</v>
      </c>
    </row>
    <row r="27" spans="2:11" ht="21" customHeight="1">
      <c r="B27" s="171" t="s">
        <v>294</v>
      </c>
      <c r="C27" s="171"/>
      <c r="D27" s="17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17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7" s="172" t="str">
        <f ca="1">IF(Table_Settings[[#This Row],[Header]]="Yes","",IF(Table_Settings[[#This Row],[Property]]&lt;&gt;"",SUBSTITUTE(Table_Settings[[#This Row],[Type]]," ","")&amp;SUBSTITUTE(Table_Settings[[#This Row],[Property]]," ",""),""))</f>
        <v>PrimaryColourBackground3</v>
      </c>
      <c r="G27" s="17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#d9e1e8</v>
      </c>
      <c r="H27" s="172" t="str">
        <f ca="1">IF(OR(Table_Settings[[#This Row],[Header]]="Yes",Table_Settings[[#This Row],[Text]]=""),"",IF(OR(Table_Settings[[#This Row],[Text]]="true",Table_Settings[[#This Row],[Text]]="false",ISNUMBER(Table_Settings[[#This Row],[Text]])),Table_Settings[[#This Row],[Text]],""""&amp;Table_Settings[[#This Row],[Text]]&amp;""""))</f>
        <v>"#d9e1e8"</v>
      </c>
      <c r="I27" s="17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"#d9e1e8",</v>
      </c>
      <c r="J27" s="172" t="str">
        <f ca="1">SUBSTITUTE(SUBSTITUTE(SUBSTITUTE(SUBSTITUTE(SUBSTITUTE(SUBSTITUTE(SUBSTITUTE(SUBSTITUTE(
TRIM(CLEAN(Table_Settings[[#This Row],[Config]])),
" {","{"),
"{ ","{"),
" }","}"),
"} ","}"),
" [","["),
"[ ","["),
" ]","]"),
"] ","]")</f>
        <v>"background3": "#d9e1e8",</v>
      </c>
      <c r="K27" s="227" t="s">
        <v>921</v>
      </c>
    </row>
    <row r="28" spans="2:11" ht="21" customHeight="1">
      <c r="B28" s="171" t="s">
        <v>295</v>
      </c>
      <c r="C28" s="171"/>
      <c r="D28"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8" s="171" t="str">
        <f ca="1">IF(Table_Settings[[#This Row],[Header]]="Yes","",IF(Table_Settings[[#This Row],[Property]]&lt;&gt;"",SUBSTITUTE(Table_Settings[[#This Row],[Type]]," ","")&amp;SUBSTITUTE(Table_Settings[[#This Row],[Property]]," ",""),""))</f>
        <v>PrimaryColourForeground1</v>
      </c>
      <c r="G28"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#1d1c1c</v>
      </c>
      <c r="H28" s="171" t="str">
        <f ca="1">IF(OR(Table_Settings[[#This Row],[Header]]="Yes",Table_Settings[[#This Row],[Text]]=""),"",IF(OR(Table_Settings[[#This Row],[Text]]="true",Table_Settings[[#This Row],[Text]]="false",ISNUMBER(Table_Settings[[#This Row],[Text]])),Table_Settings[[#This Row],[Text]],""""&amp;Table_Settings[[#This Row],[Text]]&amp;""""))</f>
        <v>"#1d1c1c"</v>
      </c>
      <c r="I28"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"#1d1c1c",</v>
      </c>
      <c r="J28" s="171" t="str">
        <f ca="1">SUBSTITUTE(SUBSTITUTE(SUBSTITUTE(SUBSTITUTE(SUBSTITUTE(SUBSTITUTE(SUBSTITUTE(SUBSTITUTE(
TRIM(CLEAN(Table_Settings[[#This Row],[Config]])),
" {","{"),
"{ ","{"),
" }","}"),
"} ","}"),
" [","["),
"[ ","["),
" ]","]"),
"] ","]")</f>
        <v>"foreground1": "#1d1c1c",</v>
      </c>
      <c r="K28" s="25" t="s">
        <v>869</v>
      </c>
    </row>
    <row r="29" spans="2:11" ht="21" customHeight="1">
      <c r="B29" s="171" t="s">
        <v>296</v>
      </c>
      <c r="C29" s="171"/>
      <c r="D29"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9" s="171" t="str">
        <f ca="1">IF(Table_Settings[[#This Row],[Header]]="Yes","",IF(Table_Settings[[#This Row],[Property]]&lt;&gt;"",SUBSTITUTE(Table_Settings[[#This Row],[Type]]," ","")&amp;SUBSTITUTE(Table_Settings[[#This Row],[Property]]," ",""),""))</f>
        <v>PrimaryColourForeground2</v>
      </c>
      <c r="G29"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#4e4e4f</v>
      </c>
      <c r="H29" s="171" t="str">
        <f ca="1">IF(OR(Table_Settings[[#This Row],[Header]]="Yes",Table_Settings[[#This Row],[Text]]=""),"",IF(OR(Table_Settings[[#This Row],[Text]]="true",Table_Settings[[#This Row],[Text]]="false",ISNUMBER(Table_Settings[[#This Row],[Text]])),Table_Settings[[#This Row],[Text]],""""&amp;Table_Settings[[#This Row],[Text]]&amp;""""))</f>
        <v>"#4e4e4f"</v>
      </c>
      <c r="I29"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"#4e4e4f",</v>
      </c>
      <c r="J29" s="171" t="str">
        <f ca="1">SUBSTITUTE(SUBSTITUTE(SUBSTITUTE(SUBSTITUTE(SUBSTITUTE(SUBSTITUTE(SUBSTITUTE(SUBSTITUTE(
TRIM(CLEAN(Table_Settings[[#This Row],[Config]])),
" {","{"),
"{ ","{"),
" }","}"),
"} ","}"),
" [","["),
"[ ","["),
" ]","]"),
"] ","]")</f>
        <v>"foreground2": "#4e4e4f",</v>
      </c>
      <c r="K29" s="25" t="s">
        <v>859</v>
      </c>
    </row>
    <row r="30" spans="2:11" ht="21" customHeight="1">
      <c r="B30" s="171" t="s">
        <v>297</v>
      </c>
      <c r="C30" s="171"/>
      <c r="D30"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30" s="171" t="str">
        <f ca="1">IF(Table_Settings[[#This Row],[Header]]="Yes","",IF(Table_Settings[[#This Row],[Property]]&lt;&gt;"",SUBSTITUTE(Table_Settings[[#This Row],[Type]]," ","")&amp;SUBSTITUTE(Table_Settings[[#This Row],[Property]]," ",""),""))</f>
        <v>PrimaryColourAccent1</v>
      </c>
      <c r="G30"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#00a0c6</v>
      </c>
      <c r="H30" s="171" t="str">
        <f ca="1">IF(OR(Table_Settings[[#This Row],[Header]]="Yes",Table_Settings[[#This Row],[Text]]=""),"",IF(OR(Table_Settings[[#This Row],[Text]]="true",Table_Settings[[#This Row],[Text]]="false",ISNUMBER(Table_Settings[[#This Row],[Text]])),Table_Settings[[#This Row],[Text]],""""&amp;Table_Settings[[#This Row],[Text]]&amp;""""))</f>
        <v>"#00a0c6"</v>
      </c>
      <c r="I30"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"#00a0c6",</v>
      </c>
      <c r="J30" s="171" t="str">
        <f ca="1">SUBSTITUTE(SUBSTITUTE(SUBSTITUTE(SUBSTITUTE(SUBSTITUTE(SUBSTITUTE(SUBSTITUTE(SUBSTITUTE(
TRIM(CLEAN(Table_Settings[[#This Row],[Config]])),
" {","{"),
"{ ","{"),
" }","}"),
"} ","}"),
" [","["),
"[ ","["),
" ]","]"),
"] ","]")</f>
        <v>"accent1": "#00a0c6",</v>
      </c>
      <c r="K30" s="221" t="s">
        <v>868</v>
      </c>
    </row>
    <row r="31" spans="2:11" ht="21" customHeight="1">
      <c r="B31" s="171" t="s">
        <v>298</v>
      </c>
      <c r="C31" s="171"/>
      <c r="D31"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1"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31" s="171" t="str">
        <f ca="1">IF(Table_Settings[[#This Row],[Header]]="Yes","",IF(Table_Settings[[#This Row],[Property]]&lt;&gt;"",SUBSTITUTE(Table_Settings[[#This Row],[Type]]," ","")&amp;SUBSTITUTE(Table_Settings[[#This Row],[Property]]," ",""),""))</f>
        <v>PrimaryColourAccent2</v>
      </c>
      <c r="G31"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#00a0c6</v>
      </c>
      <c r="H31" s="171" t="str">
        <f ca="1">IF(OR(Table_Settings[[#This Row],[Header]]="Yes",Table_Settings[[#This Row],[Text]]=""),"",IF(OR(Table_Settings[[#This Row],[Text]]="true",Table_Settings[[#This Row],[Text]]="false",ISNUMBER(Table_Settings[[#This Row],[Text]])),Table_Settings[[#This Row],[Text]],""""&amp;Table_Settings[[#This Row],[Text]]&amp;""""))</f>
        <v>"#00a0c6"</v>
      </c>
      <c r="I31"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"#00a0c6",</v>
      </c>
      <c r="J31" s="171" t="str">
        <f ca="1">SUBSTITUTE(SUBSTITUTE(SUBSTITUTE(SUBSTITUTE(SUBSTITUTE(SUBSTITUTE(SUBSTITUTE(SUBSTITUTE(
TRIM(CLEAN(Table_Settings[[#This Row],[Config]])),
" {","{"),
"{ ","{"),
" }","}"),
"} ","}"),
" [","["),
"[ ","["),
" ]","]"),
"] ","]")</f>
        <v>"accent2": "#00a0c6",</v>
      </c>
      <c r="K31" s="221" t="s">
        <v>868</v>
      </c>
    </row>
    <row r="32" spans="2:11" ht="21" customHeight="1">
      <c r="B32" s="174" t="s">
        <v>299</v>
      </c>
      <c r="C32" s="174"/>
      <c r="D32" s="17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2" s="17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2" s="174" t="str">
        <f ca="1">IF(Table_Settings[[#This Row],[Header]]="Yes","",IF(Table_Settings[[#This Row],[Property]]&lt;&gt;"",SUBSTITUTE(Table_Settings[[#This Row],[Type]]," ","")&amp;SUBSTITUTE(Table_Settings[[#This Row],[Property]]," ",""),""))</f>
        <v>PrimaryColourBorders</v>
      </c>
      <c r="G32" s="174"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#c0c8d2</v>
      </c>
      <c r="H32" s="174" t="str">
        <f ca="1">IF(OR(Table_Settings[[#This Row],[Header]]="Yes",Table_Settings[[#This Row],[Text]]=""),"",IF(OR(Table_Settings[[#This Row],[Text]]="true",Table_Settings[[#This Row],[Text]]="false",ISNUMBER(Table_Settings[[#This Row],[Text]])),Table_Settings[[#This Row],[Text]],""""&amp;Table_Settings[[#This Row],[Text]]&amp;""""))</f>
        <v>"#c0c8d2"</v>
      </c>
      <c r="I32" s="17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"#c0c8d2"
        },</v>
      </c>
      <c r="J32" s="174" t="str">
        <f ca="1">SUBSTITUTE(SUBSTITUTE(SUBSTITUTE(SUBSTITUTE(SUBSTITUTE(SUBSTITUTE(SUBSTITUTE(SUBSTITUTE(
TRIM(CLEAN(Table_Settings[[#This Row],[Config]])),
" {","{"),
"{ ","{"),
" }","}"),
"} ","}"),
" [","["),
"[ ","["),
" ]","]"),
"] ","]")</f>
        <v>"borders": "#c0c8d2"},</v>
      </c>
      <c r="K32" s="227" t="s">
        <v>919</v>
      </c>
    </row>
    <row r="33" spans="2:11" ht="21" customHeight="1">
      <c r="B33" s="1" t="s">
        <v>204</v>
      </c>
      <c r="C33" s="174"/>
      <c r="D33" s="241"/>
      <c r="E33" s="241"/>
      <c r="F33" s="241"/>
      <c r="G33" s="241"/>
      <c r="H33" s="241"/>
      <c r="I33" s="241"/>
      <c r="J33" s="241"/>
      <c r="K33" s="104" t="s">
        <v>1005</v>
      </c>
    </row>
    <row r="34" spans="2:11" ht="21" customHeight="1">
      <c r="B34" s="1" t="s">
        <v>205</v>
      </c>
      <c r="C34" s="174"/>
      <c r="D34" s="241"/>
      <c r="E34" s="241"/>
      <c r="F34" s="241"/>
      <c r="G34" s="241"/>
      <c r="H34" s="241"/>
      <c r="I34" s="241"/>
      <c r="J34" s="241"/>
      <c r="K34" s="104" t="s">
        <v>1006</v>
      </c>
    </row>
    <row r="35" spans="2:11" ht="21" customHeight="1">
      <c r="B35" s="1" t="s">
        <v>206</v>
      </c>
      <c r="C35" s="174"/>
      <c r="D35" s="241"/>
      <c r="E35" s="241"/>
      <c r="F35" s="241"/>
      <c r="G35" s="241"/>
      <c r="H35" s="241"/>
      <c r="I35" s="241"/>
      <c r="J35" s="241"/>
      <c r="K35" s="104" t="s">
        <v>1006</v>
      </c>
    </row>
    <row r="36" spans="2:11" ht="21.75" thickBot="1">
      <c r="B36" s="109" t="s">
        <v>220</v>
      </c>
      <c r="C36" s="100" t="s">
        <v>60</v>
      </c>
      <c r="D36" s="10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6" s="10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6" s="109" t="str">
        <f>IF(Table_Settings[[#This Row],[Header]]="Yes","",IF(Table_Settings[[#This Row],[Property]]&lt;&gt;"",SUBSTITUTE(Table_Settings[[#This Row],[Type]]," ","")&amp;SUBSTITUTE(Table_Settings[[#This Row],[Property]]," ",""),""))</f>
        <v/>
      </c>
      <c r="G36" s="10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6" s="109" t="str">
        <f>IF(OR(Table_Settings[[#This Row],[Header]]="Yes",Table_Settings[[#This Row],[Text]]=""),"",IF(OR(Table_Settings[[#This Row],[Text]]="true",Table_Settings[[#This Row],[Text]]="false",ISNUMBER(Table_Settings[[#This Row],[Text]])),Table_Settings[[#This Row],[Text]],""""&amp;Table_Settings[[#This Row],[Text]]&amp;""""))</f>
        <v/>
      </c>
      <c r="I36" s="10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6" s="109" t="str">
        <f ca="1">SUBSTITUTE(SUBSTITUTE(SUBSTITUTE(SUBSTITUTE(SUBSTITUTE(SUBSTITUTE(SUBSTITUTE(SUBSTITUTE(
TRIM(CLEAN(Table_Settings[[#This Row],[Config]])),
" {","{"),
"{ ","{"),
" }","}"),
"} ","}"),
" [","["),
"[ ","["),
" ]","]"),
"] ","]")</f>
        <v>"other":{</v>
      </c>
      <c r="K36" s="110"/>
    </row>
    <row r="37" spans="2:11" ht="21" customHeight="1">
      <c r="B37" s="171" t="s">
        <v>300</v>
      </c>
      <c r="C37"/>
      <c r="D3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7" t="str">
        <f ca="1">IF(Table_Settings[[#This Row],[Header]]="Yes","",IF(Table_Settings[[#This Row],[Property]]&lt;&gt;"",SUBSTITUTE(Table_Settings[[#This Row],[Type]]," ","")&amp;SUBSTITUTE(Table_Settings[[#This Row],[Property]]," ",""),""))</f>
        <v>OtherTooltipIcon</v>
      </c>
      <c r="G3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7" t="str">
        <f ca="1">IF(OR(Table_Settings[[#This Row],[Header]]="Yes",Table_Settings[[#This Row],[Text]]=""),"",IF(OR(Table_Settings[[#This Row],[Text]]="true",Table_Settings[[#This Row],[Text]]="false",ISNUMBER(Table_Settings[[#This Row],[Text]])),Table_Settings[[#This Row],[Text]],""""&amp;Table_Settings[[#This Row],[Text]]&amp;""""))</f>
        <v>"fa-question-circle"</v>
      </c>
      <c r="I3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7" t="str">
        <f ca="1">SUBSTITUTE(SUBSTITUTE(SUBSTITUTE(SUBSTITUTE(SUBSTITUTE(SUBSTITUTE(SUBSTITUTE(SUBSTITUTE(
TRIM(CLEAN(Table_Settings[[#This Row],[Config]])),
" {","{"),
"{ ","{"),
" }","}"),
"} ","}"),
" [","["),
"[ ","["),
" ]","]"),
"] ","]")</f>
        <v>"tooltipIcon": "fa-question-circle",</v>
      </c>
      <c r="K37" s="166" t="s">
        <v>301</v>
      </c>
    </row>
    <row r="38" spans="2:11" ht="21" customHeight="1">
      <c r="B38" s="171" t="s">
        <v>302</v>
      </c>
      <c r="C38" s="171"/>
      <c r="D38"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8" s="171" t="str">
        <f ca="1">IF(Table_Settings[[#This Row],[Header]]="Yes","",IF(Table_Settings[[#This Row],[Property]]&lt;&gt;"",SUBSTITUTE(Table_Settings[[#This Row],[Type]]," ","")&amp;SUBSTITUTE(Table_Settings[[#This Row],[Property]]," ",""),""))</f>
        <v>OtherDefaultBorderRadius</v>
      </c>
      <c r="G38" s="17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3px</v>
      </c>
      <c r="H38" s="171" t="str">
        <f ca="1">IF(OR(Table_Settings[[#This Row],[Header]]="Yes",Table_Settings[[#This Row],[Text]]=""),"",IF(OR(Table_Settings[[#This Row],[Text]]="true",Table_Settings[[#This Row],[Text]]="false",ISNUMBER(Table_Settings[[#This Row],[Text]])),Table_Settings[[#This Row],[Text]],""""&amp;Table_Settings[[#This Row],[Text]]&amp;""""))</f>
        <v>"3px"</v>
      </c>
      <c r="I38"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"3px",</v>
      </c>
      <c r="J38" s="171" t="str">
        <f ca="1">SUBSTITUTE(SUBSTITUTE(SUBSTITUTE(SUBSTITUTE(SUBSTITUTE(SUBSTITUTE(SUBSTITUTE(SUBSTITUTE(
TRIM(CLEAN(Table_Settings[[#This Row],[Config]])),
" {","{"),
"{ ","{"),
" }","}"),
"} ","}"),
" [","["),
"[ ","["),
" ]","]"),
"] ","]")</f>
        <v>"defaultBorderRadius": "3px",</v>
      </c>
      <c r="K38" s="228" t="s">
        <v>457</v>
      </c>
    </row>
    <row r="39" spans="2:11" ht="21" customHeight="1">
      <c r="B39" s="171" t="s">
        <v>303</v>
      </c>
      <c r="C39" s="171"/>
      <c r="D39"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9" s="171" t="str">
        <f ca="1">IF(Table_Settings[[#This Row],[Header]]="Yes","",IF(Table_Settings[[#This Row],[Property]]&lt;&gt;"",SUBSTITUTE(Table_Settings[[#This Row],[Type]]," ","")&amp;SUBSTITUTE(Table_Settings[[#This Row],[Property]]," ",""),""))</f>
        <v>OtherScrollDurationMultiplier</v>
      </c>
      <c r="G39" s="17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9" s="171">
        <f ca="1">IF(OR(Table_Settings[[#This Row],[Header]]="Yes",Table_Settings[[#This Row],[Text]]=""),"",IF(OR(Table_Settings[[#This Row],[Text]]="true",Table_Settings[[#This Row],[Text]]="false",ISNUMBER(Table_Settings[[#This Row],[Text]])),Table_Settings[[#This Row],[Text]],""""&amp;Table_Settings[[#This Row],[Text]]&amp;""""))</f>
        <v>1</v>
      </c>
      <c r="I39"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9" s="171" t="str">
        <f ca="1">SUBSTITUTE(SUBSTITUTE(SUBSTITUTE(SUBSTITUTE(SUBSTITUTE(SUBSTITUTE(SUBSTITUTE(SUBSTITUTE(
TRIM(CLEAN(Table_Settings[[#This Row],[Config]])),
" {","{"),
"{ ","{"),
" }","}"),
"} ","}"),
" [","["),
"[ ","["),
" ]","]"),
"] ","]")</f>
        <v>"scrollDurationMultiplier": 1,</v>
      </c>
      <c r="K39" s="25">
        <v>1</v>
      </c>
    </row>
    <row r="40" spans="2:11" ht="21" customHeight="1">
      <c r="B40" s="171" t="s">
        <v>304</v>
      </c>
      <c r="C40" s="171"/>
      <c r="D40" s="17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17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40" s="171" t="str">
        <f ca="1">IF(Table_Settings[[#This Row],[Header]]="Yes","",IF(Table_Settings[[#This Row],[Property]]&lt;&gt;"",SUBSTITUTE(Table_Settings[[#This Row],[Type]]," ","")&amp;SUBSTITUTE(Table_Settings[[#This Row],[Property]]," ",""),""))</f>
        <v>OtherSidebarWidth</v>
      </c>
      <c r="G40" s="17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40" s="171">
        <f ca="1">IF(OR(Table_Settings[[#This Row],[Header]]="Yes",Table_Settings[[#This Row],[Text]]=""),"",IF(OR(Table_Settings[[#This Row],[Text]]="true",Table_Settings[[#This Row],[Text]]="false",ISNUMBER(Table_Settings[[#This Row],[Text]])),Table_Settings[[#This Row],[Text]],""""&amp;Table_Settings[[#This Row],[Text]]&amp;""""))</f>
        <v>250</v>
      </c>
      <c r="I40" s="17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40" s="171" t="str">
        <f ca="1">SUBSTITUTE(SUBSTITUTE(SUBSTITUTE(SUBSTITUTE(SUBSTITUTE(SUBSTITUTE(SUBSTITUTE(SUBSTITUTE(
TRIM(CLEAN(Table_Settings[[#This Row],[Config]])),
" {","{"),
"{ ","{"),
" }","}"),
"} ","}"),
" [","["),
"[ ","["),
" ]","]"),
"] ","]")</f>
        <v>"sidebarWidth": 250,</v>
      </c>
      <c r="K40" s="25">
        <v>250</v>
      </c>
    </row>
    <row r="41" spans="2:11" ht="21" customHeight="1">
      <c r="B41" s="1" t="s">
        <v>866</v>
      </c>
      <c r="C41" s="219"/>
      <c r="D41" s="22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s="22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41" s="220" t="str">
        <f ca="1">IF(Table_Settings[[#This Row],[Header]]="Yes","",IF(Table_Settings[[#This Row],[Property]]&lt;&gt;"",SUBSTITUTE(Table_Settings[[#This Row],[Type]]," ","")&amp;SUBSTITUTE(Table_Settings[[#This Row],[Property]]," ",""),""))</f>
        <v>OtherSidebarPaymentOptions</v>
      </c>
      <c r="G41" s="22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false</v>
      </c>
      <c r="H41" s="220" t="str">
        <f ca="1">IF(OR(Table_Settings[[#This Row],[Header]]="Yes",Table_Settings[[#This Row],[Text]]=""),"",IF(OR(Table_Settings[[#This Row],[Text]]="true",Table_Settings[[#This Row],[Text]]="false",ISNUMBER(Table_Settings[[#This Row],[Text]])),Table_Settings[[#This Row],[Text]],""""&amp;Table_Settings[[#This Row],[Text]]&amp;""""))</f>
        <v>false</v>
      </c>
      <c r="I41" s="22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false,</v>
      </c>
      <c r="J41" s="220" t="str">
        <f ca="1">SUBSTITUTE(SUBSTITUTE(SUBSTITUTE(SUBSTITUTE(SUBSTITUTE(SUBSTITUTE(SUBSTITUTE(SUBSTITUTE(
TRIM(CLEAN(Table_Settings[[#This Row],[Config]])),
" {","{"),
"{ ","{"),
" }","}"),
"} ","}"),
" [","["),
"[ ","["),
" ]","]"),
"] ","]")</f>
        <v>"sidebarPaymentOptions": false,</v>
      </c>
      <c r="K41" s="104" t="str">
        <f>"false"</f>
        <v>false</v>
      </c>
    </row>
    <row r="42" spans="2:11" ht="21" customHeight="1">
      <c r="B42" s="1" t="s">
        <v>305</v>
      </c>
      <c r="C42" s="171"/>
      <c r="D42" s="17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s="17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2" s="172" t="str">
        <f ca="1">IF(Table_Settings[[#This Row],[Header]]="Yes","",IF(Table_Settings[[#This Row],[Property]]&lt;&gt;"",SUBSTITUTE(Table_Settings[[#This Row],[Type]]," ","")&amp;SUBSTITUTE(Table_Settings[[#This Row],[Property]]," ",""),""))</f>
        <v>OtherSmallDeviceMargin</v>
      </c>
      <c r="G42" s="17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2" s="172">
        <f ca="1">IF(OR(Table_Settings[[#This Row],[Header]]="Yes",Table_Settings[[#This Row],[Text]]=""),"",IF(OR(Table_Settings[[#This Row],[Text]]="true",Table_Settings[[#This Row],[Text]]="false",ISNUMBER(Table_Settings[[#This Row],[Text]])),Table_Settings[[#This Row],[Text]],""""&amp;Table_Settings[[#This Row],[Text]]&amp;""""))</f>
        <v>0</v>
      </c>
      <c r="I42" s="17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0,</v>
      </c>
      <c r="J42" s="172" t="str">
        <f ca="1">SUBSTITUTE(SUBSTITUTE(SUBSTITUTE(SUBSTITUTE(SUBSTITUTE(SUBSTITUTE(SUBSTITUTE(SUBSTITUTE(
TRIM(CLEAN(Table_Settings[[#This Row],[Config]])),
" {","{"),
"{ ","{"),
" }","}"),
"} ","}"),
" [","["),
"[ ","["),
" ]","]"),
"] ","]")</f>
        <v>"smallDeviceMargin": 0,</v>
      </c>
      <c r="K42" s="52">
        <v>0</v>
      </c>
    </row>
    <row r="43" spans="2:11" ht="21" customHeight="1">
      <c r="B43" t="s">
        <v>306</v>
      </c>
      <c r="C43"/>
      <c r="D4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3" t="str">
        <f ca="1">IF(Table_Settings[[#This Row],[Header]]="Yes","",IF(Table_Settings[[#This Row],[Property]]&lt;&gt;"",SUBSTITUTE(Table_Settings[[#This Row],[Type]]," ","")&amp;SUBSTITUTE(Table_Settings[[#This Row],[Property]]," ",""),""))</f>
        <v>OtherOffsetTopXS</v>
      </c>
      <c r="G4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86</v>
      </c>
      <c r="H43">
        <f ca="1">IF(OR(Table_Settings[[#This Row],[Header]]="Yes",Table_Settings[[#This Row],[Text]]=""),"",IF(OR(Table_Settings[[#This Row],[Text]]="true",Table_Settings[[#This Row],[Text]]="false",ISNUMBER(Table_Settings[[#This Row],[Text]])),Table_Settings[[#This Row],[Text]],""""&amp;Table_Settings[[#This Row],[Text]]&amp;""""))</f>
        <v>86</v>
      </c>
      <c r="I4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86,</v>
      </c>
      <c r="J43" t="str">
        <f ca="1">SUBSTITUTE(SUBSTITUTE(SUBSTITUTE(SUBSTITUTE(SUBSTITUTE(SUBSTITUTE(SUBSTITUTE(SUBSTITUTE(
TRIM(CLEAN(Table_Settings[[#This Row],[Config]])),
" {","{"),
"{ ","{"),
" }","}"),
"} ","}"),
" [","["),
"[ ","["),
" ]","]"),
"] ","]")</f>
        <v>"offsetTopXS": 86,</v>
      </c>
      <c r="K43" s="25">
        <v>86</v>
      </c>
    </row>
    <row r="44" spans="2:11" ht="21" customHeight="1">
      <c r="B44" t="s">
        <v>307</v>
      </c>
      <c r="C44"/>
      <c r="D44" s="1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s="1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4" s="111" t="str">
        <f ca="1">IF(Table_Settings[[#This Row],[Header]]="Yes","",IF(Table_Settings[[#This Row],[Property]]&lt;&gt;"",SUBSTITUTE(Table_Settings[[#This Row],[Type]]," ","")&amp;SUBSTITUTE(Table_Settings[[#This Row],[Property]]," ",""),""))</f>
        <v>OtherOffsetTopSM</v>
      </c>
      <c r="G44" s="1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86</v>
      </c>
      <c r="H44" s="111">
        <f ca="1">IF(OR(Table_Settings[[#This Row],[Header]]="Yes",Table_Settings[[#This Row],[Text]]=""),"",IF(OR(Table_Settings[[#This Row],[Text]]="true",Table_Settings[[#This Row],[Text]]="false",ISNUMBER(Table_Settings[[#This Row],[Text]])),Table_Settings[[#This Row],[Text]],""""&amp;Table_Settings[[#This Row],[Text]]&amp;""""))</f>
        <v>86</v>
      </c>
      <c r="I44" s="1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86,</v>
      </c>
      <c r="J44" s="111" t="str">
        <f ca="1">SUBSTITUTE(SUBSTITUTE(SUBSTITUTE(SUBSTITUTE(SUBSTITUTE(SUBSTITUTE(SUBSTITUTE(SUBSTITUTE(
TRIM(CLEAN(Table_Settings[[#This Row],[Config]])),
" {","{"),
"{ ","{"),
" }","}"),
"} ","}"),
" [","["),
"[ ","["),
" ]","]"),
"] ","]")</f>
        <v>"offsetTopSM": 86,</v>
      </c>
      <c r="K44" s="25">
        <v>86</v>
      </c>
    </row>
    <row r="45" spans="2:11" ht="21" customHeight="1">
      <c r="B45" t="s">
        <v>308</v>
      </c>
      <c r="C45"/>
      <c r="D45" s="1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s="1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5" s="111" t="str">
        <f ca="1">IF(Table_Settings[[#This Row],[Header]]="Yes","",IF(Table_Settings[[#This Row],[Property]]&lt;&gt;"",SUBSTITUTE(Table_Settings[[#This Row],[Type]]," ","")&amp;SUBSTITUTE(Table_Settings[[#This Row],[Property]]," ",""),""))</f>
        <v>OtherOffsetTopMD</v>
      </c>
      <c r="G45" s="1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5" s="111">
        <f ca="1">IF(OR(Table_Settings[[#This Row],[Header]]="Yes",Table_Settings[[#This Row],[Text]]=""),"",IF(OR(Table_Settings[[#This Row],[Text]]="true",Table_Settings[[#This Row],[Text]]="false",ISNUMBER(Table_Settings[[#This Row],[Text]])),Table_Settings[[#This Row],[Text]],""""&amp;Table_Settings[[#This Row],[Text]]&amp;""""))</f>
        <v>100</v>
      </c>
      <c r="I45" s="1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100,</v>
      </c>
      <c r="J45" s="111" t="str">
        <f ca="1">SUBSTITUTE(SUBSTITUTE(SUBSTITUTE(SUBSTITUTE(SUBSTITUTE(SUBSTITUTE(SUBSTITUTE(SUBSTITUTE(
TRIM(CLEAN(Table_Settings[[#This Row],[Config]])),
" {","{"),
"{ ","{"),
" }","}"),
"} ","}"),
" [","["),
"[ ","["),
" ]","]"),
"] ","]")</f>
        <v>"offsetTopMD": 100,</v>
      </c>
      <c r="K45" s="25">
        <v>100</v>
      </c>
    </row>
    <row r="46" spans="2:11" ht="21" customHeight="1">
      <c r="B46" t="s">
        <v>309</v>
      </c>
      <c r="C46"/>
      <c r="D4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6" t="str">
        <f ca="1">IF(Table_Settings[[#This Row],[Header]]="Yes","",IF(Table_Settings[[#This Row],[Property]]&lt;&gt;"",SUBSTITUTE(Table_Settings[[#This Row],[Type]]," ","")&amp;SUBSTITUTE(Table_Settings[[#This Row],[Property]]," ",""),""))</f>
        <v>OtherOffsetTopLG</v>
      </c>
      <c r="G46">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6">
        <f ca="1">IF(OR(Table_Settings[[#This Row],[Header]]="Yes",Table_Settings[[#This Row],[Text]]=""),"",IF(OR(Table_Settings[[#This Row],[Text]]="true",Table_Settings[[#This Row],[Text]]="false",ISNUMBER(Table_Settings[[#This Row],[Text]])),Table_Settings[[#This Row],[Text]],""""&amp;Table_Settings[[#This Row],[Text]]&amp;""""))</f>
        <v>100</v>
      </c>
      <c r="I4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100,</v>
      </c>
      <c r="J46" t="str">
        <f ca="1">SUBSTITUTE(SUBSTITUTE(SUBSTITUTE(SUBSTITUTE(SUBSTITUTE(SUBSTITUTE(SUBSTITUTE(SUBSTITUTE(
TRIM(CLEAN(Table_Settings[[#This Row],[Config]])),
" {","{"),
"{ ","{"),
" }","}"),
"} ","}"),
" [","["),
"[ ","["),
" ]","]"),
"] ","]")</f>
        <v>"offsetTopLG": 100,</v>
      </c>
      <c r="K46" s="25">
        <v>100</v>
      </c>
    </row>
    <row r="47" spans="2:11" ht="21" customHeight="1">
      <c r="B47" t="s">
        <v>310</v>
      </c>
      <c r="C47"/>
      <c r="D4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7" t="str">
        <f ca="1">IF(Table_Settings[[#This Row],[Header]]="Yes","",IF(Table_Settings[[#This Row],[Property]]&lt;&gt;"",SUBSTITUTE(Table_Settings[[#This Row],[Type]]," ","")&amp;SUBSTITUTE(Table_Settings[[#This Row],[Property]]," ",""),""))</f>
        <v>OtherOffsetTopXL</v>
      </c>
      <c r="G47">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7">
        <f ca="1">IF(OR(Table_Settings[[#This Row],[Header]]="Yes",Table_Settings[[#This Row],[Text]]=""),"",IF(OR(Table_Settings[[#This Row],[Text]]="true",Table_Settings[[#This Row],[Text]]="false",ISNUMBER(Table_Settings[[#This Row],[Text]])),Table_Settings[[#This Row],[Text]],""""&amp;Table_Settings[[#This Row],[Text]]&amp;""""))</f>
        <v>100</v>
      </c>
      <c r="I4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100
        }}</v>
      </c>
      <c r="J47" t="str">
        <f ca="1">SUBSTITUTE(SUBSTITUTE(SUBSTITUTE(SUBSTITUTE(SUBSTITUTE(SUBSTITUTE(SUBSTITUTE(SUBSTITUTE(
TRIM(CLEAN(Table_Settings[[#This Row],[Config]])),
" {","{"),
"{ ","{"),
" }","}"),
"} ","}"),
" [","["),
"[ ","["),
" ]","]"),
"] ","]")</f>
        <v>"offsetTopXL": 100}}</v>
      </c>
      <c r="K47" s="25">
        <v>100</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2:CG152"/>
  <sheetViews>
    <sheetView topLeftCell="A19" workbookViewId="0">
      <selection activeCell="C32" sqref="C32"/>
    </sheetView>
  </sheetViews>
  <sheetFormatPr defaultColWidth="9.140625" defaultRowHeight="21" customHeight="1"/>
  <cols>
    <col min="1" max="1" width="9.140625" style="3"/>
    <col min="2" max="2" width="33.7109375" style="3" customWidth="1"/>
    <col min="3" max="3" width="59.140625" style="23" customWidth="1"/>
    <col min="4" max="4" width="28.7109375" style="128" customWidth="1"/>
    <col min="5" max="5" width="18.5703125" style="128" hidden="1" customWidth="1"/>
    <col min="6" max="6" width="18" style="23" hidden="1" customWidth="1"/>
    <col min="7" max="7" width="11.140625" style="128" customWidth="1"/>
    <col min="8" max="8" width="16.140625" style="128" hidden="1" customWidth="1"/>
    <col min="9" max="9" width="14.140625" style="23" hidden="1" customWidth="1"/>
    <col min="10" max="10" width="14.85546875" style="128" customWidth="1"/>
    <col min="11" max="11" width="19.28515625" style="128" hidden="1" customWidth="1"/>
    <col min="12" max="12" width="17.28515625" style="23" hidden="1" customWidth="1"/>
    <col min="13" max="13" width="11.28515625" style="128" customWidth="1"/>
    <col min="14" max="14" width="14" style="128" hidden="1" customWidth="1"/>
    <col min="15" max="15" width="15.28515625" style="23" hidden="1" customWidth="1"/>
    <col min="16" max="16" width="21" style="128" customWidth="1"/>
    <col min="17" max="17" width="10.7109375" style="128" hidden="1" customWidth="1"/>
    <col min="18" max="18" width="9.42578125" style="23" hidden="1" customWidth="1"/>
    <col min="19" max="19" width="14.42578125" style="128" customWidth="1"/>
    <col min="20" max="20" width="26.28515625" style="128" hidden="1" customWidth="1"/>
    <col min="21" max="21" width="12.28515625" style="23" hidden="1" customWidth="1"/>
    <col min="22" max="22" width="13.85546875" style="128" customWidth="1"/>
    <col min="23" max="23" width="20.5703125" style="128" hidden="1" customWidth="1"/>
    <col min="24" max="24" width="12.28515625" style="23" hidden="1" customWidth="1"/>
    <col min="25" max="25" width="5.28515625" style="128" customWidth="1"/>
    <col min="26" max="26" width="10.85546875" style="128" hidden="1" customWidth="1"/>
    <col min="27" max="27" width="8.85546875" style="23" hidden="1" customWidth="1"/>
    <col min="28" max="28" width="5.28515625" style="128" customWidth="1"/>
    <col min="29" max="29" width="11" style="128" hidden="1" customWidth="1"/>
    <col min="30" max="30" width="9" style="23" hidden="1" customWidth="1"/>
    <col min="31" max="31" width="5.28515625" style="128" customWidth="1"/>
    <col min="32" max="32" width="5.7109375" style="128" hidden="1" customWidth="1"/>
    <col min="33" max="33" width="5.85546875" style="23" hidden="1" customWidth="1"/>
    <col min="34" max="34" width="5.28515625" style="128" customWidth="1"/>
    <col min="35" max="35" width="10.7109375" style="128" hidden="1" customWidth="1"/>
    <col min="36" max="36" width="8.7109375" style="23" hidden="1" customWidth="1"/>
    <col min="37" max="37" width="5.28515625" style="128" customWidth="1"/>
    <col min="38" max="38" width="10.140625" style="128" hidden="1" customWidth="1"/>
    <col min="39" max="39" width="8.140625" style="23" hidden="1" customWidth="1"/>
    <col min="40" max="40" width="5.28515625" style="128" customWidth="1"/>
    <col min="41" max="41" width="10.28515625" style="128" hidden="1" customWidth="1"/>
    <col min="42" max="42" width="8.28515625" style="23" hidden="1" customWidth="1"/>
    <col min="43" max="43" width="5.28515625" style="128" customWidth="1"/>
    <col min="44" max="44" width="10.28515625" style="128" hidden="1" customWidth="1"/>
    <col min="45" max="45" width="8.28515625" style="23" hidden="1" customWidth="1"/>
    <col min="46" max="46" width="5.28515625" style="128" customWidth="1"/>
    <col min="47" max="47" width="10" style="128" hidden="1" customWidth="1"/>
    <col min="48" max="48" width="8" style="23" hidden="1" customWidth="1"/>
    <col min="49" max="49" width="5.28515625" style="128" customWidth="1"/>
    <col min="50" max="50" width="10.140625" style="128" hidden="1" customWidth="1"/>
    <col min="51" max="51" width="8.140625" style="23" hidden="1" customWidth="1"/>
    <col min="52" max="52" width="5.28515625" style="128" customWidth="1"/>
    <col min="53" max="53" width="10.28515625" style="128" hidden="1" customWidth="1"/>
    <col min="54" max="54" width="8.28515625" style="23" hidden="1" customWidth="1"/>
    <col min="55" max="55" width="5.28515625" style="128" customWidth="1"/>
    <col min="56" max="56" width="10.28515625" style="128" hidden="1" customWidth="1"/>
    <col min="57" max="57" width="8.28515625" style="23" hidden="1" customWidth="1"/>
    <col min="58" max="58" width="5.28515625" style="128" customWidth="1"/>
    <col min="59" max="59" width="18.42578125" style="128" hidden="1" customWidth="1"/>
    <col min="60" max="60" width="8" style="23" hidden="1" customWidth="1"/>
    <col min="61" max="61" width="10.5703125" style="128" customWidth="1"/>
    <col min="62" max="62" width="13.7109375" style="128" hidden="1" customWidth="1"/>
    <col min="63" max="63" width="11.5703125" style="23" hidden="1" customWidth="1"/>
    <col min="64" max="64" width="10.5703125" style="128" customWidth="1"/>
    <col min="65" max="65" width="14" style="128" hidden="1" customWidth="1"/>
    <col min="66" max="66" width="11.85546875" style="23" hidden="1" customWidth="1"/>
    <col min="67" max="67" width="10.5703125" style="23" customWidth="1"/>
    <col min="68" max="69" width="11.85546875" style="23" hidden="1" customWidth="1"/>
    <col min="70" max="70" width="10.5703125" style="23" customWidth="1"/>
    <col min="71" max="72" width="11.85546875" style="23" hidden="1" customWidth="1"/>
    <col min="73" max="73" width="10.5703125" style="23" customWidth="1"/>
    <col min="74" max="75" width="11.85546875" style="23" hidden="1" customWidth="1"/>
    <col min="76" max="76" width="10.5703125" style="23" customWidth="1"/>
    <col min="77" max="78" width="11.85546875" style="23" hidden="1" customWidth="1"/>
    <col min="79" max="79" width="29.42578125" style="128" customWidth="1"/>
    <col min="80" max="85" width="20" style="23" hidden="1" customWidth="1"/>
    <col min="86" max="16384" width="9.140625" style="3"/>
  </cols>
  <sheetData>
    <row r="2" spans="2:85" ht="47.25" thickBot="1">
      <c r="B2" s="79" t="s">
        <v>311</v>
      </c>
      <c r="C2" s="24"/>
      <c r="D2" s="127"/>
      <c r="E2" s="127"/>
      <c r="F2" s="24"/>
      <c r="G2" s="127"/>
      <c r="H2" s="127"/>
      <c r="I2" s="24"/>
      <c r="J2" s="127"/>
      <c r="K2" s="127"/>
      <c r="L2" s="24"/>
      <c r="M2" s="127"/>
      <c r="N2" s="127"/>
      <c r="O2" s="24"/>
      <c r="P2" s="127"/>
      <c r="Q2" s="127"/>
      <c r="R2" s="24"/>
      <c r="S2" s="127"/>
      <c r="T2" s="127"/>
      <c r="U2" s="24"/>
      <c r="V2" s="127"/>
      <c r="W2" s="127"/>
      <c r="X2" s="24"/>
      <c r="Y2" s="127"/>
      <c r="Z2" s="127"/>
      <c r="AA2" s="24"/>
      <c r="AB2" s="127"/>
      <c r="AC2" s="127"/>
      <c r="AD2" s="24"/>
      <c r="AE2" s="127"/>
      <c r="AF2" s="127"/>
      <c r="AG2" s="24"/>
      <c r="AH2" s="127"/>
      <c r="AI2" s="127"/>
      <c r="AJ2" s="24"/>
      <c r="AK2" s="127"/>
      <c r="AL2" s="127"/>
      <c r="AM2" s="24"/>
      <c r="AN2" s="127"/>
      <c r="AO2" s="127"/>
      <c r="AP2" s="24"/>
      <c r="AQ2" s="127"/>
      <c r="AR2" s="127"/>
      <c r="AS2" s="24"/>
      <c r="AT2" s="127"/>
      <c r="AU2" s="127"/>
      <c r="AV2" s="24"/>
      <c r="AW2" s="127"/>
      <c r="AX2" s="127"/>
      <c r="AY2" s="24"/>
      <c r="AZ2" s="127"/>
      <c r="BA2" s="127"/>
      <c r="BB2" s="24"/>
      <c r="BC2" s="127"/>
      <c r="BD2" s="127"/>
      <c r="BE2" s="24"/>
      <c r="BF2" s="127"/>
      <c r="BG2" s="127"/>
      <c r="BH2" s="24"/>
      <c r="BI2" s="127"/>
      <c r="BJ2" s="127"/>
      <c r="BK2" s="24"/>
      <c r="BL2" s="127"/>
      <c r="BM2" s="127"/>
      <c r="BN2" s="24"/>
      <c r="BO2" s="24"/>
      <c r="BP2" s="24"/>
      <c r="BQ2" s="24"/>
      <c r="BR2" s="24"/>
      <c r="BS2" s="24"/>
      <c r="BT2" s="24"/>
      <c r="BU2" s="24"/>
      <c r="BV2" s="24"/>
      <c r="BW2" s="24"/>
      <c r="BX2" s="24"/>
      <c r="BY2" s="24"/>
      <c r="BZ2" s="24"/>
      <c r="CA2" s="127"/>
      <c r="CB2" s="24"/>
      <c r="CC2" s="24"/>
      <c r="CD2" s="24"/>
      <c r="CE2" s="24"/>
      <c r="CF2" s="24"/>
      <c r="CG2" s="24"/>
    </row>
    <row r="4" spans="2:85" ht="15">
      <c r="B4" t="s">
        <v>312</v>
      </c>
      <c r="C4" s="102" t="s">
        <v>313</v>
      </c>
      <c r="D4" s="125" t="s">
        <v>314</v>
      </c>
      <c r="E4" s="125" t="s">
        <v>315</v>
      </c>
      <c r="F4" s="102" t="s">
        <v>316</v>
      </c>
      <c r="G4" s="125" t="s">
        <v>317</v>
      </c>
      <c r="H4" s="125" t="s">
        <v>318</v>
      </c>
      <c r="I4" s="102" t="s">
        <v>319</v>
      </c>
      <c r="J4" s="125" t="s">
        <v>289</v>
      </c>
      <c r="K4" s="125" t="s">
        <v>320</v>
      </c>
      <c r="L4" s="102" t="s">
        <v>321</v>
      </c>
      <c r="M4" s="125" t="s">
        <v>322</v>
      </c>
      <c r="N4" s="125" t="s">
        <v>323</v>
      </c>
      <c r="O4" s="102" t="s">
        <v>324</v>
      </c>
      <c r="P4" s="129" t="s">
        <v>325</v>
      </c>
      <c r="Q4" s="129" t="s">
        <v>326</v>
      </c>
      <c r="R4" s="106" t="s">
        <v>327</v>
      </c>
      <c r="S4" s="125" t="s">
        <v>328</v>
      </c>
      <c r="T4" s="125" t="s">
        <v>329</v>
      </c>
      <c r="U4" s="102" t="s">
        <v>330</v>
      </c>
      <c r="V4" s="125" t="s">
        <v>331</v>
      </c>
      <c r="W4" s="125" t="s">
        <v>332</v>
      </c>
      <c r="X4" s="102" t="s">
        <v>333</v>
      </c>
      <c r="Y4" s="125" t="s">
        <v>334</v>
      </c>
      <c r="Z4" s="125" t="s">
        <v>335</v>
      </c>
      <c r="AA4" s="102" t="s">
        <v>336</v>
      </c>
      <c r="AB4" s="125" t="s">
        <v>337</v>
      </c>
      <c r="AC4" s="125" t="s">
        <v>338</v>
      </c>
      <c r="AD4" s="102" t="s">
        <v>339</v>
      </c>
      <c r="AE4" s="125" t="s">
        <v>340</v>
      </c>
      <c r="AF4" s="125" t="s">
        <v>341</v>
      </c>
      <c r="AG4" s="102" t="s">
        <v>342</v>
      </c>
      <c r="AH4" s="125" t="s">
        <v>343</v>
      </c>
      <c r="AI4" s="125" t="s">
        <v>344</v>
      </c>
      <c r="AJ4" s="102" t="s">
        <v>345</v>
      </c>
      <c r="AK4" s="125" t="s">
        <v>346</v>
      </c>
      <c r="AL4" s="125" t="s">
        <v>347</v>
      </c>
      <c r="AM4" s="102" t="s">
        <v>348</v>
      </c>
      <c r="AN4" s="125" t="s">
        <v>349</v>
      </c>
      <c r="AO4" s="125" t="s">
        <v>350</v>
      </c>
      <c r="AP4" s="102" t="s">
        <v>351</v>
      </c>
      <c r="AQ4" s="125" t="s">
        <v>352</v>
      </c>
      <c r="AR4" s="125" t="s">
        <v>353</v>
      </c>
      <c r="AS4" s="102" t="s">
        <v>354</v>
      </c>
      <c r="AT4" s="125" t="s">
        <v>233</v>
      </c>
      <c r="AU4" s="125" t="s">
        <v>355</v>
      </c>
      <c r="AV4" s="102" t="s">
        <v>356</v>
      </c>
      <c r="AW4" s="125" t="s">
        <v>357</v>
      </c>
      <c r="AX4" s="125" t="s">
        <v>358</v>
      </c>
      <c r="AY4" s="102" t="s">
        <v>359</v>
      </c>
      <c r="AZ4" s="125" t="s">
        <v>360</v>
      </c>
      <c r="BA4" s="125" t="s">
        <v>361</v>
      </c>
      <c r="BB4" s="102" t="s">
        <v>362</v>
      </c>
      <c r="BC4" s="125" t="s">
        <v>363</v>
      </c>
      <c r="BD4" s="125" t="s">
        <v>364</v>
      </c>
      <c r="BE4" s="102" t="s">
        <v>365</v>
      </c>
      <c r="BF4" s="125" t="s">
        <v>366</v>
      </c>
      <c r="BG4" s="125" t="s">
        <v>367</v>
      </c>
      <c r="BH4" s="102" t="s">
        <v>368</v>
      </c>
      <c r="BI4" s="129" t="s">
        <v>369</v>
      </c>
      <c r="BJ4" s="129" t="s">
        <v>370</v>
      </c>
      <c r="BK4" s="106" t="s">
        <v>371</v>
      </c>
      <c r="BL4" s="129" t="s">
        <v>158</v>
      </c>
      <c r="BM4" s="129" t="s">
        <v>372</v>
      </c>
      <c r="BN4" s="106" t="s">
        <v>373</v>
      </c>
      <c r="BO4" s="106" t="s">
        <v>374</v>
      </c>
      <c r="BP4" s="106" t="s">
        <v>375</v>
      </c>
      <c r="BQ4" s="106" t="s">
        <v>376</v>
      </c>
      <c r="BR4" s="106" t="s">
        <v>377</v>
      </c>
      <c r="BS4" s="106" t="s">
        <v>378</v>
      </c>
      <c r="BT4" s="106" t="s">
        <v>379</v>
      </c>
      <c r="BU4" s="106" t="s">
        <v>380</v>
      </c>
      <c r="BV4" s="106" t="s">
        <v>381</v>
      </c>
      <c r="BW4" s="106" t="s">
        <v>382</v>
      </c>
      <c r="BX4" s="106" t="s">
        <v>383</v>
      </c>
      <c r="BY4" s="106" t="s">
        <v>384</v>
      </c>
      <c r="BZ4" s="106" t="s">
        <v>385</v>
      </c>
      <c r="CA4" s="125" t="s">
        <v>386</v>
      </c>
      <c r="CB4" s="102" t="s">
        <v>387</v>
      </c>
      <c r="CC4" s="102" t="s">
        <v>388</v>
      </c>
      <c r="CD4" s="102" t="s">
        <v>389</v>
      </c>
      <c r="CE4" s="102" t="s">
        <v>390</v>
      </c>
      <c r="CF4" s="104" t="s">
        <v>202</v>
      </c>
      <c r="CG4" s="104" t="s">
        <v>274</v>
      </c>
    </row>
    <row r="5" spans="2:85" ht="29.25" thickBot="1">
      <c r="B5" s="103" t="s">
        <v>391</v>
      </c>
      <c r="C5" s="103"/>
      <c r="D5" s="124"/>
      <c r="E5" s="124"/>
      <c r="F5" s="103" t="str">
        <f>IF(Table_Styles[[#This Row],[Font Family]]&lt;&gt;"",Table_Styles[[#This Row],[Font Family]],IF(Table_Styles[[#This Row],[Font Family Default]]&lt;&gt;"",Table_Styles[[#This Row],[Font Family Default]],""))</f>
        <v/>
      </c>
      <c r="G5" s="124"/>
      <c r="H5" s="124"/>
      <c r="I5" s="103" t="str">
        <f>IF(Table_Styles[[#This Row],[Font Size]]&lt;&gt;"",Table_Styles[[#This Row],[Font Size]],IF(Table_Styles[[#This Row],[Font Size Default]]&lt;&gt;"",Table_Styles[[#This Row],[Font Size Default]],""))</f>
        <v/>
      </c>
      <c r="J5" s="124"/>
      <c r="K5" s="124"/>
      <c r="L5" s="103" t="str">
        <f>IF(Table_Styles[[#This Row],[Font Weight]]&lt;&gt;"",Table_Styles[[#This Row],[Font Weight]],IF(Table_Styles[[#This Row],[Font Weight Default]]&lt;&gt;"",Table_Styles[[#This Row],[Font Weight Default]],""))</f>
        <v/>
      </c>
      <c r="M5" s="124"/>
      <c r="N5" s="124"/>
      <c r="O5" s="103" t="str">
        <f>IF(Table_Styles[[#This Row],[Colour]]&lt;&gt;"",Table_Styles[[#This Row],[Colour]],IF(Table_Styles[[#This Row],[Colour Default]]&lt;&gt;"",Table_Styles[[#This Row],[Colour Default]],""))</f>
        <v/>
      </c>
      <c r="P5" s="124"/>
      <c r="Q5" s="124"/>
      <c r="R5" s="103" t="str">
        <f>IF(Table_Styles[[#This Row],[Background]]&lt;&gt;"",Table_Styles[[#This Row],[Background]],IF(Table_Styles[[#This Row],[Background Default]]&lt;&gt;"",Table_Styles[[#This Row],[Background Default]],""))</f>
        <v/>
      </c>
      <c r="S5" s="124"/>
      <c r="T5" s="124"/>
      <c r="U5" s="103" t="str">
        <f>IF(Table_Styles[[#This Row],[Border]]&lt;&gt;"",Table_Styles[[#This Row],[Border]],IF(Table_Styles[[#This Row],[Border Default]]&lt;&gt;"",Table_Styles[[#This Row],[Border Default]],""))</f>
        <v/>
      </c>
      <c r="V5" s="124"/>
      <c r="W5" s="124"/>
      <c r="X5" s="103" t="str">
        <f>IF(Table_Styles[[#This Row],[Border Radius]]&lt;&gt;"",Table_Styles[[#This Row],[Border Radius]],IF(Table_Styles[[#This Row],[Border Radius Default]]&lt;&gt;"",Table_Styles[[#This Row],[Border Radius Default]],""))</f>
        <v/>
      </c>
      <c r="Y5" s="124"/>
      <c r="Z5" s="124"/>
      <c r="AA5" s="103" t="str">
        <f>IF(Table_Styles[[#This Row],[MT]]&lt;&gt;"",Table_Styles[[#This Row],[MT]],IF(Table_Styles[[#This Row],[MT Default]]&lt;&gt;"",Table_Styles[[#This Row],[MT Default]],""))</f>
        <v/>
      </c>
      <c r="AB5" s="124"/>
      <c r="AC5" s="124"/>
      <c r="AD5" s="103" t="str">
        <f>IF(Table_Styles[[#This Row],[MR]]&lt;&gt;"",Table_Styles[[#This Row],[MR]],IF(Table_Styles[[#This Row],[MR Default]]&lt;&gt;"",Table_Styles[[#This Row],[MR Default]],""))</f>
        <v/>
      </c>
      <c r="AE5" s="124"/>
      <c r="AF5" s="124"/>
      <c r="AG5" s="103" t="str">
        <f>IF(Table_Styles[[#This Row],[MB]]&lt;&gt;"",Table_Styles[[#This Row],[MB]],IF(Table_Styles[[#This Row],[MB Default]]&lt;&gt;"",Table_Styles[[#This Row],[MB Default]],""))</f>
        <v/>
      </c>
      <c r="AH5" s="124"/>
      <c r="AI5" s="124"/>
      <c r="AJ5" s="103" t="str">
        <f>IF(Table_Styles[[#This Row],[ML]]&lt;&gt;"",Table_Styles[[#This Row],[ML]],IF(Table_Styles[[#This Row],[ML Default]]&lt;&gt;"",Table_Styles[[#This Row],[ML Default]],""))</f>
        <v/>
      </c>
      <c r="AK5" s="124"/>
      <c r="AL5" s="124"/>
      <c r="AM5" s="103" t="str">
        <f>IF(Table_Styles[[#This Row],[PT]]&lt;&gt;"",Table_Styles[[#This Row],[PT]],IF(Table_Styles[[#This Row],[PT Default]]&lt;&gt;"",Table_Styles[[#This Row],[PT Default]],""))</f>
        <v/>
      </c>
      <c r="AN5" s="124"/>
      <c r="AO5" s="124"/>
      <c r="AP5" s="103" t="str">
        <f>IF(Table_Styles[[#This Row],[PR]]&lt;&gt;"",Table_Styles[[#This Row],[PR]],IF(Table_Styles[[#This Row],[PR Default]]&lt;&gt;"",Table_Styles[[#This Row],[PR Default]],""))</f>
        <v/>
      </c>
      <c r="AQ5" s="124"/>
      <c r="AR5" s="124"/>
      <c r="AS5" s="103" t="str">
        <f>IF(Table_Styles[[#This Row],[PB]]&lt;&gt;"",Table_Styles[[#This Row],[PB]],IF(Table_Styles[[#This Row],[PB Default]]&lt;&gt;"",Table_Styles[[#This Row],[PB Default]],""))</f>
        <v/>
      </c>
      <c r="AT5" s="124"/>
      <c r="AU5" s="124"/>
      <c r="AV5" s="103" t="str">
        <f>IF(Table_Styles[[#This Row],[PL]]&lt;&gt;"",Table_Styles[[#This Row],[PL]],IF(Table_Styles[[#This Row],[PL Default]]&lt;&gt;"",Table_Styles[[#This Row],[PL Default]],""))</f>
        <v/>
      </c>
      <c r="AW5" s="124"/>
      <c r="AX5" s="124"/>
      <c r="AY5" s="103" t="str">
        <f>IF(Table_Styles[[#This Row],[BT]]&lt;&gt;"",Table_Styles[[#This Row],[BT]],IF(Table_Styles[[#This Row],[BT Default]]&lt;&gt;"",Table_Styles[[#This Row],[BT Default]],""))</f>
        <v/>
      </c>
      <c r="AZ5" s="124"/>
      <c r="BA5" s="124"/>
      <c r="BB5" s="103" t="str">
        <f>IF(Table_Styles[[#This Row],[BR]]&lt;&gt;"",Table_Styles[[#This Row],[BR]],IF(Table_Styles[[#This Row],[BR Default]]&lt;&gt;"",Table_Styles[[#This Row],[BR Default]],""))</f>
        <v/>
      </c>
      <c r="BC5" s="124"/>
      <c r="BD5" s="124"/>
      <c r="BE5" s="103" t="str">
        <f>IF(Table_Styles[[#This Row],[BB]]&lt;&gt;"",Table_Styles[[#This Row],[BB]],IF(Table_Styles[[#This Row],[BB Default]]&lt;&gt;"",Table_Styles[[#This Row],[BB Default]],""))</f>
        <v/>
      </c>
      <c r="BF5" s="124"/>
      <c r="BG5" s="124"/>
      <c r="BH5" s="103" t="str">
        <f>IF(Table_Styles[[#This Row],[BL]]&lt;&gt;"",Table_Styles[[#This Row],[BL]],IF(Table_Styles[[#This Row],[BL Default]]&lt;&gt;"",Table_Styles[[#This Row],[BL Default]],""))</f>
        <v/>
      </c>
      <c r="BI5" s="124"/>
      <c r="BJ5" s="124"/>
      <c r="BK5" s="103" t="str">
        <f>IF(Table_Styles[[#This Row],[Width]]&lt;&gt;"",Table_Styles[[#This Row],[Width]],IF(Table_Styles[[#This Row],[Width Default]]&lt;&gt;"",Table_Styles[[#This Row],[Width Default]],""))</f>
        <v/>
      </c>
      <c r="BL5" s="124"/>
      <c r="BM5" s="124"/>
      <c r="BN5" s="103" t="str">
        <f>IF(Table_Styles[[#This Row],[Height]]&lt;&gt;"",Table_Styles[[#This Row],[Height]],IF(Table_Styles[[#This Row],[Height Default]]&lt;&gt;"",Table_Styles[[#This Row],[Height Default]],""))</f>
        <v/>
      </c>
      <c r="BO5" s="103"/>
      <c r="BP5" s="103"/>
      <c r="BQ5" s="103" t="str">
        <f>IF(Table_Styles[[#This Row],[Top]]&lt;&gt;"",Table_Styles[[#This Row],[Top]],IF(Table_Styles[[#This Row],[Top Default]]&lt;&gt;"",Table_Styles[[#This Row],[Top Default]],""))</f>
        <v/>
      </c>
      <c r="BR5" s="103"/>
      <c r="BS5" s="103"/>
      <c r="BT5" s="103" t="str">
        <f>IF(Table_Styles[[#This Row],[Right]]&lt;&gt;"",Table_Styles[[#This Row],[Right]],IF(Table_Styles[[#This Row],[Right Default]]&lt;&gt;"",Table_Styles[[#This Row],[Right Default]],""))</f>
        <v/>
      </c>
      <c r="BU5" s="103"/>
      <c r="BV5" s="103"/>
      <c r="BW5" s="103" t="str">
        <f>IF(Table_Styles[[#This Row],[Bottom]]&lt;&gt;"",Table_Styles[[#This Row],[Bottom]],IF(Table_Styles[[#This Row],[Bottom Default]]&lt;&gt;"",Table_Styles[[#This Row],[Bottom Default]],""))</f>
        <v/>
      </c>
      <c r="BX5" s="103"/>
      <c r="BY5" s="103"/>
      <c r="BZ5" s="103" t="str">
        <f>IF(Table_Styles[[#This Row],[Left]]&lt;&gt;"",Table_Styles[[#This Row],[Left]],IF(Table_Styles[[#This Row],[Left Default]]&lt;&gt;"",Table_Styles[[#This Row],[Left Default]],""))</f>
        <v/>
      </c>
      <c r="CA5" s="124"/>
      <c r="CB5" s="103" t="str">
        <f>IF(AND(Table_Styles[[#This Row],[Selector]]&lt;&gt;"",Table_Styles[[#This Row],[Font Family Used]]&lt;&gt;"",Table_Styles[[#This Row],[Font Weight Used]]&lt;&gt;""),Table_Styles[[#This Row],[Font Family Used]]&amp;" "&amp;Table_Styles[[#This Row],[Font Weight Used]],"")</f>
        <v/>
      </c>
      <c r="CC5" s="103" t="str">
        <f ca="1">IF(AND(Table_Styles[[#This Row],[Selector]],COUNTIF(OFFSET(CC:CC,0,0,ROW()-1,1),"="&amp;Table_Styles[[#This Row],[Font]])=0),Table_Styles[[#This Row],[Font]],"")</f>
        <v/>
      </c>
      <c r="CD5" s="103" t="str">
        <f ca="1">IF(Table_Styles[[#This Row],[Unique Font]]&lt;&gt;"",
"{""fontFamily"":"""&amp;Table_Styles[[#This Row],[Font Family Used]]&amp;""",""fontWeight"":"&amp;Table_Styles[[#This Row],[Font Weight Used]]&amp;"}","")</f>
        <v/>
      </c>
      <c r="CE5"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103" t="str">
        <f>IF(AND(Table_Styles[[#This Row],[Selector]]&lt;&gt;"", Table_Styles[[#This Row],[Config Properties]]&lt;&gt;""),
Table_Styles[[#This Row],[Selector]]&amp;" { "&amp;Table_Styles[[#This Row],[Config Properties]]&amp;" }","")</f>
        <v/>
      </c>
      <c r="CG5" s="103" t="str">
        <f xml:space="preserve">
SUBSTITUTE(SUBSTITUTE(SUBSTITUTE(SUBSTITUTE(SUBSTITUTE(SUBSTITUTE(SUBSTITUTE(SUBSTITUTE(Table_Styles[[#This Row],[Config]],
" {","{"),
"{ ","{"),
" }","}"),
"} ","}"),
" ,",","),
", ",","),
" :",":"),
": ",":")</f>
        <v/>
      </c>
    </row>
    <row r="6" spans="2:85" ht="21" customHeight="1">
      <c r="B6" s="102" t="s">
        <v>392</v>
      </c>
      <c r="C6" s="102" t="s">
        <v>393</v>
      </c>
      <c r="D6" s="60"/>
      <c r="E6" s="60" t="str">
        <f>Settings_Styling_Font_Body_Text</f>
        <v>Nunito</v>
      </c>
      <c r="F6" s="25" t="str">
        <f>IF(Table_Styles[[#This Row],[Font Family]]&lt;&gt;"",Table_Styles[[#This Row],[Font Family]],IF(Table_Styles[[#This Row],[Font Family Default]]&lt;&gt;"",Table_Styles[[#This Row],[Font Family Default]],""))</f>
        <v>Nunito</v>
      </c>
      <c r="G6" s="60"/>
      <c r="H6" s="175" t="s">
        <v>394</v>
      </c>
      <c r="I6" s="25" t="str">
        <f>IF(Table_Styles[[#This Row],[Font Size]]&lt;&gt;"",Table_Styles[[#This Row],[Font Size]],IF(Table_Styles[[#This Row],[Font Size Default]]&lt;&gt;"",Table_Styles[[#This Row],[Font Size Default]],""))</f>
        <v>15px</v>
      </c>
      <c r="J6" s="60"/>
      <c r="K6" s="60">
        <f>Settings_Styling_Font_Weight_Body_Text</f>
        <v>300</v>
      </c>
      <c r="L6" s="25">
        <f>IF(Table_Styles[[#This Row],[Font Weight]]&lt;&gt;"",Table_Styles[[#This Row],[Font Weight]],IF(Table_Styles[[#This Row],[Font Weight Default]]&lt;&gt;"",Table_Styles[[#This Row],[Font Weight Default]],""))</f>
        <v>300</v>
      </c>
      <c r="M6" s="60"/>
      <c r="N6" s="60" t="str">
        <f>Colour_Foreground_1</f>
        <v>#1d1c1c</v>
      </c>
      <c r="O6" s="25" t="str">
        <f>IF(Table_Styles[[#This Row],[Colour]]&lt;&gt;"",Table_Styles[[#This Row],[Colour]],IF(Table_Styles[[#This Row],[Colour Default]]&lt;&gt;"",Table_Styles[[#This Row],[Colour Default]],""))</f>
        <v>#1d1c1c</v>
      </c>
      <c r="P6" s="60"/>
      <c r="Q6" s="60"/>
      <c r="R6" s="25" t="str">
        <f>IF(Table_Styles[[#This Row],[Background]]&lt;&gt;"",Table_Styles[[#This Row],[Background]],IF(Table_Styles[[#This Row],[Background Default]]&lt;&gt;"",Table_Styles[[#This Row],[Background Default]],""))</f>
        <v/>
      </c>
      <c r="S6" s="60"/>
      <c r="T6" s="60"/>
      <c r="U6" s="25" t="str">
        <f>IF(Table_Styles[[#This Row],[Border]]&lt;&gt;"",Table_Styles[[#This Row],[Border]],IF(Table_Styles[[#This Row],[Border Default]]&lt;&gt;"",Table_Styles[[#This Row],[Border Default]],""))</f>
        <v/>
      </c>
      <c r="V6" s="60"/>
      <c r="W6" s="60"/>
      <c r="X6" s="25" t="str">
        <f>IF(Table_Styles[[#This Row],[Border Radius]]&lt;&gt;"",Table_Styles[[#This Row],[Border Radius]],IF(Table_Styles[[#This Row],[Border Radius Default]]&lt;&gt;"",Table_Styles[[#This Row],[Border Radius Default]],""))</f>
        <v/>
      </c>
      <c r="Y6" s="60"/>
      <c r="Z6" s="60"/>
      <c r="AA6" s="25" t="str">
        <f>IF(Table_Styles[[#This Row],[MT]]&lt;&gt;"",Table_Styles[[#This Row],[MT]],IF(Table_Styles[[#This Row],[MT Default]]&lt;&gt;"",Table_Styles[[#This Row],[MT Default]],""))</f>
        <v/>
      </c>
      <c r="AB6" s="60" t="s">
        <v>173</v>
      </c>
      <c r="AC6" s="60" t="s">
        <v>395</v>
      </c>
      <c r="AD6" s="25" t="str">
        <f>IF(Table_Styles[[#This Row],[MR]]&lt;&gt;"",Table_Styles[[#This Row],[MR]],IF(Table_Styles[[#This Row],[MR Default]]&lt;&gt;"",Table_Styles[[#This Row],[MR Default]],""))</f>
        <v>0</v>
      </c>
      <c r="AE6" s="60"/>
      <c r="AF6" s="60" t="s">
        <v>394</v>
      </c>
      <c r="AG6" s="25" t="str">
        <f>IF(Table_Styles[[#This Row],[MB]]&lt;&gt;"",Table_Styles[[#This Row],[MB]],IF(Table_Styles[[#This Row],[MB Default]]&lt;&gt;"",Table_Styles[[#This Row],[MB Default]],""))</f>
        <v>15px</v>
      </c>
      <c r="AH6" s="60" t="s">
        <v>173</v>
      </c>
      <c r="AI6" s="60" t="s">
        <v>395</v>
      </c>
      <c r="AJ6" s="25" t="str">
        <f>IF(Table_Styles[[#This Row],[ML]]&lt;&gt;"",Table_Styles[[#This Row],[ML]],IF(Table_Styles[[#This Row],[ML Default]]&lt;&gt;"",Table_Styles[[#This Row],[ML Default]],""))</f>
        <v>0</v>
      </c>
      <c r="AK6" s="60"/>
      <c r="AL6" s="60"/>
      <c r="AM6" s="25" t="str">
        <f>IF(Table_Styles[[#This Row],[PT]]&lt;&gt;"",Table_Styles[[#This Row],[PT]],IF(Table_Styles[[#This Row],[PT Default]]&lt;&gt;"",Table_Styles[[#This Row],[PT Default]],""))</f>
        <v/>
      </c>
      <c r="AN6" s="60"/>
      <c r="AO6" s="60" t="s">
        <v>421</v>
      </c>
      <c r="AP6" s="25" t="str">
        <f>IF(Table_Styles[[#This Row],[PR]]&lt;&gt;"",Table_Styles[[#This Row],[PR]],IF(Table_Styles[[#This Row],[PR Default]]&lt;&gt;"",Table_Styles[[#This Row],[PR Default]],""))</f>
        <v>5px</v>
      </c>
      <c r="AQ6" s="60"/>
      <c r="AR6" s="60"/>
      <c r="AS6" s="25" t="str">
        <f>IF(Table_Styles[[#This Row],[PB]]&lt;&gt;"",Table_Styles[[#This Row],[PB]],IF(Table_Styles[[#This Row],[PB Default]]&lt;&gt;"",Table_Styles[[#This Row],[PB Default]],""))</f>
        <v/>
      </c>
      <c r="AT6" s="60"/>
      <c r="AU6" s="60" t="s">
        <v>421</v>
      </c>
      <c r="AV6" s="25" t="str">
        <f>IF(Table_Styles[[#This Row],[PL]]&lt;&gt;"",Table_Styles[[#This Row],[PL]],IF(Table_Styles[[#This Row],[PL Default]]&lt;&gt;"",Table_Styles[[#This Row],[PL Default]],""))</f>
        <v>5px</v>
      </c>
      <c r="AW6" s="60"/>
      <c r="AX6" s="60"/>
      <c r="AY6" s="25" t="str">
        <f>IF(Table_Styles[[#This Row],[BT]]&lt;&gt;"",Table_Styles[[#This Row],[BT]],IF(Table_Styles[[#This Row],[BT Default]]&lt;&gt;"",Table_Styles[[#This Row],[BT Default]],""))</f>
        <v/>
      </c>
      <c r="AZ6" s="60"/>
      <c r="BA6" s="60"/>
      <c r="BB6" s="25" t="str">
        <f>IF(Table_Styles[[#This Row],[BR]]&lt;&gt;"",Table_Styles[[#This Row],[BR]],IF(Table_Styles[[#This Row],[BR Default]]&lt;&gt;"",Table_Styles[[#This Row],[BR Default]],""))</f>
        <v/>
      </c>
      <c r="BC6" s="60"/>
      <c r="BD6" s="60"/>
      <c r="BE6" s="25" t="str">
        <f>IF(Table_Styles[[#This Row],[BB]]&lt;&gt;"",Table_Styles[[#This Row],[BB]],IF(Table_Styles[[#This Row],[BB Default]]&lt;&gt;"",Table_Styles[[#This Row],[BB Default]],""))</f>
        <v/>
      </c>
      <c r="BF6" s="60"/>
      <c r="BG6" s="60"/>
      <c r="BH6" s="25" t="str">
        <f>IF(Table_Styles[[#This Row],[BL]]&lt;&gt;"",Table_Styles[[#This Row],[BL]],IF(Table_Styles[[#This Row],[BL Default]]&lt;&gt;"",Table_Styles[[#This Row],[BL Default]],""))</f>
        <v/>
      </c>
      <c r="BI6" s="60"/>
      <c r="BJ6" s="60"/>
      <c r="BK6" s="25" t="str">
        <f>IF(Table_Styles[[#This Row],[Width]]&lt;&gt;"",Table_Styles[[#This Row],[Width]],IF(Table_Styles[[#This Row],[Width Default]]&lt;&gt;"",Table_Styles[[#This Row],[Width Default]],""))</f>
        <v/>
      </c>
      <c r="BL6" s="60"/>
      <c r="BM6" s="60"/>
      <c r="BN6" s="25" t="str">
        <f>IF(Table_Styles[[#This Row],[Height]]&lt;&gt;"",Table_Styles[[#This Row],[Height]],IF(Table_Styles[[#This Row],[Height Default]]&lt;&gt;"",Table_Styles[[#This Row],[Height Default]],""))</f>
        <v/>
      </c>
      <c r="BO6" s="25"/>
      <c r="BP6" s="25"/>
      <c r="BQ6" s="25" t="str">
        <f>IF(Table_Styles[[#This Row],[Top]]&lt;&gt;"",Table_Styles[[#This Row],[Top]],IF(Table_Styles[[#This Row],[Top Default]]&lt;&gt;"",Table_Styles[[#This Row],[Top Default]],""))</f>
        <v/>
      </c>
      <c r="BR6" s="25"/>
      <c r="BS6" s="25"/>
      <c r="BT6" s="25" t="str">
        <f>IF(Table_Styles[[#This Row],[Right]]&lt;&gt;"",Table_Styles[[#This Row],[Right]],IF(Table_Styles[[#This Row],[Right Default]]&lt;&gt;"",Table_Styles[[#This Row],[Right Default]],""))</f>
        <v/>
      </c>
      <c r="BU6" s="25"/>
      <c r="BV6" s="25"/>
      <c r="BW6" s="25" t="str">
        <f>IF(Table_Styles[[#This Row],[Bottom]]&lt;&gt;"",Table_Styles[[#This Row],[Bottom]],IF(Table_Styles[[#This Row],[Bottom Default]]&lt;&gt;"",Table_Styles[[#This Row],[Bottom Default]],""))</f>
        <v/>
      </c>
      <c r="BX6" s="25"/>
      <c r="BY6" s="25"/>
      <c r="BZ6" s="25" t="str">
        <f>IF(Table_Styles[[#This Row],[Left]]&lt;&gt;"",Table_Styles[[#This Row],[Left]],IF(Table_Styles[[#This Row],[Left Default]]&lt;&gt;"",Table_Styles[[#This Row],[Left Default]],""))</f>
        <v/>
      </c>
      <c r="CA6" s="60"/>
      <c r="CB6" s="102" t="str">
        <f>IF(AND(Table_Styles[[#This Row],[Selector]]&lt;&gt;"",Table_Styles[[#This Row],[Font Family Used]]&lt;&gt;"",Table_Styles[[#This Row],[Font Weight Used]]&lt;&gt;""),Table_Styles[[#This Row],[Font Family Used]]&amp;" "&amp;Table_Styles[[#This Row],[Font Weight Used]],"")</f>
        <v>Nunito 300</v>
      </c>
      <c r="CC6" s="102" t="str">
        <f ca="1">IF(AND(Table_Styles[[#This Row],[Selector]],COUNTIF(OFFSET(CC:CC,0,0,ROW()-1,1),"="&amp;Table_Styles[[#This Row],[Font]])=0),Table_Styles[[#This Row],[Font]],"")</f>
        <v>Nunito 300</v>
      </c>
      <c r="CD6" s="102" t="str">
        <f ca="1">IF(Table_Styles[[#This Row],[Unique Font]]&lt;&gt;"",
"{""fontFamily"":"""&amp;Table_Styles[[#This Row],[Font Family Used]]&amp;""",""fontWeight"":"&amp;Table_Styles[[#This Row],[Font Weight Used]]&amp;"}","")</f>
        <v>{"fontFamily":"Nunito","fontWeight":300}</v>
      </c>
      <c r="CE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#1d1c1c;margin-right: 0;margin-bottom: 15px;margin-left: 0;padding-right: 5px;padding-left: 5px</v>
      </c>
      <c r="CF6" s="104" t="str">
        <f>IF(AND(Table_Styles[[#This Row],[Selector]]&lt;&gt;"", Table_Styles[[#This Row],[Config Properties]]&lt;&gt;""),
Table_Styles[[#This Row],[Selector]]&amp;" { "&amp;Table_Styles[[#This Row],[Config Properties]]&amp;" }","")</f>
        <v>body { font-family: 'Nunito';font-size: 15px;font-weight: 300;color: #1d1c1c;margin-right: 0;margin-bottom: 15px;margin-left: 0;padding-right: 5px;padding-left: 5px }</v>
      </c>
      <c r="CG6" s="104" t="str">
        <f xml:space="preserve">
SUBSTITUTE(SUBSTITUTE(SUBSTITUTE(SUBSTITUTE(SUBSTITUTE(SUBSTITUTE(SUBSTITUTE(SUBSTITUTE(Table_Styles[[#This Row],[Config]],
" {","{"),
"{ ","{"),
" }","}"),
"} ","}"),
" ,",","),
", ",","),
" :",":"),
": ",":")</f>
        <v>body{font-family:'Nunito';font-size:15px;font-weight:300;color:#1d1c1c;margin-right:0;margin-bottom:15px;margin-left:0;padding-right:5px;padding-left:5px}</v>
      </c>
    </row>
    <row r="7" spans="2:85" ht="21" customHeight="1">
      <c r="B7" s="104" t="s">
        <v>396</v>
      </c>
      <c r="C7" s="105" t="s">
        <v>397</v>
      </c>
      <c r="D7" s="59"/>
      <c r="E7" s="59"/>
      <c r="F7" s="52" t="str">
        <f>IF(Table_Styles[[#This Row],[Font Family]]&lt;&gt;"",Table_Styles[[#This Row],[Font Family]],IF(Table_Styles[[#This Row],[Font Family Default]]&lt;&gt;"",Table_Styles[[#This Row],[Font Family Default]],""))</f>
        <v/>
      </c>
      <c r="G7" s="59"/>
      <c r="H7" s="59"/>
      <c r="I7" s="52" t="str">
        <f>IF(Table_Styles[[#This Row],[Font Size]]&lt;&gt;"",Table_Styles[[#This Row],[Font Size]],IF(Table_Styles[[#This Row],[Font Size Default]]&lt;&gt;"",Table_Styles[[#This Row],[Font Size Default]],""))</f>
        <v/>
      </c>
      <c r="J7" s="59"/>
      <c r="K7" s="59"/>
      <c r="L7" s="52" t="str">
        <f>IF(Table_Styles[[#This Row],[Font Weight]]&lt;&gt;"",Table_Styles[[#This Row],[Font Weight]],IF(Table_Styles[[#This Row],[Font Weight Default]]&lt;&gt;"",Table_Styles[[#This Row],[Font Weight Default]],""))</f>
        <v/>
      </c>
      <c r="M7" s="59"/>
      <c r="N7" s="59"/>
      <c r="O7" s="52" t="str">
        <f>IF(Table_Styles[[#This Row],[Colour]]&lt;&gt;"",Table_Styles[[#This Row],[Colour]],IF(Table_Styles[[#This Row],[Colour Default]]&lt;&gt;"",Table_Styles[[#This Row],[Colour Default]],""))</f>
        <v/>
      </c>
      <c r="P7" s="59"/>
      <c r="Q7" s="59"/>
      <c r="R7" s="52" t="str">
        <f>IF(Table_Styles[[#This Row],[Background]]&lt;&gt;"",Table_Styles[[#This Row],[Background]],IF(Table_Styles[[#This Row],[Background Default]]&lt;&gt;"",Table_Styles[[#This Row],[Background Default]],""))</f>
        <v/>
      </c>
      <c r="S7" s="59"/>
      <c r="T7" s="59"/>
      <c r="U7" s="52" t="str">
        <f>IF(Table_Styles[[#This Row],[Border]]&lt;&gt;"",Table_Styles[[#This Row],[Border]],IF(Table_Styles[[#This Row],[Border Default]]&lt;&gt;"",Table_Styles[[#This Row],[Border Default]],""))</f>
        <v/>
      </c>
      <c r="V7" s="59"/>
      <c r="W7" s="59"/>
      <c r="X7" s="52" t="str">
        <f>IF(Table_Styles[[#This Row],[Border Radius]]&lt;&gt;"",Table_Styles[[#This Row],[Border Radius]],IF(Table_Styles[[#This Row],[Border Radius Default]]&lt;&gt;"",Table_Styles[[#This Row],[Border Radius Default]],""))</f>
        <v/>
      </c>
      <c r="Y7" s="59"/>
      <c r="Z7" s="59"/>
      <c r="AA7" s="52" t="str">
        <f>IF(Table_Styles[[#This Row],[MT]]&lt;&gt;"",Table_Styles[[#This Row],[MT]],IF(Table_Styles[[#This Row],[MT Default]]&lt;&gt;"",Table_Styles[[#This Row],[MT Default]],""))</f>
        <v/>
      </c>
      <c r="AB7" s="59"/>
      <c r="AC7" s="59"/>
      <c r="AD7" s="52" t="str">
        <f>IF(Table_Styles[[#This Row],[MR]]&lt;&gt;"",Table_Styles[[#This Row],[MR]],IF(Table_Styles[[#This Row],[MR Default]]&lt;&gt;"",Table_Styles[[#This Row],[MR Default]],""))</f>
        <v/>
      </c>
      <c r="AE7" s="59"/>
      <c r="AF7" s="59"/>
      <c r="AG7" s="52" t="str">
        <f>IF(Table_Styles[[#This Row],[MB]]&lt;&gt;"",Table_Styles[[#This Row],[MB]],IF(Table_Styles[[#This Row],[MB Default]]&lt;&gt;"",Table_Styles[[#This Row],[MB Default]],""))</f>
        <v/>
      </c>
      <c r="AH7" s="59"/>
      <c r="AI7" s="59"/>
      <c r="AJ7" s="52" t="str">
        <f>IF(Table_Styles[[#This Row],[ML]]&lt;&gt;"",Table_Styles[[#This Row],[ML]],IF(Table_Styles[[#This Row],[ML Default]]&lt;&gt;"",Table_Styles[[#This Row],[ML Default]],""))</f>
        <v/>
      </c>
      <c r="AK7" s="59"/>
      <c r="AL7" s="59"/>
      <c r="AM7" s="52" t="str">
        <f>IF(Table_Styles[[#This Row],[PT]]&lt;&gt;"",Table_Styles[[#This Row],[PT]],IF(Table_Styles[[#This Row],[PT Default]]&lt;&gt;"",Table_Styles[[#This Row],[PT Default]],""))</f>
        <v/>
      </c>
      <c r="AN7" s="59"/>
      <c r="AO7" s="59"/>
      <c r="AP7" s="52" t="str">
        <f>IF(Table_Styles[[#This Row],[PR]]&lt;&gt;"",Table_Styles[[#This Row],[PR]],IF(Table_Styles[[#This Row],[PR Default]]&lt;&gt;"",Table_Styles[[#This Row],[PR Default]],""))</f>
        <v/>
      </c>
      <c r="AQ7" s="59"/>
      <c r="AR7" s="59"/>
      <c r="AS7" s="52" t="str">
        <f>IF(Table_Styles[[#This Row],[PB]]&lt;&gt;"",Table_Styles[[#This Row],[PB]],IF(Table_Styles[[#This Row],[PB Default]]&lt;&gt;"",Table_Styles[[#This Row],[PB Default]],""))</f>
        <v/>
      </c>
      <c r="AT7" s="59"/>
      <c r="AU7" s="59"/>
      <c r="AV7" s="52" t="str">
        <f>IF(Table_Styles[[#This Row],[PL]]&lt;&gt;"",Table_Styles[[#This Row],[PL]],IF(Table_Styles[[#This Row],[PL Default]]&lt;&gt;"",Table_Styles[[#This Row],[PL Default]],""))</f>
        <v/>
      </c>
      <c r="AW7" s="59"/>
      <c r="AX7" s="59"/>
      <c r="AY7" s="52" t="str">
        <f>IF(Table_Styles[[#This Row],[BT]]&lt;&gt;"",Table_Styles[[#This Row],[BT]],IF(Table_Styles[[#This Row],[BT Default]]&lt;&gt;"",Table_Styles[[#This Row],[BT Default]],""))</f>
        <v/>
      </c>
      <c r="AZ7" s="59"/>
      <c r="BA7" s="59"/>
      <c r="BB7" s="52" t="str">
        <f>IF(Table_Styles[[#This Row],[BR]]&lt;&gt;"",Table_Styles[[#This Row],[BR]],IF(Table_Styles[[#This Row],[BR Default]]&lt;&gt;"",Table_Styles[[#This Row],[BR Default]],""))</f>
        <v/>
      </c>
      <c r="BC7" s="59"/>
      <c r="BD7" s="59"/>
      <c r="BE7" s="52" t="str">
        <f>IF(Table_Styles[[#This Row],[BB]]&lt;&gt;"",Table_Styles[[#This Row],[BB]],IF(Table_Styles[[#This Row],[BB Default]]&lt;&gt;"",Table_Styles[[#This Row],[BB Default]],""))</f>
        <v/>
      </c>
      <c r="BF7" s="59"/>
      <c r="BG7" s="59"/>
      <c r="BH7" s="52" t="str">
        <f>IF(Table_Styles[[#This Row],[BL]]&lt;&gt;"",Table_Styles[[#This Row],[BL]],IF(Table_Styles[[#This Row],[BL Default]]&lt;&gt;"",Table_Styles[[#This Row],[BL Default]],""))</f>
        <v/>
      </c>
      <c r="BI7" s="59"/>
      <c r="BJ7" s="59"/>
      <c r="BK7" s="52" t="str">
        <f>IF(Table_Styles[[#This Row],[Width]]&lt;&gt;"",Table_Styles[[#This Row],[Width]],IF(Table_Styles[[#This Row],[Width Default]]&lt;&gt;"",Table_Styles[[#This Row],[Width Default]],""))</f>
        <v/>
      </c>
      <c r="BL7" s="59"/>
      <c r="BM7" s="59"/>
      <c r="BN7" s="52" t="str">
        <f>IF(Table_Styles[[#This Row],[Height]]&lt;&gt;"",Table_Styles[[#This Row],[Height]],IF(Table_Styles[[#This Row],[Height Default]]&lt;&gt;"",Table_Styles[[#This Row],[Height Default]],""))</f>
        <v/>
      </c>
      <c r="BO7" s="52"/>
      <c r="BP7" s="52"/>
      <c r="BQ7" s="52" t="str">
        <f>IF(Table_Styles[[#This Row],[Top]]&lt;&gt;"",Table_Styles[[#This Row],[Top]],IF(Table_Styles[[#This Row],[Top Default]]&lt;&gt;"",Table_Styles[[#This Row],[Top Default]],""))</f>
        <v/>
      </c>
      <c r="BR7" s="52"/>
      <c r="BS7" s="52"/>
      <c r="BT7" s="52" t="str">
        <f>IF(Table_Styles[[#This Row],[Right]]&lt;&gt;"",Table_Styles[[#This Row],[Right]],IF(Table_Styles[[#This Row],[Right Default]]&lt;&gt;"",Table_Styles[[#This Row],[Right Default]],""))</f>
        <v/>
      </c>
      <c r="BU7" s="52"/>
      <c r="BV7" s="52"/>
      <c r="BW7" s="52" t="str">
        <f>IF(Table_Styles[[#This Row],[Bottom]]&lt;&gt;"",Table_Styles[[#This Row],[Bottom]],IF(Table_Styles[[#This Row],[Bottom Default]]&lt;&gt;"",Table_Styles[[#This Row],[Bottom Default]],""))</f>
        <v/>
      </c>
      <c r="BX7" s="52"/>
      <c r="BY7" s="52"/>
      <c r="BZ7" s="52" t="str">
        <f>IF(Table_Styles[[#This Row],[Left]]&lt;&gt;"",Table_Styles[[#This Row],[Left]],IF(Table_Styles[[#This Row],[Left Default]]&lt;&gt;"",Table_Styles[[#This Row],[Left Default]],""))</f>
        <v/>
      </c>
      <c r="CA7" s="59"/>
      <c r="CB7" s="104" t="str">
        <f>IF(AND(Table_Styles[[#This Row],[Selector]]&lt;&gt;"",Table_Styles[[#This Row],[Font Family Used]]&lt;&gt;"",Table_Styles[[#This Row],[Font Weight Used]]&lt;&gt;""),Table_Styles[[#This Row],[Font Family Used]]&amp;" "&amp;Table_Styles[[#This Row],[Font Weight Used]],"")</f>
        <v/>
      </c>
      <c r="CC7" s="104" t="str">
        <f ca="1">IF(AND(Table_Styles[[#This Row],[Selector]],COUNTIF(OFFSET(CC:CC,0,0,ROW()-1,1),"="&amp;Table_Styles[[#This Row],[Font]])=0),Table_Styles[[#This Row],[Font]],"")</f>
        <v/>
      </c>
      <c r="CD7" s="104" t="str">
        <f ca="1">IF(Table_Styles[[#This Row],[Unique Font]]&lt;&gt;"",
"{""fontFamily"":"""&amp;Table_Styles[[#This Row],[Font Family Used]]&amp;""",""fontWeight"":"&amp;Table_Styles[[#This Row],[Font Weight Used]]&amp;"}","")</f>
        <v/>
      </c>
      <c r="CE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104" t="str">
        <f>IF(AND(Table_Styles[[#This Row],[Selector]]&lt;&gt;"", Table_Styles[[#This Row],[Config Properties]]&lt;&gt;""),
Table_Styles[[#This Row],[Selector]]&amp;" { "&amp;Table_Styles[[#This Row],[Config Properties]]&amp;" }","")</f>
        <v/>
      </c>
      <c r="CG7" s="104" t="str">
        <f xml:space="preserve">
SUBSTITUTE(SUBSTITUTE(SUBSTITUTE(SUBSTITUTE(SUBSTITUTE(SUBSTITUTE(SUBSTITUTE(SUBSTITUTE(Table_Styles[[#This Row],[Config]],
" {","{"),
"{ ","{"),
" }","}"),
"} ","}"),
" ,",","),
", ",","),
" :",":"),
": ",":")</f>
        <v/>
      </c>
    </row>
    <row r="8" spans="2:85" ht="21" customHeight="1">
      <c r="B8" s="104" t="s">
        <v>398</v>
      </c>
      <c r="C8" s="104" t="s">
        <v>399</v>
      </c>
      <c r="D8" s="59"/>
      <c r="E8" s="59" t="str">
        <f>Settings_Styling_Font_Headings</f>
        <v>Montserrat</v>
      </c>
      <c r="F8" s="52" t="str">
        <f>IF(Table_Styles[[#This Row],[Font Family]]&lt;&gt;"",Table_Styles[[#This Row],[Font Family]],IF(Table_Styles[[#This Row],[Font Family Default]]&lt;&gt;"",Table_Styles[[#This Row],[Font Family Default]],""))</f>
        <v>Montserrat</v>
      </c>
      <c r="G8" s="59"/>
      <c r="H8" s="59" t="s">
        <v>400</v>
      </c>
      <c r="I8" s="52" t="str">
        <f>IF(Table_Styles[[#This Row],[Font Size]]&lt;&gt;"",Table_Styles[[#This Row],[Font Size]],IF(Table_Styles[[#This Row],[Font Size Default]]&lt;&gt;"",Table_Styles[[#This Row],[Font Size Default]],""))</f>
        <v>45px</v>
      </c>
      <c r="J8" s="59"/>
      <c r="K8" s="59">
        <f>Settings_Styling_Font_Weight_Headings</f>
        <v>400</v>
      </c>
      <c r="L8" s="52">
        <f>IF(Table_Styles[[#This Row],[Font Weight]]&lt;&gt;"",Table_Styles[[#This Row],[Font Weight]],IF(Table_Styles[[#This Row],[Font Weight Default]]&lt;&gt;"",Table_Styles[[#This Row],[Font Weight Default]],""))</f>
        <v>400</v>
      </c>
      <c r="M8" s="59"/>
      <c r="N8" s="59" t="str">
        <f>Colour_Foreground_1</f>
        <v>#1d1c1c</v>
      </c>
      <c r="O8" s="52" t="str">
        <f>IF(Table_Styles[[#This Row],[Colour]]&lt;&gt;"",Table_Styles[[#This Row],[Colour]],IF(Table_Styles[[#This Row],[Colour Default]]&lt;&gt;"",Table_Styles[[#This Row],[Colour Default]],""))</f>
        <v>#1d1c1c</v>
      </c>
      <c r="P8" s="59"/>
      <c r="Q8" s="59"/>
      <c r="R8" s="52" t="str">
        <f>IF(Table_Styles[[#This Row],[Background]]&lt;&gt;"",Table_Styles[[#This Row],[Background]],IF(Table_Styles[[#This Row],[Background Default]]&lt;&gt;"",Table_Styles[[#This Row],[Background Default]],""))</f>
        <v/>
      </c>
      <c r="S8" s="59"/>
      <c r="T8" s="59"/>
      <c r="U8" s="52" t="str">
        <f>IF(Table_Styles[[#This Row],[Border]]&lt;&gt;"",Table_Styles[[#This Row],[Border]],IF(Table_Styles[[#This Row],[Border Default]]&lt;&gt;"",Table_Styles[[#This Row],[Border Default]],""))</f>
        <v/>
      </c>
      <c r="V8" s="59"/>
      <c r="W8" s="59"/>
      <c r="X8" s="52" t="str">
        <f>IF(Table_Styles[[#This Row],[Border Radius]]&lt;&gt;"",Table_Styles[[#This Row],[Border Radius]],IF(Table_Styles[[#This Row],[Border Radius Default]]&lt;&gt;"",Table_Styles[[#This Row],[Border Radius Default]],""))</f>
        <v/>
      </c>
      <c r="Y8" s="59"/>
      <c r="Z8" s="59" t="s">
        <v>401</v>
      </c>
      <c r="AA8" s="52" t="str">
        <f>IF(Table_Styles[[#This Row],[MT]]&lt;&gt;"",Table_Styles[[#This Row],[MT]],IF(Table_Styles[[#This Row],[MT Default]]&lt;&gt;"",Table_Styles[[#This Row],[MT Default]],""))</f>
        <v>40px</v>
      </c>
      <c r="AB8" s="59"/>
      <c r="AC8" s="60" t="s">
        <v>395</v>
      </c>
      <c r="AD8" s="52" t="str">
        <f>IF(Table_Styles[[#This Row],[MR]]&lt;&gt;"",Table_Styles[[#This Row],[MR]],IF(Table_Styles[[#This Row],[MR Default]]&lt;&gt;"",Table_Styles[[#This Row],[MR Default]],""))</f>
        <v>30px</v>
      </c>
      <c r="AE8" s="59"/>
      <c r="AF8" s="59" t="s">
        <v>401</v>
      </c>
      <c r="AG8" s="52" t="str">
        <f>IF(Table_Styles[[#This Row],[MB]]&lt;&gt;"",Table_Styles[[#This Row],[MB]],IF(Table_Styles[[#This Row],[MB Default]]&lt;&gt;"",Table_Styles[[#This Row],[MB Default]],""))</f>
        <v>40px</v>
      </c>
      <c r="AH8" s="59"/>
      <c r="AI8" s="60" t="s">
        <v>395</v>
      </c>
      <c r="AJ8" s="52" t="str">
        <f>IF(Table_Styles[[#This Row],[ML]]&lt;&gt;"",Table_Styles[[#This Row],[ML]],IF(Table_Styles[[#This Row],[ML Default]]&lt;&gt;"",Table_Styles[[#This Row],[ML Default]],""))</f>
        <v>30px</v>
      </c>
      <c r="AK8" s="59"/>
      <c r="AL8" s="59"/>
      <c r="AM8" s="52" t="str">
        <f>IF(Table_Styles[[#This Row],[PT]]&lt;&gt;"",Table_Styles[[#This Row],[PT]],IF(Table_Styles[[#This Row],[PT Default]]&lt;&gt;"",Table_Styles[[#This Row],[PT Default]],""))</f>
        <v/>
      </c>
      <c r="AN8" s="59"/>
      <c r="AO8" s="59"/>
      <c r="AP8" s="52" t="str">
        <f>IF(Table_Styles[[#This Row],[PR]]&lt;&gt;"",Table_Styles[[#This Row],[PR]],IF(Table_Styles[[#This Row],[PR Default]]&lt;&gt;"",Table_Styles[[#This Row],[PR Default]],""))</f>
        <v/>
      </c>
      <c r="AQ8" s="59"/>
      <c r="AR8" s="59"/>
      <c r="AS8" s="52" t="str">
        <f>IF(Table_Styles[[#This Row],[PB]]&lt;&gt;"",Table_Styles[[#This Row],[PB]],IF(Table_Styles[[#This Row],[PB Default]]&lt;&gt;"",Table_Styles[[#This Row],[PB Default]],""))</f>
        <v/>
      </c>
      <c r="AT8" s="59"/>
      <c r="AU8" s="59"/>
      <c r="AV8" s="52" t="str">
        <f>IF(Table_Styles[[#This Row],[PL]]&lt;&gt;"",Table_Styles[[#This Row],[PL]],IF(Table_Styles[[#This Row],[PL Default]]&lt;&gt;"",Table_Styles[[#This Row],[PL Default]],""))</f>
        <v/>
      </c>
      <c r="AW8" s="59"/>
      <c r="AX8" s="59"/>
      <c r="AY8" s="52" t="str">
        <f>IF(Table_Styles[[#This Row],[BT]]&lt;&gt;"",Table_Styles[[#This Row],[BT]],IF(Table_Styles[[#This Row],[BT Default]]&lt;&gt;"",Table_Styles[[#This Row],[BT Default]],""))</f>
        <v/>
      </c>
      <c r="AZ8" s="59"/>
      <c r="BA8" s="59"/>
      <c r="BB8" s="52" t="str">
        <f>IF(Table_Styles[[#This Row],[BR]]&lt;&gt;"",Table_Styles[[#This Row],[BR]],IF(Table_Styles[[#This Row],[BR Default]]&lt;&gt;"",Table_Styles[[#This Row],[BR Default]],""))</f>
        <v/>
      </c>
      <c r="BC8" s="59"/>
      <c r="BD8" s="59"/>
      <c r="BE8" s="52" t="str">
        <f>IF(Table_Styles[[#This Row],[BB]]&lt;&gt;"",Table_Styles[[#This Row],[BB]],IF(Table_Styles[[#This Row],[BB Default]]&lt;&gt;"",Table_Styles[[#This Row],[BB Default]],""))</f>
        <v/>
      </c>
      <c r="BF8" s="59"/>
      <c r="BG8" s="59"/>
      <c r="BH8" s="52" t="str">
        <f>IF(Table_Styles[[#This Row],[BL]]&lt;&gt;"",Table_Styles[[#This Row],[BL]],IF(Table_Styles[[#This Row],[BL Default]]&lt;&gt;"",Table_Styles[[#This Row],[BL Default]],""))</f>
        <v/>
      </c>
      <c r="BI8" s="59"/>
      <c r="BJ8" s="59"/>
      <c r="BK8" s="52" t="str">
        <f>IF(Table_Styles[[#This Row],[Width]]&lt;&gt;"",Table_Styles[[#This Row],[Width]],IF(Table_Styles[[#This Row],[Width Default]]&lt;&gt;"",Table_Styles[[#This Row],[Width Default]],""))</f>
        <v/>
      </c>
      <c r="BL8" s="59"/>
      <c r="BM8" s="59"/>
      <c r="BN8" s="52" t="str">
        <f>IF(Table_Styles[[#This Row],[Height]]&lt;&gt;"",Table_Styles[[#This Row],[Height]],IF(Table_Styles[[#This Row],[Height Default]]&lt;&gt;"",Table_Styles[[#This Row],[Height Default]],""))</f>
        <v/>
      </c>
      <c r="BO8" s="52"/>
      <c r="BP8" s="52"/>
      <c r="BQ8" s="52" t="str">
        <f>IF(Table_Styles[[#This Row],[Top]]&lt;&gt;"",Table_Styles[[#This Row],[Top]],IF(Table_Styles[[#This Row],[Top Default]]&lt;&gt;"",Table_Styles[[#This Row],[Top Default]],""))</f>
        <v/>
      </c>
      <c r="BR8" s="52"/>
      <c r="BS8" s="52"/>
      <c r="BT8" s="52" t="str">
        <f>IF(Table_Styles[[#This Row],[Right]]&lt;&gt;"",Table_Styles[[#This Row],[Right]],IF(Table_Styles[[#This Row],[Right Default]]&lt;&gt;"",Table_Styles[[#This Row],[Right Default]],""))</f>
        <v/>
      </c>
      <c r="BU8" s="52"/>
      <c r="BV8" s="52"/>
      <c r="BW8" s="52" t="str">
        <f>IF(Table_Styles[[#This Row],[Bottom]]&lt;&gt;"",Table_Styles[[#This Row],[Bottom]],IF(Table_Styles[[#This Row],[Bottom Default]]&lt;&gt;"",Table_Styles[[#This Row],[Bottom Default]],""))</f>
        <v/>
      </c>
      <c r="BX8" s="52"/>
      <c r="BY8" s="52"/>
      <c r="BZ8" s="52" t="str">
        <f>IF(Table_Styles[[#This Row],[Left]]&lt;&gt;"",Table_Styles[[#This Row],[Left]],IF(Table_Styles[[#This Row],[Left Default]]&lt;&gt;"",Table_Styles[[#This Row],[Left Default]],""))</f>
        <v/>
      </c>
      <c r="CA8" s="59"/>
      <c r="CB8" s="104" t="str">
        <f>IF(AND(Table_Styles[[#This Row],[Selector]]&lt;&gt;"",Table_Styles[[#This Row],[Font Family Used]]&lt;&gt;"",Table_Styles[[#This Row],[Font Weight Used]]&lt;&gt;""),Table_Styles[[#This Row],[Font Family Used]]&amp;" "&amp;Table_Styles[[#This Row],[Font Weight Used]],"")</f>
        <v>Montserrat 400</v>
      </c>
      <c r="CC8" s="104" t="str">
        <f ca="1">IF(AND(Table_Styles[[#This Row],[Selector]],COUNTIF(OFFSET(CC:CC,0,0,ROW()-1,1),"="&amp;Table_Styles[[#This Row],[Font]])=0),Table_Styles[[#This Row],[Font]],"")</f>
        <v>Montserrat 400</v>
      </c>
      <c r="CD8" s="104" t="str">
        <f ca="1">IF(Table_Styles[[#This Row],[Unique Font]]&lt;&gt;"",
"{""fontFamily"":"""&amp;Table_Styles[[#This Row],[Font Family Used]]&amp;""",""fontWeight"":"&amp;Table_Styles[[#This Row],[Font Weight Used]]&amp;"}","")</f>
        <v>{"fontFamily":"Montserrat","fontWeight":400}</v>
      </c>
      <c r="CE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40px;margin-right: 30px;margin-bottom: 40px;margin-left: 30px</v>
      </c>
      <c r="CF8" s="104" t="str">
        <f>IF(AND(Table_Styles[[#This Row],[Selector]]&lt;&gt;"", Table_Styles[[#This Row],[Config Properties]]&lt;&gt;""),
Table_Styles[[#This Row],[Selector]]&amp;" { "&amp;Table_Styles[[#This Row],[Config Properties]]&amp;" }","")</f>
        <v>h1 { font-family: 'Montserrat';font-size: 45px;font-weight: 400;color: #1d1c1c;margin-top: 40px;margin-right: 30px;margin-bottom: 40px;margin-left: 30px }</v>
      </c>
      <c r="CG8" s="104" t="str">
        <f xml:space="preserve">
SUBSTITUTE(SUBSTITUTE(SUBSTITUTE(SUBSTITUTE(SUBSTITUTE(SUBSTITUTE(SUBSTITUTE(SUBSTITUTE(Table_Styles[[#This Row],[Config]],
" {","{"),
"{ ","{"),
" }","}"),
"} ","}"),
" ,",","),
", ",","),
" :",":"),
": ",":")</f>
        <v>h1{font-family:'Montserrat';font-size:45px;font-weight:400;color:#1d1c1c;margin-top:40px;margin-right:30px;margin-bottom:40px;margin-left:30px}</v>
      </c>
    </row>
    <row r="9" spans="2:85" ht="21" customHeight="1">
      <c r="B9" s="104" t="s">
        <v>402</v>
      </c>
      <c r="C9" s="105" t="s">
        <v>403</v>
      </c>
      <c r="D9" s="60"/>
      <c r="E9" s="60" t="str">
        <f>Settings_Styling_Font_Body_Text</f>
        <v>Nunito</v>
      </c>
      <c r="F9" s="52" t="str">
        <f>IF(Table_Styles[[#This Row],[Font Family]]&lt;&gt;"",Table_Styles[[#This Row],[Font Family]],IF(Table_Styles[[#This Row],[Font Family Default]]&lt;&gt;"",Table_Styles[[#This Row],[Font Family Default]],""))</f>
        <v>Nunito</v>
      </c>
      <c r="G9" s="59"/>
      <c r="H9" s="59"/>
      <c r="I9" s="52" t="str">
        <f>IF(Table_Styles[[#This Row],[Font Size]]&lt;&gt;"",Table_Styles[[#This Row],[Font Size]],IF(Table_Styles[[#This Row],[Font Size Default]]&lt;&gt;"",Table_Styles[[#This Row],[Font Size Default]],""))</f>
        <v/>
      </c>
      <c r="J9" s="59"/>
      <c r="K9" s="60">
        <f>Settings_Styling_Font_Weight_Body_Text</f>
        <v>300</v>
      </c>
      <c r="L9" s="52">
        <f>IF(Table_Styles[[#This Row],[Font Weight]]&lt;&gt;"",Table_Styles[[#This Row],[Font Weight]],IF(Table_Styles[[#This Row],[Font Weight Default]]&lt;&gt;"",Table_Styles[[#This Row],[Font Weight Default]],""))</f>
        <v>300</v>
      </c>
      <c r="M9" s="59"/>
      <c r="N9" s="59"/>
      <c r="O9" s="52" t="str">
        <f>IF(Table_Styles[[#This Row],[Colour]]&lt;&gt;"",Table_Styles[[#This Row],[Colour]],IF(Table_Styles[[#This Row],[Colour Default]]&lt;&gt;"",Table_Styles[[#This Row],[Colour Default]],""))</f>
        <v/>
      </c>
      <c r="P9" s="59"/>
      <c r="Q9" s="59"/>
      <c r="R9" s="52" t="str">
        <f>IF(Table_Styles[[#This Row],[Background]]&lt;&gt;"",Table_Styles[[#This Row],[Background]],IF(Table_Styles[[#This Row],[Background Default]]&lt;&gt;"",Table_Styles[[#This Row],[Background Default]],""))</f>
        <v/>
      </c>
      <c r="S9" s="59"/>
      <c r="T9" s="59"/>
      <c r="U9" s="52" t="str">
        <f>IF(Table_Styles[[#This Row],[Border]]&lt;&gt;"",Table_Styles[[#This Row],[Border]],IF(Table_Styles[[#This Row],[Border Default]]&lt;&gt;"",Table_Styles[[#This Row],[Border Default]],""))</f>
        <v/>
      </c>
      <c r="V9" s="59"/>
      <c r="W9" s="59"/>
      <c r="X9" s="52" t="str">
        <f>IF(Table_Styles[[#This Row],[Border Radius]]&lt;&gt;"",Table_Styles[[#This Row],[Border Radius]],IF(Table_Styles[[#This Row],[Border Radius Default]]&lt;&gt;"",Table_Styles[[#This Row],[Border Radius Default]],""))</f>
        <v/>
      </c>
      <c r="Y9" s="59"/>
      <c r="Z9" s="59"/>
      <c r="AA9" s="52" t="str">
        <f>IF(Table_Styles[[#This Row],[MT]]&lt;&gt;"",Table_Styles[[#This Row],[MT]],IF(Table_Styles[[#This Row],[MT Default]]&lt;&gt;"",Table_Styles[[#This Row],[MT Default]],""))</f>
        <v/>
      </c>
      <c r="AB9" s="59"/>
      <c r="AC9" s="59"/>
      <c r="AD9" s="52" t="str">
        <f>IF(Table_Styles[[#This Row],[MR]]&lt;&gt;"",Table_Styles[[#This Row],[MR]],IF(Table_Styles[[#This Row],[MR Default]]&lt;&gt;"",Table_Styles[[#This Row],[MR Default]],""))</f>
        <v/>
      </c>
      <c r="AE9" s="59"/>
      <c r="AF9" s="59"/>
      <c r="AG9" s="52" t="str">
        <f>IF(Table_Styles[[#This Row],[MB]]&lt;&gt;"",Table_Styles[[#This Row],[MB]],IF(Table_Styles[[#This Row],[MB Default]]&lt;&gt;"",Table_Styles[[#This Row],[MB Default]],""))</f>
        <v/>
      </c>
      <c r="AH9" s="59"/>
      <c r="AI9" s="59"/>
      <c r="AJ9" s="52" t="str">
        <f>IF(Table_Styles[[#This Row],[ML]]&lt;&gt;"",Table_Styles[[#This Row],[ML]],IF(Table_Styles[[#This Row],[ML Default]]&lt;&gt;"",Table_Styles[[#This Row],[ML Default]],""))</f>
        <v/>
      </c>
      <c r="AK9" s="59"/>
      <c r="AL9" s="59"/>
      <c r="AM9" s="52" t="str">
        <f>IF(Table_Styles[[#This Row],[PT]]&lt;&gt;"",Table_Styles[[#This Row],[PT]],IF(Table_Styles[[#This Row],[PT Default]]&lt;&gt;"",Table_Styles[[#This Row],[PT Default]],""))</f>
        <v/>
      </c>
      <c r="AN9" s="59"/>
      <c r="AO9" s="59"/>
      <c r="AP9" s="52" t="str">
        <f>IF(Table_Styles[[#This Row],[PR]]&lt;&gt;"",Table_Styles[[#This Row],[PR]],IF(Table_Styles[[#This Row],[PR Default]]&lt;&gt;"",Table_Styles[[#This Row],[PR Default]],""))</f>
        <v/>
      </c>
      <c r="AQ9" s="59"/>
      <c r="AR9" s="59"/>
      <c r="AS9" s="52" t="str">
        <f>IF(Table_Styles[[#This Row],[PB]]&lt;&gt;"",Table_Styles[[#This Row],[PB]],IF(Table_Styles[[#This Row],[PB Default]]&lt;&gt;"",Table_Styles[[#This Row],[PB Default]],""))</f>
        <v/>
      </c>
      <c r="AT9" s="59"/>
      <c r="AU9" s="59"/>
      <c r="AV9" s="52" t="str">
        <f>IF(Table_Styles[[#This Row],[PL]]&lt;&gt;"",Table_Styles[[#This Row],[PL]],IF(Table_Styles[[#This Row],[PL Default]]&lt;&gt;"",Table_Styles[[#This Row],[PL Default]],""))</f>
        <v/>
      </c>
      <c r="AW9" s="59"/>
      <c r="AX9" s="59"/>
      <c r="AY9" s="52" t="str">
        <f>IF(Table_Styles[[#This Row],[BT]]&lt;&gt;"",Table_Styles[[#This Row],[BT]],IF(Table_Styles[[#This Row],[BT Default]]&lt;&gt;"",Table_Styles[[#This Row],[BT Default]],""))</f>
        <v/>
      </c>
      <c r="AZ9" s="59"/>
      <c r="BA9" s="59"/>
      <c r="BB9" s="52" t="str">
        <f>IF(Table_Styles[[#This Row],[BR]]&lt;&gt;"",Table_Styles[[#This Row],[BR]],IF(Table_Styles[[#This Row],[BR Default]]&lt;&gt;"",Table_Styles[[#This Row],[BR Default]],""))</f>
        <v/>
      </c>
      <c r="BC9" s="59"/>
      <c r="BD9" s="59"/>
      <c r="BE9" s="52" t="str">
        <f>IF(Table_Styles[[#This Row],[BB]]&lt;&gt;"",Table_Styles[[#This Row],[BB]],IF(Table_Styles[[#This Row],[BB Default]]&lt;&gt;"",Table_Styles[[#This Row],[BB Default]],""))</f>
        <v/>
      </c>
      <c r="BF9" s="59"/>
      <c r="BG9" s="59"/>
      <c r="BH9" s="52" t="str">
        <f>IF(Table_Styles[[#This Row],[BL]]&lt;&gt;"",Table_Styles[[#This Row],[BL]],IF(Table_Styles[[#This Row],[BL Default]]&lt;&gt;"",Table_Styles[[#This Row],[BL Default]],""))</f>
        <v/>
      </c>
      <c r="BI9" s="59"/>
      <c r="BJ9" s="59"/>
      <c r="BK9" s="52" t="str">
        <f>IF(Table_Styles[[#This Row],[Width]]&lt;&gt;"",Table_Styles[[#This Row],[Width]],IF(Table_Styles[[#This Row],[Width Default]]&lt;&gt;"",Table_Styles[[#This Row],[Width Default]],""))</f>
        <v/>
      </c>
      <c r="BL9" s="59"/>
      <c r="BM9" s="59"/>
      <c r="BN9" s="52" t="str">
        <f>IF(Table_Styles[[#This Row],[Height]]&lt;&gt;"",Table_Styles[[#This Row],[Height]],IF(Table_Styles[[#This Row],[Height Default]]&lt;&gt;"",Table_Styles[[#This Row],[Height Default]],""))</f>
        <v/>
      </c>
      <c r="BO9" s="52"/>
      <c r="BP9" s="52"/>
      <c r="BQ9" s="52" t="str">
        <f>IF(Table_Styles[[#This Row],[Top]]&lt;&gt;"",Table_Styles[[#This Row],[Top]],IF(Table_Styles[[#This Row],[Top Default]]&lt;&gt;"",Table_Styles[[#This Row],[Top Default]],""))</f>
        <v/>
      </c>
      <c r="BR9" s="52"/>
      <c r="BS9" s="52"/>
      <c r="BT9" s="52" t="str">
        <f>IF(Table_Styles[[#This Row],[Right]]&lt;&gt;"",Table_Styles[[#This Row],[Right]],IF(Table_Styles[[#This Row],[Right Default]]&lt;&gt;"",Table_Styles[[#This Row],[Right Default]],""))</f>
        <v/>
      </c>
      <c r="BU9" s="52"/>
      <c r="BV9" s="52"/>
      <c r="BW9" s="52" t="str">
        <f>IF(Table_Styles[[#This Row],[Bottom]]&lt;&gt;"",Table_Styles[[#This Row],[Bottom]],IF(Table_Styles[[#This Row],[Bottom Default]]&lt;&gt;"",Table_Styles[[#This Row],[Bottom Default]],""))</f>
        <v/>
      </c>
      <c r="BX9" s="52"/>
      <c r="BY9" s="52"/>
      <c r="BZ9" s="52" t="str">
        <f>IF(Table_Styles[[#This Row],[Left]]&lt;&gt;"",Table_Styles[[#This Row],[Left]],IF(Table_Styles[[#This Row],[Left Default]]&lt;&gt;"",Table_Styles[[#This Row],[Left Default]],""))</f>
        <v/>
      </c>
      <c r="CA9" s="59"/>
      <c r="CB9" s="104" t="str">
        <f>IF(AND(Table_Styles[[#This Row],[Selector]]&lt;&gt;"",Table_Styles[[#This Row],[Font Family Used]]&lt;&gt;"",Table_Styles[[#This Row],[Font Weight Used]]&lt;&gt;""),Table_Styles[[#This Row],[Font Family Used]]&amp;" "&amp;Table_Styles[[#This Row],[Font Weight Used]],"")</f>
        <v>Nunito 300</v>
      </c>
      <c r="CC9" s="104" t="str">
        <f ca="1">IF(AND(Table_Styles[[#This Row],[Selector]],COUNTIF(OFFSET(CC:CC,0,0,ROW()-1,1),"="&amp;Table_Styles[[#This Row],[Font]])=0),Table_Styles[[#This Row],[Font]],"")</f>
        <v/>
      </c>
      <c r="CD9" s="104" t="str">
        <f ca="1">IF(Table_Styles[[#This Row],[Unique Font]]&lt;&gt;"",
"{""fontFamily"":"""&amp;Table_Styles[[#This Row],[Font Family Used]]&amp;""",""fontWeight"":"&amp;Table_Styles[[#This Row],[Font Weight Used]]&amp;"}","")</f>
        <v/>
      </c>
      <c r="CE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v>
      </c>
      <c r="CF9" s="104" t="str">
        <f>IF(AND(Table_Styles[[#This Row],[Selector]]&lt;&gt;"", Table_Styles[[#This Row],[Config Properties]]&lt;&gt;""),
Table_Styles[[#This Row],[Selector]]&amp;" { "&amp;Table_Styles[[#This Row],[Config Properties]]&amp;" }","")</f>
        <v>aside#sidebar { font-family: 'Nunito';font-weight: 300 }</v>
      </c>
      <c r="CG9" s="104" t="str">
        <f xml:space="preserve">
SUBSTITUTE(SUBSTITUTE(SUBSTITUTE(SUBSTITUTE(SUBSTITUTE(SUBSTITUTE(SUBSTITUTE(SUBSTITUTE(Table_Styles[[#This Row],[Config]],
" {","{"),
"{ ","{"),
" }","}"),
"} ","}"),
" ,",","),
", ",","),
" :",":"),
": ",":")</f>
        <v>aside#sidebar{font-family:'Nunito';font-weight:300}</v>
      </c>
    </row>
    <row r="10" spans="2:85" ht="21" customHeight="1">
      <c r="B10" s="104" t="s">
        <v>404</v>
      </c>
      <c r="C10" s="104" t="s">
        <v>405</v>
      </c>
      <c r="D10" s="60"/>
      <c r="E10" s="59"/>
      <c r="F10" s="52" t="str">
        <f>IF(Table_Styles[[#This Row],[Font Family]]&lt;&gt;"",Table_Styles[[#This Row],[Font Family]],IF(Table_Styles[[#This Row],[Font Family Default]]&lt;&gt;"",Table_Styles[[#This Row],[Font Family Default]],""))</f>
        <v/>
      </c>
      <c r="G10" s="59"/>
      <c r="H10" s="59"/>
      <c r="I10" s="52" t="str">
        <f>IF(Table_Styles[[#This Row],[Font Size]]&lt;&gt;"",Table_Styles[[#This Row],[Font Size]],IF(Table_Styles[[#This Row],[Font Size Default]]&lt;&gt;"",Table_Styles[[#This Row],[Font Size Default]],""))</f>
        <v/>
      </c>
      <c r="J10" s="59"/>
      <c r="K10" s="59"/>
      <c r="L10" s="52" t="str">
        <f>IF(Table_Styles[[#This Row],[Font Weight]]&lt;&gt;"",Table_Styles[[#This Row],[Font Weight]],IF(Table_Styles[[#This Row],[Font Weight Default]]&lt;&gt;"",Table_Styles[[#This Row],[Font Weight Default]],""))</f>
        <v/>
      </c>
      <c r="M10" s="59"/>
      <c r="N10" s="59"/>
      <c r="O10" s="52" t="str">
        <f>IF(Table_Styles[[#This Row],[Colour]]&lt;&gt;"",Table_Styles[[#This Row],[Colour]],IF(Table_Styles[[#This Row],[Colour Default]]&lt;&gt;"",Table_Styles[[#This Row],[Colour Default]],""))</f>
        <v/>
      </c>
      <c r="P10" s="59"/>
      <c r="Q10" s="59"/>
      <c r="R10" s="52" t="str">
        <f>IF(Table_Styles[[#This Row],[Background]]&lt;&gt;"",Table_Styles[[#This Row],[Background]],IF(Table_Styles[[#This Row],[Background Default]]&lt;&gt;"",Table_Styles[[#This Row],[Background Default]],""))</f>
        <v/>
      </c>
      <c r="S10" s="59"/>
      <c r="T10" s="59"/>
      <c r="U10" s="52" t="str">
        <f>IF(Table_Styles[[#This Row],[Border]]&lt;&gt;"",Table_Styles[[#This Row],[Border]],IF(Table_Styles[[#This Row],[Border Default]]&lt;&gt;"",Table_Styles[[#This Row],[Border Default]],""))</f>
        <v/>
      </c>
      <c r="V10" s="59"/>
      <c r="W10" s="59"/>
      <c r="X10" s="52" t="str">
        <f>IF(Table_Styles[[#This Row],[Border Radius]]&lt;&gt;"",Table_Styles[[#This Row],[Border Radius]],IF(Table_Styles[[#This Row],[Border Radius Default]]&lt;&gt;"",Table_Styles[[#This Row],[Border Radius Default]],""))</f>
        <v/>
      </c>
      <c r="Y10" s="59"/>
      <c r="Z10" s="59"/>
      <c r="AA10" s="52" t="str">
        <f>IF(Table_Styles[[#This Row],[MT]]&lt;&gt;"",Table_Styles[[#This Row],[MT]],IF(Table_Styles[[#This Row],[MT Default]]&lt;&gt;"",Table_Styles[[#This Row],[MT Default]],""))</f>
        <v/>
      </c>
      <c r="AB10" s="59"/>
      <c r="AC10" s="59"/>
      <c r="AD10" s="52" t="str">
        <f>IF(Table_Styles[[#This Row],[MR]]&lt;&gt;"",Table_Styles[[#This Row],[MR]],IF(Table_Styles[[#This Row],[MR Default]]&lt;&gt;"",Table_Styles[[#This Row],[MR Default]],""))</f>
        <v/>
      </c>
      <c r="AE10" s="59"/>
      <c r="AF10" s="59"/>
      <c r="AG10" s="52" t="str">
        <f>IF(Table_Styles[[#This Row],[MB]]&lt;&gt;"",Table_Styles[[#This Row],[MB]],IF(Table_Styles[[#This Row],[MB Default]]&lt;&gt;"",Table_Styles[[#This Row],[MB Default]],""))</f>
        <v/>
      </c>
      <c r="AH10" s="59"/>
      <c r="AI10" s="59"/>
      <c r="AJ10" s="52" t="str">
        <f>IF(Table_Styles[[#This Row],[ML]]&lt;&gt;"",Table_Styles[[#This Row],[ML]],IF(Table_Styles[[#This Row],[ML Default]]&lt;&gt;"",Table_Styles[[#This Row],[ML Default]],""))</f>
        <v/>
      </c>
      <c r="AK10" s="59"/>
      <c r="AL10" s="59"/>
      <c r="AM10" s="52" t="str">
        <f>IF(Table_Styles[[#This Row],[PT]]&lt;&gt;"",Table_Styles[[#This Row],[PT]],IF(Table_Styles[[#This Row],[PT Default]]&lt;&gt;"",Table_Styles[[#This Row],[PT Default]],""))</f>
        <v/>
      </c>
      <c r="AN10" s="59"/>
      <c r="AO10" s="59"/>
      <c r="AP10" s="52" t="str">
        <f>IF(Table_Styles[[#This Row],[PR]]&lt;&gt;"",Table_Styles[[#This Row],[PR]],IF(Table_Styles[[#This Row],[PR Default]]&lt;&gt;"",Table_Styles[[#This Row],[PR Default]],""))</f>
        <v/>
      </c>
      <c r="AQ10" s="59"/>
      <c r="AR10" s="59"/>
      <c r="AS10" s="52" t="str">
        <f>IF(Table_Styles[[#This Row],[PB]]&lt;&gt;"",Table_Styles[[#This Row],[PB]],IF(Table_Styles[[#This Row],[PB Default]]&lt;&gt;"",Table_Styles[[#This Row],[PB Default]],""))</f>
        <v/>
      </c>
      <c r="AT10" s="59"/>
      <c r="AU10" s="59"/>
      <c r="AV10" s="52" t="str">
        <f>IF(Table_Styles[[#This Row],[PL]]&lt;&gt;"",Table_Styles[[#This Row],[PL]],IF(Table_Styles[[#This Row],[PL Default]]&lt;&gt;"",Table_Styles[[#This Row],[PL Default]],""))</f>
        <v/>
      </c>
      <c r="AW10" s="59"/>
      <c r="AX10" s="59"/>
      <c r="AY10" s="52" t="str">
        <f>IF(Table_Styles[[#This Row],[BT]]&lt;&gt;"",Table_Styles[[#This Row],[BT]],IF(Table_Styles[[#This Row],[BT Default]]&lt;&gt;"",Table_Styles[[#This Row],[BT Default]],""))</f>
        <v/>
      </c>
      <c r="AZ10" s="59"/>
      <c r="BA10" s="59"/>
      <c r="BB10" s="52" t="str">
        <f>IF(Table_Styles[[#This Row],[BR]]&lt;&gt;"",Table_Styles[[#This Row],[BR]],IF(Table_Styles[[#This Row],[BR Default]]&lt;&gt;"",Table_Styles[[#This Row],[BR Default]],""))</f>
        <v/>
      </c>
      <c r="BC10" s="59"/>
      <c r="BD10" s="59"/>
      <c r="BE10" s="52" t="str">
        <f>IF(Table_Styles[[#This Row],[BB]]&lt;&gt;"",Table_Styles[[#This Row],[BB]],IF(Table_Styles[[#This Row],[BB Default]]&lt;&gt;"",Table_Styles[[#This Row],[BB Default]],""))</f>
        <v/>
      </c>
      <c r="BF10" s="59"/>
      <c r="BG10" s="59"/>
      <c r="BH10" s="52" t="str">
        <f>IF(Table_Styles[[#This Row],[BL]]&lt;&gt;"",Table_Styles[[#This Row],[BL]],IF(Table_Styles[[#This Row],[BL Default]]&lt;&gt;"",Table_Styles[[#This Row],[BL Default]],""))</f>
        <v/>
      </c>
      <c r="BI10" s="59"/>
      <c r="BJ10" s="59"/>
      <c r="BK10" s="52" t="str">
        <f>IF(Table_Styles[[#This Row],[Width]]&lt;&gt;"",Table_Styles[[#This Row],[Width]],IF(Table_Styles[[#This Row],[Width Default]]&lt;&gt;"",Table_Styles[[#This Row],[Width Default]],""))</f>
        <v/>
      </c>
      <c r="BL10" s="59"/>
      <c r="BM10" s="59"/>
      <c r="BN10" s="52" t="str">
        <f>IF(Table_Styles[[#This Row],[Height]]&lt;&gt;"",Table_Styles[[#This Row],[Height]],IF(Table_Styles[[#This Row],[Height Default]]&lt;&gt;"",Table_Styles[[#This Row],[Height Default]],""))</f>
        <v/>
      </c>
      <c r="BO10" s="52"/>
      <c r="BP10" s="52"/>
      <c r="BQ10" s="52" t="str">
        <f>IF(Table_Styles[[#This Row],[Top]]&lt;&gt;"",Table_Styles[[#This Row],[Top]],IF(Table_Styles[[#This Row],[Top Default]]&lt;&gt;"",Table_Styles[[#This Row],[Top Default]],""))</f>
        <v/>
      </c>
      <c r="BR10" s="52"/>
      <c r="BS10" s="52"/>
      <c r="BT10" s="52" t="str">
        <f>IF(Table_Styles[[#This Row],[Right]]&lt;&gt;"",Table_Styles[[#This Row],[Right]],IF(Table_Styles[[#This Row],[Right Default]]&lt;&gt;"",Table_Styles[[#This Row],[Right Default]],""))</f>
        <v/>
      </c>
      <c r="BU10" s="52"/>
      <c r="BV10" s="52"/>
      <c r="BW10" s="52" t="str">
        <f>IF(Table_Styles[[#This Row],[Bottom]]&lt;&gt;"",Table_Styles[[#This Row],[Bottom]],IF(Table_Styles[[#This Row],[Bottom Default]]&lt;&gt;"",Table_Styles[[#This Row],[Bottom Default]],""))</f>
        <v/>
      </c>
      <c r="BX10" s="52"/>
      <c r="BY10" s="52"/>
      <c r="BZ10" s="52" t="str">
        <f>IF(Table_Styles[[#This Row],[Left]]&lt;&gt;"",Table_Styles[[#This Row],[Left]],IF(Table_Styles[[#This Row],[Left Default]]&lt;&gt;"",Table_Styles[[#This Row],[Left Default]],""))</f>
        <v/>
      </c>
      <c r="CA10" s="59"/>
      <c r="CB10" s="104" t="str">
        <f>IF(AND(Table_Styles[[#This Row],[Selector]]&lt;&gt;"",Table_Styles[[#This Row],[Font Family Used]]&lt;&gt;"",Table_Styles[[#This Row],[Font Weight Used]]&lt;&gt;""),Table_Styles[[#This Row],[Font Family Used]]&amp;" "&amp;Table_Styles[[#This Row],[Font Weight Used]],"")</f>
        <v/>
      </c>
      <c r="CC10" s="104" t="str">
        <f ca="1">IF(AND(Table_Styles[[#This Row],[Selector]],COUNTIF(OFFSET(CC:CC,0,0,ROW()-1,1),"="&amp;Table_Styles[[#This Row],[Font]])=0),Table_Styles[[#This Row],[Font]],"")</f>
        <v/>
      </c>
      <c r="CD10" s="104" t="str">
        <f ca="1">IF(Table_Styles[[#This Row],[Unique Font]]&lt;&gt;"",
"{""fontFamily"":"""&amp;Table_Styles[[#This Row],[Font Family Used]]&amp;""",""fontWeight"":"&amp;Table_Styles[[#This Row],[Font Weight Used]]&amp;"}","")</f>
        <v/>
      </c>
      <c r="CE1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104" t="str">
        <f>IF(AND(Table_Styles[[#This Row],[Selector]]&lt;&gt;"", Table_Styles[[#This Row],[Config Properties]]&lt;&gt;""),
Table_Styles[[#This Row],[Selector]]&amp;" { "&amp;Table_Styles[[#This Row],[Config Properties]]&amp;" }","")</f>
        <v/>
      </c>
      <c r="CG10" s="104" t="str">
        <f xml:space="preserve">
SUBSTITUTE(SUBSTITUTE(SUBSTITUTE(SUBSTITUTE(SUBSTITUTE(SUBSTITUTE(SUBSTITUTE(SUBSTITUTE(Table_Styles[[#This Row],[Config]],
" {","{"),
"{ ","{"),
" }","}"),
"} ","}"),
" ,",","),
", ",","),
" :",":"),
": ",":")</f>
        <v/>
      </c>
    </row>
    <row r="11" spans="2:85" ht="21" customHeight="1">
      <c r="B11" s="102" t="s">
        <v>406</v>
      </c>
      <c r="C11" s="106" t="s">
        <v>407</v>
      </c>
      <c r="D11" s="60"/>
      <c r="E11" s="59"/>
      <c r="F11" s="52" t="str">
        <f>IF(Table_Styles[[#This Row],[Font Family]]&lt;&gt;"",Table_Styles[[#This Row],[Font Family]],IF(Table_Styles[[#This Row],[Font Family Default]]&lt;&gt;"",Table_Styles[[#This Row],[Font Family Default]],""))</f>
        <v/>
      </c>
      <c r="G11" s="59"/>
      <c r="H11" s="59"/>
      <c r="I11" s="52" t="str">
        <f>IF(Table_Styles[[#This Row],[Font Size]]&lt;&gt;"",Table_Styles[[#This Row],[Font Size]],IF(Table_Styles[[#This Row],[Font Size Default]]&lt;&gt;"",Table_Styles[[#This Row],[Font Size Default]],""))</f>
        <v/>
      </c>
      <c r="J11" s="59"/>
      <c r="K11" s="59"/>
      <c r="L11" s="52" t="str">
        <f>IF(Table_Styles[[#This Row],[Font Weight]]&lt;&gt;"",Table_Styles[[#This Row],[Font Weight]],IF(Table_Styles[[#This Row],[Font Weight Default]]&lt;&gt;"",Table_Styles[[#This Row],[Font Weight Default]],""))</f>
        <v/>
      </c>
      <c r="M11" s="59"/>
      <c r="N11" s="59"/>
      <c r="O11" s="52" t="str">
        <f>IF(Table_Styles[[#This Row],[Colour]]&lt;&gt;"",Table_Styles[[#This Row],[Colour]],IF(Table_Styles[[#This Row],[Colour Default]]&lt;&gt;"",Table_Styles[[#This Row],[Colour Default]],""))</f>
        <v/>
      </c>
      <c r="P11" s="59"/>
      <c r="Q11" s="59" t="s">
        <v>918</v>
      </c>
      <c r="R11" s="52" t="str">
        <f>IF(Table_Styles[[#This Row],[Background]]&lt;&gt;"",Table_Styles[[#This Row],[Background]],IF(Table_Styles[[#This Row],[Background Default]]&lt;&gt;"",Table_Styles[[#This Row],[Background Default]],""))</f>
        <v>#ffffff</v>
      </c>
      <c r="S11" s="59"/>
      <c r="T11" s="59"/>
      <c r="U11" s="52" t="str">
        <f>IF(Table_Styles[[#This Row],[Border]]&lt;&gt;"",Table_Styles[[#This Row],[Border]],IF(Table_Styles[[#This Row],[Border Default]]&lt;&gt;"",Table_Styles[[#This Row],[Border Default]],""))</f>
        <v/>
      </c>
      <c r="V11" s="59"/>
      <c r="W11" s="59"/>
      <c r="X11" s="52" t="str">
        <f>IF(Table_Styles[[#This Row],[Border Radius]]&lt;&gt;"",Table_Styles[[#This Row],[Border Radius]],IF(Table_Styles[[#This Row],[Border Radius Default]]&lt;&gt;"",Table_Styles[[#This Row],[Border Radius Default]],""))</f>
        <v/>
      </c>
      <c r="Y11" s="59"/>
      <c r="Z11" s="59"/>
      <c r="AA11" s="52" t="str">
        <f>IF(Table_Styles[[#This Row],[MT]]&lt;&gt;"",Table_Styles[[#This Row],[MT]],IF(Table_Styles[[#This Row],[MT Default]]&lt;&gt;"",Table_Styles[[#This Row],[MT Default]],""))</f>
        <v/>
      </c>
      <c r="AB11" s="59"/>
      <c r="AC11" s="59"/>
      <c r="AD11" s="52" t="str">
        <f>IF(Table_Styles[[#This Row],[MR]]&lt;&gt;"",Table_Styles[[#This Row],[MR]],IF(Table_Styles[[#This Row],[MR Default]]&lt;&gt;"",Table_Styles[[#This Row],[MR Default]],""))</f>
        <v/>
      </c>
      <c r="AE11" s="59"/>
      <c r="AF11" s="59" t="s">
        <v>395</v>
      </c>
      <c r="AG11" s="52" t="str">
        <f>IF(Table_Styles[[#This Row],[MB]]&lt;&gt;"",Table_Styles[[#This Row],[MB]],IF(Table_Styles[[#This Row],[MB Default]]&lt;&gt;"",Table_Styles[[#This Row],[MB Default]],""))</f>
        <v>30px</v>
      </c>
      <c r="AH11" s="59"/>
      <c r="AI11" s="59"/>
      <c r="AJ11" s="52" t="str">
        <f>IF(Table_Styles[[#This Row],[ML]]&lt;&gt;"",Table_Styles[[#This Row],[ML]],IF(Table_Styles[[#This Row],[ML Default]]&lt;&gt;"",Table_Styles[[#This Row],[ML Default]],""))</f>
        <v/>
      </c>
      <c r="AK11" s="136" t="s">
        <v>173</v>
      </c>
      <c r="AL11" s="136" t="s">
        <v>408</v>
      </c>
      <c r="AM11" s="52" t="str">
        <f>IF(Table_Styles[[#This Row],[PT]]&lt;&gt;"",Table_Styles[[#This Row],[PT]],IF(Table_Styles[[#This Row],[PT Default]]&lt;&gt;"",Table_Styles[[#This Row],[PT Default]],""))</f>
        <v>0</v>
      </c>
      <c r="AN11" s="224" t="s">
        <v>173</v>
      </c>
      <c r="AO11" s="136" t="s">
        <v>395</v>
      </c>
      <c r="AP11" s="52" t="str">
        <f>IF(Table_Styles[[#This Row],[PR]]&lt;&gt;"",Table_Styles[[#This Row],[PR]],IF(Table_Styles[[#This Row],[PR Default]]&lt;&gt;"",Table_Styles[[#This Row],[PR Default]],""))</f>
        <v>0</v>
      </c>
      <c r="AQ11" s="136" t="s">
        <v>173</v>
      </c>
      <c r="AR11" s="136" t="s">
        <v>409</v>
      </c>
      <c r="AS11" s="52" t="str">
        <f>IF(Table_Styles[[#This Row],[PB]]&lt;&gt;"",Table_Styles[[#This Row],[PB]],IF(Table_Styles[[#This Row],[PB Default]]&lt;&gt;"",Table_Styles[[#This Row],[PB Default]],""))</f>
        <v>0</v>
      </c>
      <c r="AT11" s="224" t="s">
        <v>173</v>
      </c>
      <c r="AU11" s="136" t="s">
        <v>395</v>
      </c>
      <c r="AV11" s="52" t="str">
        <f>IF(Table_Styles[[#This Row],[PL]]&lt;&gt;"",Table_Styles[[#This Row],[PL]],IF(Table_Styles[[#This Row],[PL Default]]&lt;&gt;"",Table_Styles[[#This Row],[PL Default]],""))</f>
        <v>0</v>
      </c>
      <c r="AW11" s="59"/>
      <c r="AX11" s="59"/>
      <c r="AY11" s="52" t="str">
        <f>IF(Table_Styles[[#This Row],[BT]]&lt;&gt;"",Table_Styles[[#This Row],[BT]],IF(Table_Styles[[#This Row],[BT Default]]&lt;&gt;"",Table_Styles[[#This Row],[BT Default]],""))</f>
        <v/>
      </c>
      <c r="AZ11" s="59"/>
      <c r="BA11" s="59"/>
      <c r="BB11" s="52" t="str">
        <f>IF(Table_Styles[[#This Row],[BR]]&lt;&gt;"",Table_Styles[[#This Row],[BR]],IF(Table_Styles[[#This Row],[BR Default]]&lt;&gt;"",Table_Styles[[#This Row],[BR Default]],""))</f>
        <v/>
      </c>
      <c r="BC11" s="59"/>
      <c r="BD11" s="59"/>
      <c r="BE11" s="52" t="str">
        <f>IF(Table_Styles[[#This Row],[BB]]&lt;&gt;"",Table_Styles[[#This Row],[BB]],IF(Table_Styles[[#This Row],[BB Default]]&lt;&gt;"",Table_Styles[[#This Row],[BB Default]],""))</f>
        <v/>
      </c>
      <c r="BF11" s="59"/>
      <c r="BG11" s="59"/>
      <c r="BH11" s="52" t="str">
        <f>IF(Table_Styles[[#This Row],[BL]]&lt;&gt;"",Table_Styles[[#This Row],[BL]],IF(Table_Styles[[#This Row],[BL Default]]&lt;&gt;"",Table_Styles[[#This Row],[BL Default]],""))</f>
        <v/>
      </c>
      <c r="BI11" s="59"/>
      <c r="BJ11" s="59"/>
      <c r="BK11" s="52" t="str">
        <f>IF(Table_Styles[[#This Row],[Width]]&lt;&gt;"",Table_Styles[[#This Row],[Width]],IF(Table_Styles[[#This Row],[Width Default]]&lt;&gt;"",Table_Styles[[#This Row],[Width Default]],""))</f>
        <v/>
      </c>
      <c r="BL11" s="59"/>
      <c r="BM11" s="59"/>
      <c r="BN11" s="52" t="str">
        <f>IF(Table_Styles[[#This Row],[Height]]&lt;&gt;"",Table_Styles[[#This Row],[Height]],IF(Table_Styles[[#This Row],[Height Default]]&lt;&gt;"",Table_Styles[[#This Row],[Height Default]],""))</f>
        <v/>
      </c>
      <c r="BO11" s="52"/>
      <c r="BP11" s="52"/>
      <c r="BQ11" s="52" t="str">
        <f>IF(Table_Styles[[#This Row],[Top]]&lt;&gt;"",Table_Styles[[#This Row],[Top]],IF(Table_Styles[[#This Row],[Top Default]]&lt;&gt;"",Table_Styles[[#This Row],[Top Default]],""))</f>
        <v/>
      </c>
      <c r="BR11" s="52"/>
      <c r="BS11" s="52"/>
      <c r="BT11" s="52" t="str">
        <f>IF(Table_Styles[[#This Row],[Right]]&lt;&gt;"",Table_Styles[[#This Row],[Right]],IF(Table_Styles[[#This Row],[Right Default]]&lt;&gt;"",Table_Styles[[#This Row],[Right Default]],""))</f>
        <v/>
      </c>
      <c r="BU11" s="52"/>
      <c r="BV11" s="52"/>
      <c r="BW11" s="52" t="str">
        <f>IF(Table_Styles[[#This Row],[Bottom]]&lt;&gt;"",Table_Styles[[#This Row],[Bottom]],IF(Table_Styles[[#This Row],[Bottom Default]]&lt;&gt;"",Table_Styles[[#This Row],[Bottom Default]],""))</f>
        <v/>
      </c>
      <c r="BX11" s="52"/>
      <c r="BY11" s="52"/>
      <c r="BZ11" s="52" t="str">
        <f>IF(Table_Styles[[#This Row],[Left]]&lt;&gt;"",Table_Styles[[#This Row],[Left]],IF(Table_Styles[[#This Row],[Left Default]]&lt;&gt;"",Table_Styles[[#This Row],[Left Default]],""))</f>
        <v/>
      </c>
      <c r="CA11" s="59"/>
      <c r="CB11" s="104" t="str">
        <f>IF(AND(Table_Styles[[#This Row],[Selector]]&lt;&gt;"",Table_Styles[[#This Row],[Font Family Used]]&lt;&gt;"",Table_Styles[[#This Row],[Font Weight Used]]&lt;&gt;""),Table_Styles[[#This Row],[Font Family Used]]&amp;" "&amp;Table_Styles[[#This Row],[Font Weight Used]],"")</f>
        <v/>
      </c>
      <c r="CC11" s="104" t="str">
        <f ca="1">IF(AND(Table_Styles[[#This Row],[Selector]],COUNTIF(OFFSET(CC:CC,0,0,ROW()-1,1),"="&amp;Table_Styles[[#This Row],[Font]])=0),Table_Styles[[#This Row],[Font]],"")</f>
        <v/>
      </c>
      <c r="CD11" s="104" t="str">
        <f ca="1">IF(Table_Styles[[#This Row],[Unique Font]]&lt;&gt;"",
"{""fontFamily"":"""&amp;Table_Styles[[#This Row],[Font Family Used]]&amp;""",""fontWeight"":"&amp;Table_Styles[[#This Row],[Font Weight Used]]&amp;"}","")</f>
        <v/>
      </c>
      <c r="CE1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#ffffff;margin-bottom: 30px;padding-top: 0;padding-right: 0;padding-bottom: 0;padding-left: 0</v>
      </c>
      <c r="CF11" s="104" t="str">
        <f>IF(AND(Table_Styles[[#This Row],[Selector]]&lt;&gt;"", Table_Styles[[#This Row],[Config Properties]]&lt;&gt;""),
Table_Styles[[#This Row],[Selector]]&amp;" { "&amp;Table_Styles[[#This Row],[Config Properties]]&amp;" }","")</f>
        <v>article { background: #ffffff;margin-bottom: 30px;padding-top: 0;padding-right: 0;padding-bottom: 0;padding-left: 0 }</v>
      </c>
      <c r="CG11" s="104" t="str">
        <f xml:space="preserve">
SUBSTITUTE(SUBSTITUTE(SUBSTITUTE(SUBSTITUTE(SUBSTITUTE(SUBSTITUTE(SUBSTITUTE(SUBSTITUTE(Table_Styles[[#This Row],[Config]],
" {","{"),
"{ ","{"),
" }","}"),
"} ","}"),
" ,",","),
", ",","),
" :",":"),
": ",":")</f>
        <v>article{background:#ffffff;margin-bottom:30px;padding-top:0;padding-right:0;padding-bottom:0;padding-left:0}</v>
      </c>
    </row>
    <row r="12" spans="2:85" ht="21" customHeight="1">
      <c r="B12" s="104" t="s">
        <v>410</v>
      </c>
      <c r="C12" s="105" t="s">
        <v>411</v>
      </c>
      <c r="D12" s="59"/>
      <c r="E12" s="59"/>
      <c r="F12" s="52" t="str">
        <f>IF(Table_Styles[[#This Row],[Font Family]]&lt;&gt;"",Table_Styles[[#This Row],[Font Family]],IF(Table_Styles[[#This Row],[Font Family Default]]&lt;&gt;"",Table_Styles[[#This Row],[Font Family Default]],""))</f>
        <v/>
      </c>
      <c r="G12" s="59"/>
      <c r="H12" s="59"/>
      <c r="I12" s="52" t="str">
        <f>IF(Table_Styles[[#This Row],[Font Size]]&lt;&gt;"",Table_Styles[[#This Row],[Font Size]],IF(Table_Styles[[#This Row],[Font Size Default]]&lt;&gt;"",Table_Styles[[#This Row],[Font Size Default]],""))</f>
        <v/>
      </c>
      <c r="J12" s="59"/>
      <c r="K12" s="59"/>
      <c r="L12" s="52" t="str">
        <f>IF(Table_Styles[[#This Row],[Font Weight]]&lt;&gt;"",Table_Styles[[#This Row],[Font Weight]],IF(Table_Styles[[#This Row],[Font Weight Default]]&lt;&gt;"",Table_Styles[[#This Row],[Font Weight Default]],""))</f>
        <v/>
      </c>
      <c r="M12" s="59"/>
      <c r="N12" s="59"/>
      <c r="O12" s="52" t="str">
        <f>IF(Table_Styles[[#This Row],[Colour]]&lt;&gt;"",Table_Styles[[#This Row],[Colour]],IF(Table_Styles[[#This Row],[Colour Default]]&lt;&gt;"",Table_Styles[[#This Row],[Colour Default]],""))</f>
        <v/>
      </c>
      <c r="P12" s="59"/>
      <c r="Q12" s="59"/>
      <c r="R12" s="52" t="str">
        <f>IF(Table_Styles[[#This Row],[Background]]&lt;&gt;"",Table_Styles[[#This Row],[Background]],IF(Table_Styles[[#This Row],[Background Default]]&lt;&gt;"",Table_Styles[[#This Row],[Background Default]],""))</f>
        <v/>
      </c>
      <c r="S12" s="59"/>
      <c r="T12" s="59"/>
      <c r="U12" s="52" t="str">
        <f>IF(Table_Styles[[#This Row],[Border]]&lt;&gt;"",Table_Styles[[#This Row],[Border]],IF(Table_Styles[[#This Row],[Border Default]]&lt;&gt;"",Table_Styles[[#This Row],[Border Default]],""))</f>
        <v/>
      </c>
      <c r="V12" s="59"/>
      <c r="W12" s="59"/>
      <c r="X12" s="52" t="str">
        <f>IF(Table_Styles[[#This Row],[Border Radius]]&lt;&gt;"",Table_Styles[[#This Row],[Border Radius]],IF(Table_Styles[[#This Row],[Border Radius Default]]&lt;&gt;"",Table_Styles[[#This Row],[Border Radius Default]],""))</f>
        <v/>
      </c>
      <c r="Y12" s="59"/>
      <c r="Z12" s="59"/>
      <c r="AA12" s="52" t="str">
        <f>IF(Table_Styles[[#This Row],[MT]]&lt;&gt;"",Table_Styles[[#This Row],[MT]],IF(Table_Styles[[#This Row],[MT Default]]&lt;&gt;"",Table_Styles[[#This Row],[MT Default]],""))</f>
        <v/>
      </c>
      <c r="AB12" s="59"/>
      <c r="AC12" s="59"/>
      <c r="AD12" s="52" t="str">
        <f>IF(Table_Styles[[#This Row],[MR]]&lt;&gt;"",Table_Styles[[#This Row],[MR]],IF(Table_Styles[[#This Row],[MR Default]]&lt;&gt;"",Table_Styles[[#This Row],[MR Default]],""))</f>
        <v/>
      </c>
      <c r="AE12" s="59"/>
      <c r="AF12" s="59"/>
      <c r="AG12" s="52" t="str">
        <f>IF(Table_Styles[[#This Row],[MB]]&lt;&gt;"",Table_Styles[[#This Row],[MB]],IF(Table_Styles[[#This Row],[MB Default]]&lt;&gt;"",Table_Styles[[#This Row],[MB Default]],""))</f>
        <v/>
      </c>
      <c r="AH12" s="59"/>
      <c r="AI12" s="59"/>
      <c r="AJ12" s="52" t="str">
        <f>IF(Table_Styles[[#This Row],[ML]]&lt;&gt;"",Table_Styles[[#This Row],[ML]],IF(Table_Styles[[#This Row],[ML Default]]&lt;&gt;"",Table_Styles[[#This Row],[ML Default]],""))</f>
        <v/>
      </c>
      <c r="AK12" s="59"/>
      <c r="AL12" s="59"/>
      <c r="AM12" s="52" t="str">
        <f>IF(Table_Styles[[#This Row],[PT]]&lt;&gt;"",Table_Styles[[#This Row],[PT]],IF(Table_Styles[[#This Row],[PT Default]]&lt;&gt;"",Table_Styles[[#This Row],[PT Default]],""))</f>
        <v/>
      </c>
      <c r="AN12" s="59"/>
      <c r="AO12" s="59"/>
      <c r="AP12" s="52" t="str">
        <f>IF(Table_Styles[[#This Row],[PR]]&lt;&gt;"",Table_Styles[[#This Row],[PR]],IF(Table_Styles[[#This Row],[PR Default]]&lt;&gt;"",Table_Styles[[#This Row],[PR Default]],""))</f>
        <v/>
      </c>
      <c r="AQ12" s="59"/>
      <c r="AR12" s="59"/>
      <c r="AS12" s="52" t="str">
        <f>IF(Table_Styles[[#This Row],[PB]]&lt;&gt;"",Table_Styles[[#This Row],[PB]],IF(Table_Styles[[#This Row],[PB Default]]&lt;&gt;"",Table_Styles[[#This Row],[PB Default]],""))</f>
        <v/>
      </c>
      <c r="AT12" s="59"/>
      <c r="AU12" s="59"/>
      <c r="AV12" s="52" t="str">
        <f>IF(Table_Styles[[#This Row],[PL]]&lt;&gt;"",Table_Styles[[#This Row],[PL]],IF(Table_Styles[[#This Row],[PL Default]]&lt;&gt;"",Table_Styles[[#This Row],[PL Default]],""))</f>
        <v/>
      </c>
      <c r="AW12" s="59"/>
      <c r="AX12" s="59"/>
      <c r="AY12" s="52" t="str">
        <f>IF(Table_Styles[[#This Row],[BT]]&lt;&gt;"",Table_Styles[[#This Row],[BT]],IF(Table_Styles[[#This Row],[BT Default]]&lt;&gt;"",Table_Styles[[#This Row],[BT Default]],""))</f>
        <v/>
      </c>
      <c r="AZ12" s="59"/>
      <c r="BA12" s="59"/>
      <c r="BB12" s="52" t="str">
        <f>IF(Table_Styles[[#This Row],[BR]]&lt;&gt;"",Table_Styles[[#This Row],[BR]],IF(Table_Styles[[#This Row],[BR Default]]&lt;&gt;"",Table_Styles[[#This Row],[BR Default]],""))</f>
        <v/>
      </c>
      <c r="BC12" s="59"/>
      <c r="BD12" s="59"/>
      <c r="BE12" s="52" t="str">
        <f>IF(Table_Styles[[#This Row],[BB]]&lt;&gt;"",Table_Styles[[#This Row],[BB]],IF(Table_Styles[[#This Row],[BB Default]]&lt;&gt;"",Table_Styles[[#This Row],[BB Default]],""))</f>
        <v/>
      </c>
      <c r="BF12" s="59"/>
      <c r="BG12" s="59"/>
      <c r="BH12" s="52" t="str">
        <f>IF(Table_Styles[[#This Row],[BL]]&lt;&gt;"",Table_Styles[[#This Row],[BL]],IF(Table_Styles[[#This Row],[BL Default]]&lt;&gt;"",Table_Styles[[#This Row],[BL Default]],""))</f>
        <v/>
      </c>
      <c r="BI12" s="59"/>
      <c r="BJ12" s="59"/>
      <c r="BK12" s="52" t="str">
        <f>IF(Table_Styles[[#This Row],[Width]]&lt;&gt;"",Table_Styles[[#This Row],[Width]],IF(Table_Styles[[#This Row],[Width Default]]&lt;&gt;"",Table_Styles[[#This Row],[Width Default]],""))</f>
        <v/>
      </c>
      <c r="BL12" s="59"/>
      <c r="BM12" s="59"/>
      <c r="BN12" s="52" t="str">
        <f>IF(Table_Styles[[#This Row],[Height]]&lt;&gt;"",Table_Styles[[#This Row],[Height]],IF(Table_Styles[[#This Row],[Height Default]]&lt;&gt;"",Table_Styles[[#This Row],[Height Default]],""))</f>
        <v/>
      </c>
      <c r="BO12" s="52"/>
      <c r="BP12" s="52"/>
      <c r="BQ12" s="52" t="str">
        <f>IF(Table_Styles[[#This Row],[Top]]&lt;&gt;"",Table_Styles[[#This Row],[Top]],IF(Table_Styles[[#This Row],[Top Default]]&lt;&gt;"",Table_Styles[[#This Row],[Top Default]],""))</f>
        <v/>
      </c>
      <c r="BR12" s="52"/>
      <c r="BS12" s="52"/>
      <c r="BT12" s="52" t="str">
        <f>IF(Table_Styles[[#This Row],[Right]]&lt;&gt;"",Table_Styles[[#This Row],[Right]],IF(Table_Styles[[#This Row],[Right Default]]&lt;&gt;"",Table_Styles[[#This Row],[Right Default]],""))</f>
        <v/>
      </c>
      <c r="BU12" s="52"/>
      <c r="BV12" s="52"/>
      <c r="BW12" s="52" t="str">
        <f>IF(Table_Styles[[#This Row],[Bottom]]&lt;&gt;"",Table_Styles[[#This Row],[Bottom]],IF(Table_Styles[[#This Row],[Bottom Default]]&lt;&gt;"",Table_Styles[[#This Row],[Bottom Default]],""))</f>
        <v/>
      </c>
      <c r="BX12" s="52"/>
      <c r="BY12" s="52"/>
      <c r="BZ12" s="52" t="str">
        <f>IF(Table_Styles[[#This Row],[Left]]&lt;&gt;"",Table_Styles[[#This Row],[Left]],IF(Table_Styles[[#This Row],[Left Default]]&lt;&gt;"",Table_Styles[[#This Row],[Left Default]],""))</f>
        <v/>
      </c>
      <c r="CA12" s="59"/>
      <c r="CB12" s="104" t="str">
        <f>IF(AND(Table_Styles[[#This Row],[Selector]]&lt;&gt;"",Table_Styles[[#This Row],[Font Family Used]]&lt;&gt;"",Table_Styles[[#This Row],[Font Weight Used]]&lt;&gt;""),Table_Styles[[#This Row],[Font Family Used]]&amp;" "&amp;Table_Styles[[#This Row],[Font Weight Used]],"")</f>
        <v/>
      </c>
      <c r="CC12" s="104" t="str">
        <f ca="1">IF(AND(Table_Styles[[#This Row],[Selector]],COUNTIF(OFFSET(CC:CC,0,0,ROW()-1,1),"="&amp;Table_Styles[[#This Row],[Font]])=0),Table_Styles[[#This Row],[Font]],"")</f>
        <v/>
      </c>
      <c r="CD12" s="104" t="str">
        <f ca="1">IF(Table_Styles[[#This Row],[Unique Font]]&lt;&gt;"",
"{""fontFamily"":"""&amp;Table_Styles[[#This Row],[Font Family Used]]&amp;""",""fontWeight"":"&amp;Table_Styles[[#This Row],[Font Weight Used]]&amp;"}","")</f>
        <v/>
      </c>
      <c r="CE1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104" t="str">
        <f>IF(AND(Table_Styles[[#This Row],[Selector]]&lt;&gt;"", Table_Styles[[#This Row],[Config Properties]]&lt;&gt;""),
Table_Styles[[#This Row],[Selector]]&amp;" { "&amp;Table_Styles[[#This Row],[Config Properties]]&amp;" }","")</f>
        <v/>
      </c>
      <c r="CG12" s="104" t="str">
        <f xml:space="preserve">
SUBSTITUTE(SUBSTITUTE(SUBSTITUTE(SUBSTITUTE(SUBSTITUTE(SUBSTITUTE(SUBSTITUTE(SUBSTITUTE(Table_Styles[[#This Row],[Config]],
" {","{"),
"{ ","{"),
" }","}"),
"} ","}"),
" ,",","),
", ",","),
" :",":"),
": ",":")</f>
        <v/>
      </c>
    </row>
    <row r="13" spans="2:85" ht="29.25" thickBot="1">
      <c r="B13" s="103" t="s">
        <v>412</v>
      </c>
      <c r="C13" s="103"/>
      <c r="D13" s="124"/>
      <c r="E13" s="124"/>
      <c r="F13" s="103" t="str">
        <f>IF(Table_Styles[[#This Row],[Font Family]]&lt;&gt;"",Table_Styles[[#This Row],[Font Family]],IF(Table_Styles[[#This Row],[Font Family Default]]&lt;&gt;"",Table_Styles[[#This Row],[Font Family Default]],""))</f>
        <v/>
      </c>
      <c r="G13" s="124"/>
      <c r="H13" s="124"/>
      <c r="I13" s="103" t="str">
        <f>IF(Table_Styles[[#This Row],[Font Size]]&lt;&gt;"",Table_Styles[[#This Row],[Font Size]],IF(Table_Styles[[#This Row],[Font Size Default]]&lt;&gt;"",Table_Styles[[#This Row],[Font Size Default]],""))</f>
        <v/>
      </c>
      <c r="J13" s="124"/>
      <c r="K13" s="124"/>
      <c r="L13" s="103" t="str">
        <f>IF(Table_Styles[[#This Row],[Font Weight]]&lt;&gt;"",Table_Styles[[#This Row],[Font Weight]],IF(Table_Styles[[#This Row],[Font Weight Default]]&lt;&gt;"",Table_Styles[[#This Row],[Font Weight Default]],""))</f>
        <v/>
      </c>
      <c r="M13" s="124"/>
      <c r="N13" s="124"/>
      <c r="O13" s="103" t="str">
        <f>IF(Table_Styles[[#This Row],[Colour]]&lt;&gt;"",Table_Styles[[#This Row],[Colour]],IF(Table_Styles[[#This Row],[Colour Default]]&lt;&gt;"",Table_Styles[[#This Row],[Colour Default]],""))</f>
        <v/>
      </c>
      <c r="P13" s="124"/>
      <c r="Q13" s="124"/>
      <c r="R13" s="103" t="str">
        <f>IF(Table_Styles[[#This Row],[Background]]&lt;&gt;"",Table_Styles[[#This Row],[Background]],IF(Table_Styles[[#This Row],[Background Default]]&lt;&gt;"",Table_Styles[[#This Row],[Background Default]],""))</f>
        <v/>
      </c>
      <c r="S13" s="124"/>
      <c r="T13" s="124"/>
      <c r="U13" s="103" t="str">
        <f>IF(Table_Styles[[#This Row],[Border]]&lt;&gt;"",Table_Styles[[#This Row],[Border]],IF(Table_Styles[[#This Row],[Border Default]]&lt;&gt;"",Table_Styles[[#This Row],[Border Default]],""))</f>
        <v/>
      </c>
      <c r="V13" s="124"/>
      <c r="W13" s="124"/>
      <c r="X13" s="103" t="str">
        <f>IF(Table_Styles[[#This Row],[Border Radius]]&lt;&gt;"",Table_Styles[[#This Row],[Border Radius]],IF(Table_Styles[[#This Row],[Border Radius Default]]&lt;&gt;"",Table_Styles[[#This Row],[Border Radius Default]],""))</f>
        <v/>
      </c>
      <c r="Y13" s="124"/>
      <c r="Z13" s="124"/>
      <c r="AA13" s="103" t="str">
        <f>IF(Table_Styles[[#This Row],[MT]]&lt;&gt;"",Table_Styles[[#This Row],[MT]],IF(Table_Styles[[#This Row],[MT Default]]&lt;&gt;"",Table_Styles[[#This Row],[MT Default]],""))</f>
        <v/>
      </c>
      <c r="AB13" s="124"/>
      <c r="AC13" s="124"/>
      <c r="AD13" s="103" t="str">
        <f>IF(Table_Styles[[#This Row],[MR]]&lt;&gt;"",Table_Styles[[#This Row],[MR]],IF(Table_Styles[[#This Row],[MR Default]]&lt;&gt;"",Table_Styles[[#This Row],[MR Default]],""))</f>
        <v/>
      </c>
      <c r="AE13" s="124"/>
      <c r="AF13" s="124"/>
      <c r="AG13" s="103" t="str">
        <f>IF(Table_Styles[[#This Row],[MB]]&lt;&gt;"",Table_Styles[[#This Row],[MB]],IF(Table_Styles[[#This Row],[MB Default]]&lt;&gt;"",Table_Styles[[#This Row],[MB Default]],""))</f>
        <v/>
      </c>
      <c r="AH13" s="124"/>
      <c r="AI13" s="124"/>
      <c r="AJ13" s="103" t="str">
        <f>IF(Table_Styles[[#This Row],[ML]]&lt;&gt;"",Table_Styles[[#This Row],[ML]],IF(Table_Styles[[#This Row],[ML Default]]&lt;&gt;"",Table_Styles[[#This Row],[ML Default]],""))</f>
        <v/>
      </c>
      <c r="AK13" s="124"/>
      <c r="AL13" s="124"/>
      <c r="AM13" s="103" t="str">
        <f>IF(Table_Styles[[#This Row],[PT]]&lt;&gt;"",Table_Styles[[#This Row],[PT]],IF(Table_Styles[[#This Row],[PT Default]]&lt;&gt;"",Table_Styles[[#This Row],[PT Default]],""))</f>
        <v/>
      </c>
      <c r="AN13" s="124"/>
      <c r="AO13" s="124"/>
      <c r="AP13" s="103" t="str">
        <f>IF(Table_Styles[[#This Row],[PR]]&lt;&gt;"",Table_Styles[[#This Row],[PR]],IF(Table_Styles[[#This Row],[PR Default]]&lt;&gt;"",Table_Styles[[#This Row],[PR Default]],""))</f>
        <v/>
      </c>
      <c r="AQ13" s="124"/>
      <c r="AR13" s="124"/>
      <c r="AS13" s="103" t="str">
        <f>IF(Table_Styles[[#This Row],[PB]]&lt;&gt;"",Table_Styles[[#This Row],[PB]],IF(Table_Styles[[#This Row],[PB Default]]&lt;&gt;"",Table_Styles[[#This Row],[PB Default]],""))</f>
        <v/>
      </c>
      <c r="AT13" s="124"/>
      <c r="AU13" s="124"/>
      <c r="AV13" s="103" t="str">
        <f>IF(Table_Styles[[#This Row],[PL]]&lt;&gt;"",Table_Styles[[#This Row],[PL]],IF(Table_Styles[[#This Row],[PL Default]]&lt;&gt;"",Table_Styles[[#This Row],[PL Default]],""))</f>
        <v/>
      </c>
      <c r="AW13" s="124"/>
      <c r="AX13" s="124"/>
      <c r="AY13" s="103" t="str">
        <f>IF(Table_Styles[[#This Row],[BT]]&lt;&gt;"",Table_Styles[[#This Row],[BT]],IF(Table_Styles[[#This Row],[BT Default]]&lt;&gt;"",Table_Styles[[#This Row],[BT Default]],""))</f>
        <v/>
      </c>
      <c r="AZ13" s="124"/>
      <c r="BA13" s="124"/>
      <c r="BB13" s="103" t="str">
        <f>IF(Table_Styles[[#This Row],[BR]]&lt;&gt;"",Table_Styles[[#This Row],[BR]],IF(Table_Styles[[#This Row],[BR Default]]&lt;&gt;"",Table_Styles[[#This Row],[BR Default]],""))</f>
        <v/>
      </c>
      <c r="BC13" s="124"/>
      <c r="BD13" s="124"/>
      <c r="BE13" s="103" t="str">
        <f>IF(Table_Styles[[#This Row],[BB]]&lt;&gt;"",Table_Styles[[#This Row],[BB]],IF(Table_Styles[[#This Row],[BB Default]]&lt;&gt;"",Table_Styles[[#This Row],[BB Default]],""))</f>
        <v/>
      </c>
      <c r="BF13" s="124"/>
      <c r="BG13" s="124"/>
      <c r="BH13" s="103" t="str">
        <f>IF(Table_Styles[[#This Row],[BL]]&lt;&gt;"",Table_Styles[[#This Row],[BL]],IF(Table_Styles[[#This Row],[BL Default]]&lt;&gt;"",Table_Styles[[#This Row],[BL Default]],""))</f>
        <v/>
      </c>
      <c r="BI13" s="124"/>
      <c r="BJ13" s="124"/>
      <c r="BK13" s="103" t="str">
        <f>IF(Table_Styles[[#This Row],[Width]]&lt;&gt;"",Table_Styles[[#This Row],[Width]],IF(Table_Styles[[#This Row],[Width Default]]&lt;&gt;"",Table_Styles[[#This Row],[Width Default]],""))</f>
        <v/>
      </c>
      <c r="BL13" s="124"/>
      <c r="BM13" s="124"/>
      <c r="BN13" s="103" t="str">
        <f>IF(Table_Styles[[#This Row],[Height]]&lt;&gt;"",Table_Styles[[#This Row],[Height]],IF(Table_Styles[[#This Row],[Height Default]]&lt;&gt;"",Table_Styles[[#This Row],[Height Default]],""))</f>
        <v/>
      </c>
      <c r="BO13" s="103"/>
      <c r="BP13" s="103"/>
      <c r="BQ13" s="103" t="str">
        <f>IF(Table_Styles[[#This Row],[Top]]&lt;&gt;"",Table_Styles[[#This Row],[Top]],IF(Table_Styles[[#This Row],[Top Default]]&lt;&gt;"",Table_Styles[[#This Row],[Top Default]],""))</f>
        <v/>
      </c>
      <c r="BR13" s="103"/>
      <c r="BS13" s="103"/>
      <c r="BT13" s="103" t="str">
        <f>IF(Table_Styles[[#This Row],[Right]]&lt;&gt;"",Table_Styles[[#This Row],[Right]],IF(Table_Styles[[#This Row],[Right Default]]&lt;&gt;"",Table_Styles[[#This Row],[Right Default]],""))</f>
        <v/>
      </c>
      <c r="BU13" s="103"/>
      <c r="BV13" s="103"/>
      <c r="BW13" s="103" t="str">
        <f>IF(Table_Styles[[#This Row],[Bottom]]&lt;&gt;"",Table_Styles[[#This Row],[Bottom]],IF(Table_Styles[[#This Row],[Bottom Default]]&lt;&gt;"",Table_Styles[[#This Row],[Bottom Default]],""))</f>
        <v/>
      </c>
      <c r="BX13" s="103"/>
      <c r="BY13" s="103"/>
      <c r="BZ13" s="103" t="str">
        <f>IF(Table_Styles[[#This Row],[Left]]&lt;&gt;"",Table_Styles[[#This Row],[Left]],IF(Table_Styles[[#This Row],[Left Default]]&lt;&gt;"",Table_Styles[[#This Row],[Left Default]],""))</f>
        <v/>
      </c>
      <c r="CA13" s="124"/>
      <c r="CB13" s="103" t="str">
        <f>IF(AND(Table_Styles[[#This Row],[Selector]]&lt;&gt;"",Table_Styles[[#This Row],[Font Family Used]]&lt;&gt;"",Table_Styles[[#This Row],[Font Weight Used]]&lt;&gt;""),Table_Styles[[#This Row],[Font Family Used]]&amp;" "&amp;Table_Styles[[#This Row],[Font Weight Used]],"")</f>
        <v/>
      </c>
      <c r="CC13" s="103" t="str">
        <f ca="1">IF(AND(Table_Styles[[#This Row],[Selector]],COUNTIF(OFFSET(CC:CC,0,0,ROW()-1,1),"="&amp;Table_Styles[[#This Row],[Font]])=0),Table_Styles[[#This Row],[Font]],"")</f>
        <v/>
      </c>
      <c r="CD13" s="103" t="str">
        <f ca="1">IF(Table_Styles[[#This Row],[Unique Font]]&lt;&gt;"",
"{""fontFamily"":"""&amp;Table_Styles[[#This Row],[Font Family Used]]&amp;""",""fontWeight"":"&amp;Table_Styles[[#This Row],[Font Weight Used]]&amp;"}","")</f>
        <v/>
      </c>
      <c r="CE13"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103" t="str">
        <f>IF(AND(Table_Styles[[#This Row],[Selector]]&lt;&gt;"", Table_Styles[[#This Row],[Config Properties]]&lt;&gt;""),
Table_Styles[[#This Row],[Selector]]&amp;" { "&amp;Table_Styles[[#This Row],[Config Properties]]&amp;" }","")</f>
        <v/>
      </c>
      <c r="CG13" s="103" t="str">
        <f xml:space="preserve">
SUBSTITUTE(SUBSTITUTE(SUBSTITUTE(SUBSTITUTE(SUBSTITUTE(SUBSTITUTE(SUBSTITUTE(SUBSTITUTE(Table_Styles[[#This Row],[Config]],
" {","{"),
"{ ","{"),
" }","}"),
"} ","}"),
" ,",","),
", ",","),
" :",":"),
": ",":")</f>
        <v/>
      </c>
    </row>
    <row r="14" spans="2:85" ht="21" customHeight="1" thickBot="1">
      <c r="B14" t="s">
        <v>802</v>
      </c>
      <c r="C14" s="104" t="s">
        <v>399</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60"/>
      <c r="CB14" s="182" t="str">
        <f>IF(AND(Table_Styles[[#This Row],[Selector]]&lt;&gt;"",Table_Styles[[#This Row],[Font Family Used]]&lt;&gt;"",Table_Styles[[#This Row],[Font Weight Used]]&lt;&gt;""),Table_Styles[[#This Row],[Font Family Used]]&amp;" "&amp;Table_Styles[[#This Row],[Font Weight Used]],"")</f>
        <v/>
      </c>
      <c r="CC14" s="182" t="str">
        <f ca="1">IF(AND(Table_Styles[[#This Row],[Selector]],COUNTIF(OFFSET(CC:CC,0,0,ROW()-1,1),"="&amp;Table_Styles[[#This Row],[Font]])=0),Table_Styles[[#This Row],[Font]],"")</f>
        <v/>
      </c>
      <c r="CD14" s="182" t="str">
        <f ca="1">IF(Table_Styles[[#This Row],[Unique Font]]&lt;&gt;"",
"{""fontFamily"":"""&amp;Table_Styles[[#This Row],[Font Family Used]]&amp;""",""fontWeight"":"&amp;Table_Styles[[#This Row],[Font Weight Used]]&amp;"}","")</f>
        <v/>
      </c>
      <c r="CE14" s="18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 s="107" t="str">
        <f>IF(AND(Table_Styles[[#This Row],[Selector]]&lt;&gt;"", Table_Styles[[#This Row],[Config Properties]]&lt;&gt;""),
Table_Styles[[#This Row],[Selector]]&amp;" { "&amp;Table_Styles[[#This Row],[Config Properties]]&amp;" }","")</f>
        <v/>
      </c>
      <c r="CG14" s="107" t="str">
        <f xml:space="preserve">
SUBSTITUTE(SUBSTITUTE(SUBSTITUTE(SUBSTITUTE(SUBSTITUTE(SUBSTITUTE(SUBSTITUTE(SUBSTITUTE(Table_Styles[[#This Row],[Config]],
" {","{"),
"{ ","{"),
" }","}"),
"} ","}"),
" ,",","),
", ",","),
" :",":"),
": ",":")</f>
        <v/>
      </c>
    </row>
    <row r="15" spans="2:85" ht="21" customHeight="1">
      <c r="B15" s="102" t="s">
        <v>22</v>
      </c>
      <c r="C15" s="106" t="s">
        <v>413</v>
      </c>
      <c r="D15" s="60"/>
      <c r="E15" s="60" t="str">
        <f>Settings_Styling_Font_Headings</f>
        <v>Montserrat</v>
      </c>
      <c r="F15" s="25" t="str">
        <f>IF(Table_Styles[[#This Row],[Font Family]]&lt;&gt;"",Table_Styles[[#This Row],[Font Family]],IF(Table_Styles[[#This Row],[Font Family Default]]&lt;&gt;"",Table_Styles[[#This Row],[Font Family Default]],""))</f>
        <v>Montserrat</v>
      </c>
      <c r="G15" s="60" t="s">
        <v>395</v>
      </c>
      <c r="H15" s="60" t="s">
        <v>414</v>
      </c>
      <c r="I15" s="25" t="str">
        <f>IF(Table_Styles[[#This Row],[Font Size]]&lt;&gt;"",Table_Styles[[#This Row],[Font Size]],IF(Table_Styles[[#This Row],[Font Size Default]]&lt;&gt;"",Table_Styles[[#This Row],[Font Size Default]],""))</f>
        <v>30px</v>
      </c>
      <c r="J15" s="60"/>
      <c r="K15" s="59">
        <f>Settings_Styling_Font_Weight_Headings</f>
        <v>400</v>
      </c>
      <c r="L15" s="25">
        <f>IF(Table_Styles[[#This Row],[Font Weight]]&lt;&gt;"",Table_Styles[[#This Row],[Font Weight]],IF(Table_Styles[[#This Row],[Font Weight Default]]&lt;&gt;"",Table_Styles[[#This Row],[Font Weight Default]],""))</f>
        <v>400</v>
      </c>
      <c r="M15" s="60"/>
      <c r="N15" s="60"/>
      <c r="O15" s="25" t="str">
        <f>IF(Table_Styles[[#This Row],[Colour]]&lt;&gt;"",Table_Styles[[#This Row],[Colour]],IF(Table_Styles[[#This Row],[Colour Default]]&lt;&gt;"",Table_Styles[[#This Row],[Colour Default]],""))</f>
        <v/>
      </c>
      <c r="P15" s="60"/>
      <c r="Q15" s="60"/>
      <c r="R15" s="25" t="str">
        <f>IF(Table_Styles[[#This Row],[Background]]&lt;&gt;"",Table_Styles[[#This Row],[Background]],IF(Table_Styles[[#This Row],[Background Default]]&lt;&gt;"",Table_Styles[[#This Row],[Background Default]],""))</f>
        <v/>
      </c>
      <c r="S15" s="60"/>
      <c r="T15" s="60"/>
      <c r="U15" s="25" t="str">
        <f>IF(Table_Styles[[#This Row],[Border]]&lt;&gt;"",Table_Styles[[#This Row],[Border]],IF(Table_Styles[[#This Row],[Border Default]]&lt;&gt;"",Table_Styles[[#This Row],[Border Default]],""))</f>
        <v/>
      </c>
      <c r="V15" s="60"/>
      <c r="W15" s="60"/>
      <c r="X15" s="25" t="str">
        <f>IF(Table_Styles[[#This Row],[Border Radius]]&lt;&gt;"",Table_Styles[[#This Row],[Border Radius]],IF(Table_Styles[[#This Row],[Border Radius Default]]&lt;&gt;"",Table_Styles[[#This Row],[Border Radius Default]],""))</f>
        <v/>
      </c>
      <c r="Y15" s="60"/>
      <c r="Z15" s="60" t="s">
        <v>415</v>
      </c>
      <c r="AA15" s="25" t="str">
        <f>IF(Table_Styles[[#This Row],[MT]]&lt;&gt;"",Table_Styles[[#This Row],[MT]],IF(Table_Styles[[#This Row],[MT Default]]&lt;&gt;"",Table_Styles[[#This Row],[MT Default]],""))</f>
        <v>10px</v>
      </c>
      <c r="AB15" s="60"/>
      <c r="AC15" s="60"/>
      <c r="AD15" s="25" t="str">
        <f>IF(Table_Styles[[#This Row],[MR]]&lt;&gt;"",Table_Styles[[#This Row],[MR]],IF(Table_Styles[[#This Row],[MR Default]]&lt;&gt;"",Table_Styles[[#This Row],[MR Default]],""))</f>
        <v/>
      </c>
      <c r="AE15" s="60"/>
      <c r="AF15" s="60">
        <v>0</v>
      </c>
      <c r="AG15" s="25">
        <f>IF(Table_Styles[[#This Row],[MB]]&lt;&gt;"",Table_Styles[[#This Row],[MB]],IF(Table_Styles[[#This Row],[MB Default]]&lt;&gt;"",Table_Styles[[#This Row],[MB Default]],""))</f>
        <v>0</v>
      </c>
      <c r="AH15" s="60"/>
      <c r="AI15" s="60"/>
      <c r="AJ15" s="25" t="str">
        <f>IF(Table_Styles[[#This Row],[ML]]&lt;&gt;"",Table_Styles[[#This Row],[ML]],IF(Table_Styles[[#This Row],[ML Default]]&lt;&gt;"",Table_Styles[[#This Row],[ML Default]],""))</f>
        <v/>
      </c>
      <c r="AK15" s="60"/>
      <c r="AL15" s="60"/>
      <c r="AM15" s="25" t="str">
        <f>IF(Table_Styles[[#This Row],[PT]]&lt;&gt;"",Table_Styles[[#This Row],[PT]],IF(Table_Styles[[#This Row],[PT Default]]&lt;&gt;"",Table_Styles[[#This Row],[PT Default]],""))</f>
        <v/>
      </c>
      <c r="AN15" s="60"/>
      <c r="AO15" s="60"/>
      <c r="AP15" s="25" t="str">
        <f>IF(Table_Styles[[#This Row],[PR]]&lt;&gt;"",Table_Styles[[#This Row],[PR]],IF(Table_Styles[[#This Row],[PR Default]]&lt;&gt;"",Table_Styles[[#This Row],[PR Default]],""))</f>
        <v/>
      </c>
      <c r="AQ15" s="60"/>
      <c r="AR15" s="60"/>
      <c r="AS15" s="25" t="str">
        <f>IF(Table_Styles[[#This Row],[PB]]&lt;&gt;"",Table_Styles[[#This Row],[PB]],IF(Table_Styles[[#This Row],[PB Default]]&lt;&gt;"",Table_Styles[[#This Row],[PB Default]],""))</f>
        <v/>
      </c>
      <c r="AT15" s="60"/>
      <c r="AU15" s="60"/>
      <c r="AV15" s="25" t="str">
        <f>IF(Table_Styles[[#This Row],[PL]]&lt;&gt;"",Table_Styles[[#This Row],[PL]],IF(Table_Styles[[#This Row],[PL Default]]&lt;&gt;"",Table_Styles[[#This Row],[PL Default]],""))</f>
        <v/>
      </c>
      <c r="AW15" s="60"/>
      <c r="AX15" s="60"/>
      <c r="AY15" s="25" t="str">
        <f>IF(Table_Styles[[#This Row],[BT]]&lt;&gt;"",Table_Styles[[#This Row],[BT]],IF(Table_Styles[[#This Row],[BT Default]]&lt;&gt;"",Table_Styles[[#This Row],[BT Default]],""))</f>
        <v/>
      </c>
      <c r="AZ15" s="60"/>
      <c r="BA15" s="60"/>
      <c r="BB15" s="25" t="str">
        <f>IF(Table_Styles[[#This Row],[BR]]&lt;&gt;"",Table_Styles[[#This Row],[BR]],IF(Table_Styles[[#This Row],[BR Default]]&lt;&gt;"",Table_Styles[[#This Row],[BR Default]],""))</f>
        <v/>
      </c>
      <c r="BC15" s="60"/>
      <c r="BD15" s="60"/>
      <c r="BE15" s="25" t="str">
        <f>IF(Table_Styles[[#This Row],[BB]]&lt;&gt;"",Table_Styles[[#This Row],[BB]],IF(Table_Styles[[#This Row],[BB Default]]&lt;&gt;"",Table_Styles[[#This Row],[BB Default]],""))</f>
        <v/>
      </c>
      <c r="BF15" s="60"/>
      <c r="BG15" s="60"/>
      <c r="BH15" s="25" t="str">
        <f>IF(Table_Styles[[#This Row],[BL]]&lt;&gt;"",Table_Styles[[#This Row],[BL]],IF(Table_Styles[[#This Row],[BL Default]]&lt;&gt;"",Table_Styles[[#This Row],[BL Default]],""))</f>
        <v/>
      </c>
      <c r="BI15" s="60"/>
      <c r="BJ15" s="60"/>
      <c r="BK15" s="25" t="str">
        <f>IF(Table_Styles[[#This Row],[Width]]&lt;&gt;"",Table_Styles[[#This Row],[Width]],IF(Table_Styles[[#This Row],[Width Default]]&lt;&gt;"",Table_Styles[[#This Row],[Width Default]],""))</f>
        <v/>
      </c>
      <c r="BL15" s="60"/>
      <c r="BM15" s="60"/>
      <c r="BN15" s="25" t="str">
        <f>IF(Table_Styles[[#This Row],[Height]]&lt;&gt;"",Table_Styles[[#This Row],[Height]],IF(Table_Styles[[#This Row],[Height Default]]&lt;&gt;"",Table_Styles[[#This Row],[Height Default]],""))</f>
        <v/>
      </c>
      <c r="BO15" s="25"/>
      <c r="BP15" s="25"/>
      <c r="BQ15" s="25" t="str">
        <f>IF(Table_Styles[[#This Row],[Top]]&lt;&gt;"",Table_Styles[[#This Row],[Top]],IF(Table_Styles[[#This Row],[Top Default]]&lt;&gt;"",Table_Styles[[#This Row],[Top Default]],""))</f>
        <v/>
      </c>
      <c r="BR15" s="25"/>
      <c r="BS15" s="25"/>
      <c r="BT15" s="25" t="str">
        <f>IF(Table_Styles[[#This Row],[Right]]&lt;&gt;"",Table_Styles[[#This Row],[Right]],IF(Table_Styles[[#This Row],[Right Default]]&lt;&gt;"",Table_Styles[[#This Row],[Right Default]],""))</f>
        <v/>
      </c>
      <c r="BU15" s="25"/>
      <c r="BV15" s="25"/>
      <c r="BW15" s="25" t="str">
        <f>IF(Table_Styles[[#This Row],[Bottom]]&lt;&gt;"",Table_Styles[[#This Row],[Bottom]],IF(Table_Styles[[#This Row],[Bottom Default]]&lt;&gt;"",Table_Styles[[#This Row],[Bottom Default]],""))</f>
        <v/>
      </c>
      <c r="BX15" s="25"/>
      <c r="BY15" s="25"/>
      <c r="BZ15" s="25" t="str">
        <f>IF(Table_Styles[[#This Row],[Left]]&lt;&gt;"",Table_Styles[[#This Row],[Left]],IF(Table_Styles[[#This Row],[Left Default]]&lt;&gt;"",Table_Styles[[#This Row],[Left Default]],""))</f>
        <v/>
      </c>
      <c r="CA15" s="60"/>
      <c r="CB15" s="102" t="str">
        <f>IF(AND(Table_Styles[[#This Row],[Selector]]&lt;&gt;"",Table_Styles[[#This Row],[Font Family Used]]&lt;&gt;"",Table_Styles[[#This Row],[Font Weight Used]]&lt;&gt;""),Table_Styles[[#This Row],[Font Family Used]]&amp;" "&amp;Table_Styles[[#This Row],[Font Weight Used]],"")</f>
        <v>Montserrat 400</v>
      </c>
      <c r="CC15" s="102" t="str">
        <f ca="1">IF(AND(Table_Styles[[#This Row],[Selector]],COUNTIF(OFFSET(CC:CC,0,0,ROW()-1,1),"="&amp;Table_Styles[[#This Row],[Font]])=0),Table_Styles[[#This Row],[Font]],"")</f>
        <v/>
      </c>
      <c r="CD15" s="102" t="str">
        <f ca="1">IF(Table_Styles[[#This Row],[Unique Font]]&lt;&gt;"",
"{""fontFamily"":"""&amp;Table_Styles[[#This Row],[Font Family Used]]&amp;""",""fontWeight"":"&amp;Table_Styles[[#This Row],[Font Weight Used]]&amp;"}","")</f>
        <v/>
      </c>
      <c r="CE1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30px;font-weight: 400;margin-top: 10px;margin-bottom: 0</v>
      </c>
      <c r="CF15" s="104" t="str">
        <f>IF(AND(Table_Styles[[#This Row],[Selector]]&lt;&gt;"", Table_Styles[[#This Row],[Config Properties]]&lt;&gt;""),
Table_Styles[[#This Row],[Selector]]&amp;" { "&amp;Table_Styles[[#This Row],[Config Properties]]&amp;" }","")</f>
        <v>section h2 { font-family: 'Montserrat';font-size: 30px;font-weight: 400;margin-top: 10px;margin-bottom: 0 }</v>
      </c>
      <c r="CG15" s="104" t="str">
        <f xml:space="preserve">
SUBSTITUTE(SUBSTITUTE(SUBSTITUTE(SUBSTITUTE(SUBSTITUTE(SUBSTITUTE(SUBSTITUTE(SUBSTITUTE(Table_Styles[[#This Row],[Config]],
" {","{"),
"{ ","{"),
" }","}"),
"} ","}"),
" ,",","),
", ",","),
" :",":"),
": ",":")</f>
        <v>section h2{font-family:'Montserrat';font-size:30px;font-weight:400;margin-top:10px;margin-bottom:0}</v>
      </c>
    </row>
    <row r="16" spans="2:85" ht="21" customHeight="1">
      <c r="B16" s="102" t="s">
        <v>23</v>
      </c>
      <c r="C16" s="106" t="s">
        <v>416</v>
      </c>
      <c r="D16" s="60"/>
      <c r="E16" s="60" t="str">
        <f>Settings_Styling_Font_Headings</f>
        <v>Montserrat</v>
      </c>
      <c r="F16" s="25" t="str">
        <f>IF(Table_Styles[[#This Row],[Font Family]]&lt;&gt;"",Table_Styles[[#This Row],[Font Family]],IF(Table_Styles[[#This Row],[Font Family Default]]&lt;&gt;"",Table_Styles[[#This Row],[Font Family Default]],""))</f>
        <v>Montserrat</v>
      </c>
      <c r="G16" s="60"/>
      <c r="H16" s="60" t="s">
        <v>417</v>
      </c>
      <c r="I16" s="25" t="str">
        <f>IF(Table_Styles[[#This Row],[Font Size]]&lt;&gt;"",Table_Styles[[#This Row],[Font Size]],IF(Table_Styles[[#This Row],[Font Size Default]]&lt;&gt;"",Table_Styles[[#This Row],[Font Size Default]],""))</f>
        <v>24px</v>
      </c>
      <c r="J16" s="60"/>
      <c r="K16" s="59">
        <v>400</v>
      </c>
      <c r="L16" s="25">
        <f>IF(Table_Styles[[#This Row],[Font Weight]]&lt;&gt;"",Table_Styles[[#This Row],[Font Weight]],IF(Table_Styles[[#This Row],[Font Weight Default]]&lt;&gt;"",Table_Styles[[#This Row],[Font Weight Default]],""))</f>
        <v>400</v>
      </c>
      <c r="M16" s="60"/>
      <c r="N16" s="60"/>
      <c r="O16" s="25" t="str">
        <f>IF(Table_Styles[[#This Row],[Colour]]&lt;&gt;"",Table_Styles[[#This Row],[Colour]],IF(Table_Styles[[#This Row],[Colour Default]]&lt;&gt;"",Table_Styles[[#This Row],[Colour Default]],""))</f>
        <v/>
      </c>
      <c r="P16" s="60"/>
      <c r="Q16" s="60"/>
      <c r="R16" s="25" t="str">
        <f>IF(Table_Styles[[#This Row],[Background]]&lt;&gt;"",Table_Styles[[#This Row],[Background]],IF(Table_Styles[[#This Row],[Background Default]]&lt;&gt;"",Table_Styles[[#This Row],[Background Default]],""))</f>
        <v/>
      </c>
      <c r="S16" s="60"/>
      <c r="T16" s="60"/>
      <c r="U16" s="25" t="str">
        <f>IF(Table_Styles[[#This Row],[Border]]&lt;&gt;"",Table_Styles[[#This Row],[Border]],IF(Table_Styles[[#This Row],[Border Default]]&lt;&gt;"",Table_Styles[[#This Row],[Border Default]],""))</f>
        <v/>
      </c>
      <c r="V16" s="60"/>
      <c r="W16" s="60"/>
      <c r="X16" s="25" t="str">
        <f>IF(Table_Styles[[#This Row],[Border Radius]]&lt;&gt;"",Table_Styles[[#This Row],[Border Radius]],IF(Table_Styles[[#This Row],[Border Radius Default]]&lt;&gt;"",Table_Styles[[#This Row],[Border Radius Default]],""))</f>
        <v/>
      </c>
      <c r="Y16" s="60" t="s">
        <v>409</v>
      </c>
      <c r="Z16" s="60" t="s">
        <v>401</v>
      </c>
      <c r="AA16" s="25" t="str">
        <f>IF(Table_Styles[[#This Row],[MT]]&lt;&gt;"",Table_Styles[[#This Row],[MT]],IF(Table_Styles[[#This Row],[MT Default]]&lt;&gt;"",Table_Styles[[#This Row],[MT Default]],""))</f>
        <v>20px</v>
      </c>
      <c r="AB16" s="60"/>
      <c r="AC16" s="60"/>
      <c r="AD16" s="25" t="str">
        <f>IF(Table_Styles[[#This Row],[MR]]&lt;&gt;"",Table_Styles[[#This Row],[MR]],IF(Table_Styles[[#This Row],[MR Default]]&lt;&gt;"",Table_Styles[[#This Row],[MR Default]],""))</f>
        <v/>
      </c>
      <c r="AE16" s="60"/>
      <c r="AF16" s="60">
        <v>0</v>
      </c>
      <c r="AG16" s="25">
        <f>IF(Table_Styles[[#This Row],[MB]]&lt;&gt;"",Table_Styles[[#This Row],[MB]],IF(Table_Styles[[#This Row],[MB Default]]&lt;&gt;"",Table_Styles[[#This Row],[MB Default]],""))</f>
        <v>0</v>
      </c>
      <c r="AH16" s="60"/>
      <c r="AI16" s="60"/>
      <c r="AJ16" s="25" t="str">
        <f>IF(Table_Styles[[#This Row],[ML]]&lt;&gt;"",Table_Styles[[#This Row],[ML]],IF(Table_Styles[[#This Row],[ML Default]]&lt;&gt;"",Table_Styles[[#This Row],[ML Default]],""))</f>
        <v/>
      </c>
      <c r="AK16" s="60"/>
      <c r="AL16" s="60"/>
      <c r="AM16" s="25" t="str">
        <f>IF(Table_Styles[[#This Row],[PT]]&lt;&gt;"",Table_Styles[[#This Row],[PT]],IF(Table_Styles[[#This Row],[PT Default]]&lt;&gt;"",Table_Styles[[#This Row],[PT Default]],""))</f>
        <v/>
      </c>
      <c r="AN16" s="60"/>
      <c r="AO16" s="60"/>
      <c r="AP16" s="25" t="str">
        <f>IF(Table_Styles[[#This Row],[PR]]&lt;&gt;"",Table_Styles[[#This Row],[PR]],IF(Table_Styles[[#This Row],[PR Default]]&lt;&gt;"",Table_Styles[[#This Row],[PR Default]],""))</f>
        <v/>
      </c>
      <c r="AQ16" s="60"/>
      <c r="AR16" s="60"/>
      <c r="AS16" s="25" t="str">
        <f>IF(Table_Styles[[#This Row],[PB]]&lt;&gt;"",Table_Styles[[#This Row],[PB]],IF(Table_Styles[[#This Row],[PB Default]]&lt;&gt;"",Table_Styles[[#This Row],[PB Default]],""))</f>
        <v/>
      </c>
      <c r="AT16" s="60"/>
      <c r="AU16" s="60"/>
      <c r="AV16" s="25" t="str">
        <f>IF(Table_Styles[[#This Row],[PL]]&lt;&gt;"",Table_Styles[[#This Row],[PL]],IF(Table_Styles[[#This Row],[PL Default]]&lt;&gt;"",Table_Styles[[#This Row],[PL Default]],""))</f>
        <v/>
      </c>
      <c r="AW16" s="60"/>
      <c r="AX16" s="60"/>
      <c r="AY16" s="25" t="str">
        <f>IF(Table_Styles[[#This Row],[BT]]&lt;&gt;"",Table_Styles[[#This Row],[BT]],IF(Table_Styles[[#This Row],[BT Default]]&lt;&gt;"",Table_Styles[[#This Row],[BT Default]],""))</f>
        <v/>
      </c>
      <c r="AZ16" s="60"/>
      <c r="BA16" s="60"/>
      <c r="BB16" s="25" t="str">
        <f>IF(Table_Styles[[#This Row],[BR]]&lt;&gt;"",Table_Styles[[#This Row],[BR]],IF(Table_Styles[[#This Row],[BR Default]]&lt;&gt;"",Table_Styles[[#This Row],[BR Default]],""))</f>
        <v/>
      </c>
      <c r="BC16" s="60"/>
      <c r="BD16" s="60"/>
      <c r="BE16" s="25" t="str">
        <f>IF(Table_Styles[[#This Row],[BB]]&lt;&gt;"",Table_Styles[[#This Row],[BB]],IF(Table_Styles[[#This Row],[BB Default]]&lt;&gt;"",Table_Styles[[#This Row],[BB Default]],""))</f>
        <v/>
      </c>
      <c r="BF16" s="60"/>
      <c r="BG16" s="60"/>
      <c r="BH16" s="25" t="str">
        <f>IF(Table_Styles[[#This Row],[BL]]&lt;&gt;"",Table_Styles[[#This Row],[BL]],IF(Table_Styles[[#This Row],[BL Default]]&lt;&gt;"",Table_Styles[[#This Row],[BL Default]],""))</f>
        <v/>
      </c>
      <c r="BI16" s="60"/>
      <c r="BJ16" s="60"/>
      <c r="BK16" s="25" t="str">
        <f>IF(Table_Styles[[#This Row],[Width]]&lt;&gt;"",Table_Styles[[#This Row],[Width]],IF(Table_Styles[[#This Row],[Width Default]]&lt;&gt;"",Table_Styles[[#This Row],[Width Default]],""))</f>
        <v/>
      </c>
      <c r="BL16" s="60"/>
      <c r="BM16" s="60"/>
      <c r="BN16" s="25" t="str">
        <f>IF(Table_Styles[[#This Row],[Height]]&lt;&gt;"",Table_Styles[[#This Row],[Height]],IF(Table_Styles[[#This Row],[Height Default]]&lt;&gt;"",Table_Styles[[#This Row],[Height Default]],""))</f>
        <v/>
      </c>
      <c r="BO16" s="25"/>
      <c r="BP16" s="25"/>
      <c r="BQ16" s="25" t="str">
        <f>IF(Table_Styles[[#This Row],[Top]]&lt;&gt;"",Table_Styles[[#This Row],[Top]],IF(Table_Styles[[#This Row],[Top Default]]&lt;&gt;"",Table_Styles[[#This Row],[Top Default]],""))</f>
        <v/>
      </c>
      <c r="BR16" s="25"/>
      <c r="BS16" s="25"/>
      <c r="BT16" s="25" t="str">
        <f>IF(Table_Styles[[#This Row],[Right]]&lt;&gt;"",Table_Styles[[#This Row],[Right]],IF(Table_Styles[[#This Row],[Right Default]]&lt;&gt;"",Table_Styles[[#This Row],[Right Default]],""))</f>
        <v/>
      </c>
      <c r="BU16" s="25"/>
      <c r="BV16" s="25"/>
      <c r="BW16" s="25" t="str">
        <f>IF(Table_Styles[[#This Row],[Bottom]]&lt;&gt;"",Table_Styles[[#This Row],[Bottom]],IF(Table_Styles[[#This Row],[Bottom Default]]&lt;&gt;"",Table_Styles[[#This Row],[Bottom Default]],""))</f>
        <v/>
      </c>
      <c r="BX16" s="25"/>
      <c r="BY16" s="25"/>
      <c r="BZ16" s="25" t="str">
        <f>IF(Table_Styles[[#This Row],[Left]]&lt;&gt;"",Table_Styles[[#This Row],[Left]],IF(Table_Styles[[#This Row],[Left Default]]&lt;&gt;"",Table_Styles[[#This Row],[Left Default]],""))</f>
        <v/>
      </c>
      <c r="CA16" s="60"/>
      <c r="CB16" s="102" t="str">
        <f>IF(AND(Table_Styles[[#This Row],[Selector]]&lt;&gt;"",Table_Styles[[#This Row],[Font Family Used]]&lt;&gt;"",Table_Styles[[#This Row],[Font Weight Used]]&lt;&gt;""),Table_Styles[[#This Row],[Font Family Used]]&amp;" "&amp;Table_Styles[[#This Row],[Font Weight Used]],"")</f>
        <v>Montserrat 400</v>
      </c>
      <c r="CC16" s="102" t="str">
        <f ca="1">IF(AND(Table_Styles[[#This Row],[Selector]],COUNTIF(OFFSET(CC:CC,0,0,ROW()-1,1),"="&amp;Table_Styles[[#This Row],[Font]])=0),Table_Styles[[#This Row],[Font]],"")</f>
        <v/>
      </c>
      <c r="CD16" s="102" t="str">
        <f ca="1">IF(Table_Styles[[#This Row],[Unique Font]]&lt;&gt;"",
"{""fontFamily"":"""&amp;Table_Styles[[#This Row],[Font Family Used]]&amp;""",""fontWeight"":"&amp;Table_Styles[[#This Row],[Font Weight Used]]&amp;"}","")</f>
        <v/>
      </c>
      <c r="CE1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20px;margin-bottom: 0</v>
      </c>
      <c r="CF16" s="104" t="str">
        <f>IF(AND(Table_Styles[[#This Row],[Selector]]&lt;&gt;"", Table_Styles[[#This Row],[Config Properties]]&lt;&gt;""),
Table_Styles[[#This Row],[Selector]]&amp;" { "&amp;Table_Styles[[#This Row],[Config Properties]]&amp;" }","")</f>
        <v>section h3 { font-family: 'Montserrat';font-size: 24px;font-weight: 400;margin-top: 20px;margin-bottom: 0 }</v>
      </c>
      <c r="CG16" s="104" t="str">
        <f xml:space="preserve">
SUBSTITUTE(SUBSTITUTE(SUBSTITUTE(SUBSTITUTE(SUBSTITUTE(SUBSTITUTE(SUBSTITUTE(SUBSTITUTE(Table_Styles[[#This Row],[Config]],
" {","{"),
"{ ","{"),
" }","}"),
"} ","}"),
" ,",","),
", ",","),
" :",":"),
": ",":")</f>
        <v>section h3{font-family:'Montserrat';font-size:24px;font-weight:400;margin-top:20px;margin-bottom:0}</v>
      </c>
    </row>
    <row r="17" spans="2:85" ht="21" customHeight="1">
      <c r="B17" s="104" t="s">
        <v>418</v>
      </c>
      <c r="C17" s="106" t="s">
        <v>419</v>
      </c>
      <c r="D17" s="59"/>
      <c r="E17" s="60" t="str">
        <f>Settings_Styling_Font_Headings</f>
        <v>Montserrat</v>
      </c>
      <c r="F17" s="29" t="str">
        <f>IF(Table_Styles[[#This Row],[Font Family]]&lt;&gt;"",Table_Styles[[#This Row],[Font Family]],IF(Table_Styles[[#This Row],[Font Family Default]]&lt;&gt;"",Table_Styles[[#This Row],[Font Family Default]],""))</f>
        <v>Montserrat</v>
      </c>
      <c r="G17" s="59"/>
      <c r="H17" s="60" t="s">
        <v>409</v>
      </c>
      <c r="I17" s="29" t="str">
        <f>IF(Table_Styles[[#This Row],[Font Size]]&lt;&gt;"",Table_Styles[[#This Row],[Font Size]],IF(Table_Styles[[#This Row],[Font Size Default]]&lt;&gt;"",Table_Styles[[#This Row],[Font Size Default]],""))</f>
        <v>20px</v>
      </c>
      <c r="J17" s="59"/>
      <c r="K17" s="59">
        <v>400</v>
      </c>
      <c r="L17" s="29">
        <f>IF(Table_Styles[[#This Row],[Font Weight]]&lt;&gt;"",Table_Styles[[#This Row],[Font Weight]],IF(Table_Styles[[#This Row],[Font Weight Default]]&lt;&gt;"",Table_Styles[[#This Row],[Font Weight Default]],""))</f>
        <v>400</v>
      </c>
      <c r="M17" s="59"/>
      <c r="N17" s="60"/>
      <c r="O17" s="29" t="str">
        <f>IF(Table_Styles[[#This Row],[Colour]]&lt;&gt;"",Table_Styles[[#This Row],[Colour]],IF(Table_Styles[[#This Row],[Colour Default]]&lt;&gt;"",Table_Styles[[#This Row],[Colour Default]],""))</f>
        <v/>
      </c>
      <c r="P17" s="59"/>
      <c r="Q17" s="60"/>
      <c r="R17" s="29" t="str">
        <f>IF(Table_Styles[[#This Row],[Background]]&lt;&gt;"",Table_Styles[[#This Row],[Background]],IF(Table_Styles[[#This Row],[Background Default]]&lt;&gt;"",Table_Styles[[#This Row],[Background Default]],""))</f>
        <v/>
      </c>
      <c r="S17" s="59"/>
      <c r="T17" s="60"/>
      <c r="U17" s="29" t="str">
        <f>IF(Table_Styles[[#This Row],[Border]]&lt;&gt;"",Table_Styles[[#This Row],[Border]],IF(Table_Styles[[#This Row],[Border Default]]&lt;&gt;"",Table_Styles[[#This Row],[Border Default]],""))</f>
        <v/>
      </c>
      <c r="V17" s="60"/>
      <c r="W17" s="60"/>
      <c r="X17" s="29" t="str">
        <f>IF(Table_Styles[[#This Row],[Border Radius]]&lt;&gt;"",Table_Styles[[#This Row],[Border Radius]],IF(Table_Styles[[#This Row],[Border Radius Default]]&lt;&gt;"",Table_Styles[[#This Row],[Border Radius Default]],""))</f>
        <v/>
      </c>
      <c r="Y17" s="59"/>
      <c r="Z17" s="60">
        <v>0</v>
      </c>
      <c r="AA17" s="29">
        <f>IF(Table_Styles[[#This Row],[MT]]&lt;&gt;"",Table_Styles[[#This Row],[MT]],IF(Table_Styles[[#This Row],[MT Default]]&lt;&gt;"",Table_Styles[[#This Row],[MT Default]],""))</f>
        <v>0</v>
      </c>
      <c r="AB17" s="59"/>
      <c r="AC17" s="60"/>
      <c r="AD17" s="29" t="str">
        <f>IF(Table_Styles[[#This Row],[MR]]&lt;&gt;"",Table_Styles[[#This Row],[MR]],IF(Table_Styles[[#This Row],[MR Default]]&lt;&gt;"",Table_Styles[[#This Row],[MR Default]],""))</f>
        <v/>
      </c>
      <c r="AE17" s="59"/>
      <c r="AF17" s="60">
        <v>0</v>
      </c>
      <c r="AG17" s="29">
        <f>IF(Table_Styles[[#This Row],[MB]]&lt;&gt;"",Table_Styles[[#This Row],[MB]],IF(Table_Styles[[#This Row],[MB Default]]&lt;&gt;"",Table_Styles[[#This Row],[MB Default]],""))</f>
        <v>0</v>
      </c>
      <c r="AH17" s="59"/>
      <c r="AI17" s="60"/>
      <c r="AJ17" s="29" t="str">
        <f>IF(Table_Styles[[#This Row],[ML]]&lt;&gt;"",Table_Styles[[#This Row],[ML]],IF(Table_Styles[[#This Row],[ML Default]]&lt;&gt;"",Table_Styles[[#This Row],[ML Default]],""))</f>
        <v/>
      </c>
      <c r="AK17" s="59"/>
      <c r="AL17" s="60"/>
      <c r="AM17" s="29" t="str">
        <f>IF(Table_Styles[[#This Row],[PT]]&lt;&gt;"",Table_Styles[[#This Row],[PT]],IF(Table_Styles[[#This Row],[PT Default]]&lt;&gt;"",Table_Styles[[#This Row],[PT Default]],""))</f>
        <v/>
      </c>
      <c r="AN17" s="59"/>
      <c r="AO17" s="60"/>
      <c r="AP17" s="29" t="str">
        <f>IF(Table_Styles[[#This Row],[PR]]&lt;&gt;"",Table_Styles[[#This Row],[PR]],IF(Table_Styles[[#This Row],[PR Default]]&lt;&gt;"",Table_Styles[[#This Row],[PR Default]],""))</f>
        <v/>
      </c>
      <c r="AQ17" s="59"/>
      <c r="AR17" s="60"/>
      <c r="AS17" s="29" t="str">
        <f>IF(Table_Styles[[#This Row],[PB]]&lt;&gt;"",Table_Styles[[#This Row],[PB]],IF(Table_Styles[[#This Row],[PB Default]]&lt;&gt;"",Table_Styles[[#This Row],[PB Default]],""))</f>
        <v/>
      </c>
      <c r="AT17" s="59"/>
      <c r="AU17" s="60"/>
      <c r="AV17" s="29" t="str">
        <f>IF(Table_Styles[[#This Row],[PL]]&lt;&gt;"",Table_Styles[[#This Row],[PL]],IF(Table_Styles[[#This Row],[PL Default]]&lt;&gt;"",Table_Styles[[#This Row],[PL Default]],""))</f>
        <v/>
      </c>
      <c r="AW17" s="59"/>
      <c r="AX17" s="60"/>
      <c r="AY17" s="29" t="str">
        <f>IF(Table_Styles[[#This Row],[BT]]&lt;&gt;"",Table_Styles[[#This Row],[BT]],IF(Table_Styles[[#This Row],[BT Default]]&lt;&gt;"",Table_Styles[[#This Row],[BT Default]],""))</f>
        <v/>
      </c>
      <c r="AZ17" s="59"/>
      <c r="BA17" s="60"/>
      <c r="BB17" s="29" t="str">
        <f>IF(Table_Styles[[#This Row],[BR]]&lt;&gt;"",Table_Styles[[#This Row],[BR]],IF(Table_Styles[[#This Row],[BR Default]]&lt;&gt;"",Table_Styles[[#This Row],[BR Default]],""))</f>
        <v/>
      </c>
      <c r="BC17" s="59"/>
      <c r="BD17" s="60"/>
      <c r="BE17" s="29" t="str">
        <f>IF(Table_Styles[[#This Row],[BB]]&lt;&gt;"",Table_Styles[[#This Row],[BB]],IF(Table_Styles[[#This Row],[BB Default]]&lt;&gt;"",Table_Styles[[#This Row],[BB Default]],""))</f>
        <v/>
      </c>
      <c r="BF17" s="59"/>
      <c r="BG17" s="60"/>
      <c r="BH17" s="29" t="str">
        <f>IF(Table_Styles[[#This Row],[BL]]&lt;&gt;"",Table_Styles[[#This Row],[BL]],IF(Table_Styles[[#This Row],[BL Default]]&lt;&gt;"",Table_Styles[[#This Row],[BL Default]],""))</f>
        <v/>
      </c>
      <c r="BI17" s="60"/>
      <c r="BJ17" s="60"/>
      <c r="BK17" s="29" t="str">
        <f>IF(Table_Styles[[#This Row],[Width]]&lt;&gt;"",Table_Styles[[#This Row],[Width]],IF(Table_Styles[[#This Row],[Width Default]]&lt;&gt;"",Table_Styles[[#This Row],[Width Default]],""))</f>
        <v/>
      </c>
      <c r="BL17" s="60"/>
      <c r="BM17" s="60"/>
      <c r="BN17" s="29" t="str">
        <f>IF(Table_Styles[[#This Row],[Height]]&lt;&gt;"",Table_Styles[[#This Row],[Height]],IF(Table_Styles[[#This Row],[Height Default]]&lt;&gt;"",Table_Styles[[#This Row],[Height Default]],""))</f>
        <v/>
      </c>
      <c r="BO17" s="29"/>
      <c r="BP17" s="29"/>
      <c r="BQ17" s="29" t="str">
        <f>IF(Table_Styles[[#This Row],[Top]]&lt;&gt;"",Table_Styles[[#This Row],[Top]],IF(Table_Styles[[#This Row],[Top Default]]&lt;&gt;"",Table_Styles[[#This Row],[Top Default]],""))</f>
        <v/>
      </c>
      <c r="BR17" s="29"/>
      <c r="BS17" s="29"/>
      <c r="BT17" s="29" t="str">
        <f>IF(Table_Styles[[#This Row],[Right]]&lt;&gt;"",Table_Styles[[#This Row],[Right]],IF(Table_Styles[[#This Row],[Right Default]]&lt;&gt;"",Table_Styles[[#This Row],[Right Default]],""))</f>
        <v/>
      </c>
      <c r="BU17" s="29"/>
      <c r="BV17" s="29"/>
      <c r="BW17" s="29" t="str">
        <f>IF(Table_Styles[[#This Row],[Bottom]]&lt;&gt;"",Table_Styles[[#This Row],[Bottom]],IF(Table_Styles[[#This Row],[Bottom Default]]&lt;&gt;"",Table_Styles[[#This Row],[Bottom Default]],""))</f>
        <v/>
      </c>
      <c r="BX17" s="29"/>
      <c r="BY17" s="29"/>
      <c r="BZ17" s="29" t="str">
        <f>IF(Table_Styles[[#This Row],[Left]]&lt;&gt;"",Table_Styles[[#This Row],[Left]],IF(Table_Styles[[#This Row],[Left Default]]&lt;&gt;"",Table_Styles[[#This Row],[Left Default]],""))</f>
        <v/>
      </c>
      <c r="CA17" s="60"/>
      <c r="CB17" s="104" t="str">
        <f>IF(AND(Table_Styles[[#This Row],[Selector]]&lt;&gt;"",Table_Styles[[#This Row],[Font Family Used]]&lt;&gt;"",Table_Styles[[#This Row],[Font Weight Used]]&lt;&gt;""),Table_Styles[[#This Row],[Font Family Used]]&amp;" "&amp;Table_Styles[[#This Row],[Font Weight Used]],"")</f>
        <v>Montserrat 400</v>
      </c>
      <c r="CC17" s="104" t="str">
        <f ca="1">IF(AND(Table_Styles[[#This Row],[Selector]],COUNTIF(OFFSET(CC:CC,0,0,ROW()-1,1),"="&amp;Table_Styles[[#This Row],[Font]])=0),Table_Styles[[#This Row],[Font]],"")</f>
        <v/>
      </c>
      <c r="CD17" s="104" t="str">
        <f ca="1">IF(Table_Styles[[#This Row],[Unique Font]]&lt;&gt;"",
"{""fontFamily"":"""&amp;Table_Styles[[#This Row],[Font Family Used]]&amp;""",""fontWeight"":"&amp;Table_Styles[[#This Row],[Font Weight Used]]&amp;"}","")</f>
        <v/>
      </c>
      <c r="CE1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20px;font-weight: 400;margin-top: 0;margin-bottom: 0</v>
      </c>
      <c r="CF17" s="107" t="str">
        <f>IF(AND(Table_Styles[[#This Row],[Selector]]&lt;&gt;"", Table_Styles[[#This Row],[Config Properties]]&lt;&gt;""),
Table_Styles[[#This Row],[Selector]]&amp;" { "&amp;Table_Styles[[#This Row],[Config Properties]]&amp;" }","")</f>
        <v>section h4 { font-family: 'Montserrat';font-size: 20px;font-weight: 400;margin-top: 0;margin-bottom: 0 }</v>
      </c>
      <c r="CG17" s="107" t="str">
        <f xml:space="preserve">
SUBSTITUTE(SUBSTITUTE(SUBSTITUTE(SUBSTITUTE(SUBSTITUTE(SUBSTITUTE(SUBSTITUTE(SUBSTITUTE(Table_Styles[[#This Row],[Config]],
" {","{"),
"{ ","{"),
" }","}"),
"} ","}"),
" ,",","),
", ",","),
" :",":"),
": ",":")</f>
        <v>section h4{font-family:'Montserrat';font-size:20px;font-weight:400;margin-top:0;margin-bottom:0}</v>
      </c>
    </row>
    <row r="18" spans="2:85" ht="21" customHeight="1">
      <c r="B18" s="102" t="s">
        <v>24</v>
      </c>
      <c r="C18" s="106" t="s">
        <v>420</v>
      </c>
      <c r="D18" s="60"/>
      <c r="E18" s="60" t="str">
        <f>Settings_Styling_Font_Body_Text</f>
        <v>Nunito</v>
      </c>
      <c r="F18" s="25" t="str">
        <f>IF(Table_Styles[[#This Row],[Font Family]]&lt;&gt;"",Table_Styles[[#This Row],[Font Family]],IF(Table_Styles[[#This Row],[Font Family Default]]&lt;&gt;"",Table_Styles[[#This Row],[Font Family Default]],""))</f>
        <v>Nunito</v>
      </c>
      <c r="G18" s="60"/>
      <c r="H18" s="175" t="s">
        <v>394</v>
      </c>
      <c r="I18" s="25" t="str">
        <f>IF(Table_Styles[[#This Row],[Font Size]]&lt;&gt;"",Table_Styles[[#This Row],[Font Size]],IF(Table_Styles[[#This Row],[Font Size Default]]&lt;&gt;"",Table_Styles[[#This Row],[Font Size Default]],""))</f>
        <v>15px</v>
      </c>
      <c r="J18" s="60"/>
      <c r="K18" s="60">
        <f>Settings_Styling_Font_Weight_Body_Text</f>
        <v>300</v>
      </c>
      <c r="L18" s="25">
        <f>IF(Table_Styles[[#This Row],[Font Weight]]&lt;&gt;"",Table_Styles[[#This Row],[Font Weight]],IF(Table_Styles[[#This Row],[Font Weight Default]]&lt;&gt;"",Table_Styles[[#This Row],[Font Weight Default]],""))</f>
        <v>300</v>
      </c>
      <c r="M18" s="60"/>
      <c r="N18" s="60"/>
      <c r="O18" s="25" t="str">
        <f>IF(Table_Styles[[#This Row],[Colour]]&lt;&gt;"",Table_Styles[[#This Row],[Colour]],IF(Table_Styles[[#This Row],[Colour Default]]&lt;&gt;"",Table_Styles[[#This Row],[Colour Default]],""))</f>
        <v/>
      </c>
      <c r="P18" s="60"/>
      <c r="Q18" s="60"/>
      <c r="R18" s="25" t="str">
        <f>IF(Table_Styles[[#This Row],[Background]]&lt;&gt;"",Table_Styles[[#This Row],[Background]],IF(Table_Styles[[#This Row],[Background Default]]&lt;&gt;"",Table_Styles[[#This Row],[Background Default]],""))</f>
        <v/>
      </c>
      <c r="S18" s="60"/>
      <c r="T18" s="60"/>
      <c r="U18" s="25" t="str">
        <f>IF(Table_Styles[[#This Row],[Border]]&lt;&gt;"",Table_Styles[[#This Row],[Border]],IF(Table_Styles[[#This Row],[Border Default]]&lt;&gt;"",Table_Styles[[#This Row],[Border Default]],""))</f>
        <v/>
      </c>
      <c r="V18" s="60"/>
      <c r="W18" s="60"/>
      <c r="X18" s="25" t="str">
        <f>IF(Table_Styles[[#This Row],[Border Radius]]&lt;&gt;"",Table_Styles[[#This Row],[Border Radius]],IF(Table_Styles[[#This Row],[Border Radius Default]]&lt;&gt;"",Table_Styles[[#This Row],[Border Radius Default]],""))</f>
        <v/>
      </c>
      <c r="Y18" s="60"/>
      <c r="Z18" s="60" t="s">
        <v>421</v>
      </c>
      <c r="AA18" s="25" t="str">
        <f>IF(Table_Styles[[#This Row],[MT]]&lt;&gt;"",Table_Styles[[#This Row],[MT]],IF(Table_Styles[[#This Row],[MT Default]]&lt;&gt;"",Table_Styles[[#This Row],[MT Default]],""))</f>
        <v>5px</v>
      </c>
      <c r="AB18" s="60"/>
      <c r="AC18" s="60"/>
      <c r="AD18" s="25" t="str">
        <f>IF(Table_Styles[[#This Row],[MR]]&lt;&gt;"",Table_Styles[[#This Row],[MR]],IF(Table_Styles[[#This Row],[MR Default]]&lt;&gt;"",Table_Styles[[#This Row],[MR Default]],""))</f>
        <v/>
      </c>
      <c r="AE18" s="60"/>
      <c r="AF18" s="60" t="s">
        <v>421</v>
      </c>
      <c r="AG18" s="25" t="str">
        <f>IF(Table_Styles[[#This Row],[MB]]&lt;&gt;"",Table_Styles[[#This Row],[MB]],IF(Table_Styles[[#This Row],[MB Default]]&lt;&gt;"",Table_Styles[[#This Row],[MB Default]],""))</f>
        <v>5px</v>
      </c>
      <c r="AH18" s="60"/>
      <c r="AI18" s="60"/>
      <c r="AJ18" s="25" t="str">
        <f>IF(Table_Styles[[#This Row],[ML]]&lt;&gt;"",Table_Styles[[#This Row],[ML]],IF(Table_Styles[[#This Row],[ML Default]]&lt;&gt;"",Table_Styles[[#This Row],[ML Default]],""))</f>
        <v/>
      </c>
      <c r="AK18" s="60"/>
      <c r="AL18" s="60"/>
      <c r="AM18" s="25" t="str">
        <f>IF(Table_Styles[[#This Row],[PT]]&lt;&gt;"",Table_Styles[[#This Row],[PT]],IF(Table_Styles[[#This Row],[PT Default]]&lt;&gt;"",Table_Styles[[#This Row],[PT Default]],""))</f>
        <v/>
      </c>
      <c r="AN18" s="60"/>
      <c r="AO18" s="60"/>
      <c r="AP18" s="25" t="str">
        <f>IF(Table_Styles[[#This Row],[PR]]&lt;&gt;"",Table_Styles[[#This Row],[PR]],IF(Table_Styles[[#This Row],[PR Default]]&lt;&gt;"",Table_Styles[[#This Row],[PR Default]],""))</f>
        <v/>
      </c>
      <c r="AQ18" s="60"/>
      <c r="AR18" s="60"/>
      <c r="AS18" s="25" t="str">
        <f>IF(Table_Styles[[#This Row],[PB]]&lt;&gt;"",Table_Styles[[#This Row],[PB]],IF(Table_Styles[[#This Row],[PB Default]]&lt;&gt;"",Table_Styles[[#This Row],[PB Default]],""))</f>
        <v/>
      </c>
      <c r="AT18" s="60"/>
      <c r="AU18" s="60"/>
      <c r="AV18" s="25" t="str">
        <f>IF(Table_Styles[[#This Row],[PL]]&lt;&gt;"",Table_Styles[[#This Row],[PL]],IF(Table_Styles[[#This Row],[PL Default]]&lt;&gt;"",Table_Styles[[#This Row],[PL Default]],""))</f>
        <v/>
      </c>
      <c r="AW18" s="60"/>
      <c r="AX18" s="60"/>
      <c r="AY18" s="25" t="str">
        <f>IF(Table_Styles[[#This Row],[BT]]&lt;&gt;"",Table_Styles[[#This Row],[BT]],IF(Table_Styles[[#This Row],[BT Default]]&lt;&gt;"",Table_Styles[[#This Row],[BT Default]],""))</f>
        <v/>
      </c>
      <c r="AZ18" s="60"/>
      <c r="BA18" s="60"/>
      <c r="BB18" s="25" t="str">
        <f>IF(Table_Styles[[#This Row],[BR]]&lt;&gt;"",Table_Styles[[#This Row],[BR]],IF(Table_Styles[[#This Row],[BR Default]]&lt;&gt;"",Table_Styles[[#This Row],[BR Default]],""))</f>
        <v/>
      </c>
      <c r="BC18" s="60"/>
      <c r="BD18" s="60"/>
      <c r="BE18" s="25" t="str">
        <f>IF(Table_Styles[[#This Row],[BB]]&lt;&gt;"",Table_Styles[[#This Row],[BB]],IF(Table_Styles[[#This Row],[BB Default]]&lt;&gt;"",Table_Styles[[#This Row],[BB Default]],""))</f>
        <v/>
      </c>
      <c r="BF18" s="60"/>
      <c r="BG18" s="60"/>
      <c r="BH18" s="25" t="str">
        <f>IF(Table_Styles[[#This Row],[BL]]&lt;&gt;"",Table_Styles[[#This Row],[BL]],IF(Table_Styles[[#This Row],[BL Default]]&lt;&gt;"",Table_Styles[[#This Row],[BL Default]],""))</f>
        <v/>
      </c>
      <c r="BI18" s="60"/>
      <c r="BJ18" s="60"/>
      <c r="BK18" s="25" t="str">
        <f>IF(Table_Styles[[#This Row],[Width]]&lt;&gt;"",Table_Styles[[#This Row],[Width]],IF(Table_Styles[[#This Row],[Width Default]]&lt;&gt;"",Table_Styles[[#This Row],[Width Default]],""))</f>
        <v/>
      </c>
      <c r="BL18" s="60"/>
      <c r="BM18" s="60"/>
      <c r="BN18" s="25" t="str">
        <f>IF(Table_Styles[[#This Row],[Height]]&lt;&gt;"",Table_Styles[[#This Row],[Height]],IF(Table_Styles[[#This Row],[Height Default]]&lt;&gt;"",Table_Styles[[#This Row],[Height Default]],""))</f>
        <v/>
      </c>
      <c r="BO18" s="25"/>
      <c r="BP18" s="25"/>
      <c r="BQ18" s="25" t="str">
        <f>IF(Table_Styles[[#This Row],[Top]]&lt;&gt;"",Table_Styles[[#This Row],[Top]],IF(Table_Styles[[#This Row],[Top Default]]&lt;&gt;"",Table_Styles[[#This Row],[Top Default]],""))</f>
        <v/>
      </c>
      <c r="BR18" s="25"/>
      <c r="BS18" s="25"/>
      <c r="BT18" s="25" t="str">
        <f>IF(Table_Styles[[#This Row],[Right]]&lt;&gt;"",Table_Styles[[#This Row],[Right]],IF(Table_Styles[[#This Row],[Right Default]]&lt;&gt;"",Table_Styles[[#This Row],[Right Default]],""))</f>
        <v/>
      </c>
      <c r="BU18" s="25"/>
      <c r="BV18" s="25"/>
      <c r="BW18" s="25" t="str">
        <f>IF(Table_Styles[[#This Row],[Bottom]]&lt;&gt;"",Table_Styles[[#This Row],[Bottom]],IF(Table_Styles[[#This Row],[Bottom Default]]&lt;&gt;"",Table_Styles[[#This Row],[Bottom Default]],""))</f>
        <v/>
      </c>
      <c r="BX18" s="25"/>
      <c r="BY18" s="25"/>
      <c r="BZ18" s="25" t="str">
        <f>IF(Table_Styles[[#This Row],[Left]]&lt;&gt;"",Table_Styles[[#This Row],[Left]],IF(Table_Styles[[#This Row],[Left Default]]&lt;&gt;"",Table_Styles[[#This Row],[Left Default]],""))</f>
        <v/>
      </c>
      <c r="CA18" s="60"/>
      <c r="CB18" s="102" t="str">
        <f>IF(AND(Table_Styles[[#This Row],[Selector]]&lt;&gt;"",Table_Styles[[#This Row],[Font Family Used]]&lt;&gt;"",Table_Styles[[#This Row],[Font Weight Used]]&lt;&gt;""),Table_Styles[[#This Row],[Font Family Used]]&amp;" "&amp;Table_Styles[[#This Row],[Font Weight Used]],"")</f>
        <v>Nunito 300</v>
      </c>
      <c r="CC18" s="102" t="str">
        <f ca="1">IF(AND(Table_Styles[[#This Row],[Selector]],COUNTIF(OFFSET(CC:CC,0,0,ROW()-1,1),"="&amp;Table_Styles[[#This Row],[Font]])=0),Table_Styles[[#This Row],[Font]],"")</f>
        <v/>
      </c>
      <c r="CD18" s="102" t="str">
        <f ca="1">IF(Table_Styles[[#This Row],[Unique Font]]&lt;&gt;"",
"{""fontFamily"":"""&amp;Table_Styles[[#This Row],[Font Family Used]]&amp;""",""fontWeight"":"&amp;Table_Styles[[#This Row],[Font Weight Used]]&amp;"}","")</f>
        <v/>
      </c>
      <c r="CE18"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300;margin-top: 5px;margin-bottom: 5px</v>
      </c>
      <c r="CF18" s="104" t="str">
        <f>IF(AND(Table_Styles[[#This Row],[Selector]]&lt;&gt;"", Table_Styles[[#This Row],[Config Properties]]&lt;&gt;""),
Table_Styles[[#This Row],[Selector]]&amp;" { "&amp;Table_Styles[[#This Row],[Config Properties]]&amp;" }","")</f>
        <v>section p { font-family: 'Nunito';font-size: 15px;font-weight: 300;margin-top: 5px;margin-bottom: 5px }</v>
      </c>
      <c r="CG18" s="104" t="str">
        <f xml:space="preserve">
SUBSTITUTE(SUBSTITUTE(SUBSTITUTE(SUBSTITUTE(SUBSTITUTE(SUBSTITUTE(SUBSTITUTE(SUBSTITUTE(Table_Styles[[#This Row],[Config]],
" {","{"),
"{ ","{"),
" }","}"),
"} ","}"),
" ,",","),
", ",","),
" :",":"),
": ",":")</f>
        <v>section p{font-family:'Nunito';font-size:15px;font-weight:300;margin-top:5px;margin-bottom:5px}</v>
      </c>
    </row>
    <row r="19" spans="2:85" ht="29.25" thickBot="1">
      <c r="B19" s="103" t="s">
        <v>422</v>
      </c>
      <c r="C19" s="103"/>
      <c r="D19" s="124"/>
      <c r="E19" s="124"/>
      <c r="F19" s="103" t="str">
        <f>IF(Table_Styles[[#This Row],[Font Family]]&lt;&gt;"",Table_Styles[[#This Row],[Font Family]],IF(Table_Styles[[#This Row],[Font Family Default]]&lt;&gt;"",Table_Styles[[#This Row],[Font Family Default]],""))</f>
        <v/>
      </c>
      <c r="G19" s="124"/>
      <c r="H19" s="124"/>
      <c r="I19" s="103" t="str">
        <f>IF(Table_Styles[[#This Row],[Font Size]]&lt;&gt;"",Table_Styles[[#This Row],[Font Size]],IF(Table_Styles[[#This Row],[Font Size Default]]&lt;&gt;"",Table_Styles[[#This Row],[Font Size Default]],""))</f>
        <v/>
      </c>
      <c r="J19" s="124"/>
      <c r="K19" s="124"/>
      <c r="L19" s="103" t="str">
        <f>IF(Table_Styles[[#This Row],[Font Weight]]&lt;&gt;"",Table_Styles[[#This Row],[Font Weight]],IF(Table_Styles[[#This Row],[Font Weight Default]]&lt;&gt;"",Table_Styles[[#This Row],[Font Weight Default]],""))</f>
        <v/>
      </c>
      <c r="M19" s="124"/>
      <c r="N19" s="124"/>
      <c r="O19" s="103" t="str">
        <f>IF(Table_Styles[[#This Row],[Colour]]&lt;&gt;"",Table_Styles[[#This Row],[Colour]],IF(Table_Styles[[#This Row],[Colour Default]]&lt;&gt;"",Table_Styles[[#This Row],[Colour Default]],""))</f>
        <v/>
      </c>
      <c r="P19" s="124"/>
      <c r="Q19" s="124"/>
      <c r="R19" s="103" t="str">
        <f>IF(Table_Styles[[#This Row],[Background]]&lt;&gt;"",Table_Styles[[#This Row],[Background]],IF(Table_Styles[[#This Row],[Background Default]]&lt;&gt;"",Table_Styles[[#This Row],[Background Default]],""))</f>
        <v/>
      </c>
      <c r="S19" s="124"/>
      <c r="T19" s="124"/>
      <c r="U19" s="103" t="str">
        <f>IF(Table_Styles[[#This Row],[Border]]&lt;&gt;"",Table_Styles[[#This Row],[Border]],IF(Table_Styles[[#This Row],[Border Default]]&lt;&gt;"",Table_Styles[[#This Row],[Border Default]],""))</f>
        <v/>
      </c>
      <c r="V19" s="124"/>
      <c r="W19" s="124"/>
      <c r="X19" s="103" t="str">
        <f>IF(Table_Styles[[#This Row],[Border Radius]]&lt;&gt;"",Table_Styles[[#This Row],[Border Radius]],IF(Table_Styles[[#This Row],[Border Radius Default]]&lt;&gt;"",Table_Styles[[#This Row],[Border Radius Default]],""))</f>
        <v/>
      </c>
      <c r="Y19" s="124"/>
      <c r="Z19" s="124"/>
      <c r="AA19" s="103" t="str">
        <f>IF(Table_Styles[[#This Row],[MT]]&lt;&gt;"",Table_Styles[[#This Row],[MT]],IF(Table_Styles[[#This Row],[MT Default]]&lt;&gt;"",Table_Styles[[#This Row],[MT Default]],""))</f>
        <v/>
      </c>
      <c r="AB19" s="124"/>
      <c r="AC19" s="124"/>
      <c r="AD19" s="103" t="str">
        <f>IF(Table_Styles[[#This Row],[MR]]&lt;&gt;"",Table_Styles[[#This Row],[MR]],IF(Table_Styles[[#This Row],[MR Default]]&lt;&gt;"",Table_Styles[[#This Row],[MR Default]],""))</f>
        <v/>
      </c>
      <c r="AE19" s="124"/>
      <c r="AF19" s="124"/>
      <c r="AG19" s="103" t="str">
        <f>IF(Table_Styles[[#This Row],[MB]]&lt;&gt;"",Table_Styles[[#This Row],[MB]],IF(Table_Styles[[#This Row],[MB Default]]&lt;&gt;"",Table_Styles[[#This Row],[MB Default]],""))</f>
        <v/>
      </c>
      <c r="AH19" s="124"/>
      <c r="AI19" s="124"/>
      <c r="AJ19" s="103" t="str">
        <f>IF(Table_Styles[[#This Row],[ML]]&lt;&gt;"",Table_Styles[[#This Row],[ML]],IF(Table_Styles[[#This Row],[ML Default]]&lt;&gt;"",Table_Styles[[#This Row],[ML Default]],""))</f>
        <v/>
      </c>
      <c r="AK19" s="124"/>
      <c r="AL19" s="124"/>
      <c r="AM19" s="103" t="str">
        <f>IF(Table_Styles[[#This Row],[PT]]&lt;&gt;"",Table_Styles[[#This Row],[PT]],IF(Table_Styles[[#This Row],[PT Default]]&lt;&gt;"",Table_Styles[[#This Row],[PT Default]],""))</f>
        <v/>
      </c>
      <c r="AN19" s="124"/>
      <c r="AO19" s="124"/>
      <c r="AP19" s="103" t="str">
        <f>IF(Table_Styles[[#This Row],[PR]]&lt;&gt;"",Table_Styles[[#This Row],[PR]],IF(Table_Styles[[#This Row],[PR Default]]&lt;&gt;"",Table_Styles[[#This Row],[PR Default]],""))</f>
        <v/>
      </c>
      <c r="AQ19" s="124"/>
      <c r="AR19" s="124"/>
      <c r="AS19" s="103" t="str">
        <f>IF(Table_Styles[[#This Row],[PB]]&lt;&gt;"",Table_Styles[[#This Row],[PB]],IF(Table_Styles[[#This Row],[PB Default]]&lt;&gt;"",Table_Styles[[#This Row],[PB Default]],""))</f>
        <v/>
      </c>
      <c r="AT19" s="124"/>
      <c r="AU19" s="124"/>
      <c r="AV19" s="103" t="str">
        <f>IF(Table_Styles[[#This Row],[PL]]&lt;&gt;"",Table_Styles[[#This Row],[PL]],IF(Table_Styles[[#This Row],[PL Default]]&lt;&gt;"",Table_Styles[[#This Row],[PL Default]],""))</f>
        <v/>
      </c>
      <c r="AW19" s="124"/>
      <c r="AX19" s="124"/>
      <c r="AY19" s="103" t="str">
        <f>IF(Table_Styles[[#This Row],[BT]]&lt;&gt;"",Table_Styles[[#This Row],[BT]],IF(Table_Styles[[#This Row],[BT Default]]&lt;&gt;"",Table_Styles[[#This Row],[BT Default]],""))</f>
        <v/>
      </c>
      <c r="AZ19" s="124"/>
      <c r="BA19" s="124"/>
      <c r="BB19" s="103" t="str">
        <f>IF(Table_Styles[[#This Row],[BR]]&lt;&gt;"",Table_Styles[[#This Row],[BR]],IF(Table_Styles[[#This Row],[BR Default]]&lt;&gt;"",Table_Styles[[#This Row],[BR Default]],""))</f>
        <v/>
      </c>
      <c r="BC19" s="124"/>
      <c r="BD19" s="124"/>
      <c r="BE19" s="103" t="str">
        <f>IF(Table_Styles[[#This Row],[BB]]&lt;&gt;"",Table_Styles[[#This Row],[BB]],IF(Table_Styles[[#This Row],[BB Default]]&lt;&gt;"",Table_Styles[[#This Row],[BB Default]],""))</f>
        <v/>
      </c>
      <c r="BF19" s="124"/>
      <c r="BG19" s="124"/>
      <c r="BH19" s="103" t="str">
        <f>IF(Table_Styles[[#This Row],[BL]]&lt;&gt;"",Table_Styles[[#This Row],[BL]],IF(Table_Styles[[#This Row],[BL Default]]&lt;&gt;"",Table_Styles[[#This Row],[BL Default]],""))</f>
        <v/>
      </c>
      <c r="BI19" s="124"/>
      <c r="BJ19" s="124"/>
      <c r="BK19" s="103" t="str">
        <f>IF(Table_Styles[[#This Row],[Width]]&lt;&gt;"",Table_Styles[[#This Row],[Width]],IF(Table_Styles[[#This Row],[Width Default]]&lt;&gt;"",Table_Styles[[#This Row],[Width Default]],""))</f>
        <v/>
      </c>
      <c r="BL19" s="124"/>
      <c r="BM19" s="124"/>
      <c r="BN19" s="103" t="str">
        <f>IF(Table_Styles[[#This Row],[Height]]&lt;&gt;"",Table_Styles[[#This Row],[Height]],IF(Table_Styles[[#This Row],[Height Default]]&lt;&gt;"",Table_Styles[[#This Row],[Height Default]],""))</f>
        <v/>
      </c>
      <c r="BO19" s="103"/>
      <c r="BP19" s="103"/>
      <c r="BQ19" s="103" t="str">
        <f>IF(Table_Styles[[#This Row],[Top]]&lt;&gt;"",Table_Styles[[#This Row],[Top]],IF(Table_Styles[[#This Row],[Top Default]]&lt;&gt;"",Table_Styles[[#This Row],[Top Default]],""))</f>
        <v/>
      </c>
      <c r="BR19" s="103"/>
      <c r="BS19" s="103"/>
      <c r="BT19" s="103" t="str">
        <f>IF(Table_Styles[[#This Row],[Right]]&lt;&gt;"",Table_Styles[[#This Row],[Right]],IF(Table_Styles[[#This Row],[Right Default]]&lt;&gt;"",Table_Styles[[#This Row],[Right Default]],""))</f>
        <v/>
      </c>
      <c r="BU19" s="103"/>
      <c r="BV19" s="103"/>
      <c r="BW19" s="103" t="str">
        <f>IF(Table_Styles[[#This Row],[Bottom]]&lt;&gt;"",Table_Styles[[#This Row],[Bottom]],IF(Table_Styles[[#This Row],[Bottom Default]]&lt;&gt;"",Table_Styles[[#This Row],[Bottom Default]],""))</f>
        <v/>
      </c>
      <c r="BX19" s="103"/>
      <c r="BY19" s="103"/>
      <c r="BZ19" s="103" t="str">
        <f>IF(Table_Styles[[#This Row],[Left]]&lt;&gt;"",Table_Styles[[#This Row],[Left]],IF(Table_Styles[[#This Row],[Left Default]]&lt;&gt;"",Table_Styles[[#This Row],[Left Default]],""))</f>
        <v/>
      </c>
      <c r="CA19" s="124"/>
      <c r="CB19" s="103" t="str">
        <f>IF(AND(Table_Styles[[#This Row],[Selector]]&lt;&gt;"",Table_Styles[[#This Row],[Font Family Used]]&lt;&gt;"",Table_Styles[[#This Row],[Font Weight Used]]&lt;&gt;""),Table_Styles[[#This Row],[Font Family Used]]&amp;" "&amp;Table_Styles[[#This Row],[Font Weight Used]],"")</f>
        <v/>
      </c>
      <c r="CC19" s="103" t="str">
        <f ca="1">IF(AND(Table_Styles[[#This Row],[Selector]],COUNTIF(OFFSET(CC:CC,0,0,ROW()-1,1),"="&amp;Table_Styles[[#This Row],[Font]])=0),Table_Styles[[#This Row],[Font]],"")</f>
        <v/>
      </c>
      <c r="CD19" s="103" t="str">
        <f ca="1">IF(Table_Styles[[#This Row],[Unique Font]]&lt;&gt;"",
"{""fontFamily"":"""&amp;Table_Styles[[#This Row],[Font Family Used]]&amp;""",""fontWeight"":"&amp;Table_Styles[[#This Row],[Font Weight Used]]&amp;"}","")</f>
        <v/>
      </c>
      <c r="CE19"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103" t="str">
        <f>IF(AND(Table_Styles[[#This Row],[Selector]]&lt;&gt;"", Table_Styles[[#This Row],[Config Properties]]&lt;&gt;""),
Table_Styles[[#This Row],[Selector]]&amp;" { "&amp;Table_Styles[[#This Row],[Config Properties]]&amp;" }","")</f>
        <v/>
      </c>
      <c r="CG19" s="103" t="str">
        <f xml:space="preserve">
SUBSTITUTE(SUBSTITUTE(SUBSTITUTE(SUBSTITUTE(SUBSTITUTE(SUBSTITUTE(SUBSTITUTE(SUBSTITUTE(Table_Styles[[#This Row],[Config]],
" {","{"),
"{ ","{"),
" }","}"),
"} ","}"),
" ,",","),
", ",","),
" :",":"),
": ",":")</f>
        <v/>
      </c>
    </row>
    <row r="20" spans="2:85" ht="21" customHeight="1">
      <c r="B20" s="106" t="s">
        <v>423</v>
      </c>
      <c r="C20" s="106" t="s">
        <v>424</v>
      </c>
      <c r="D20" s="60"/>
      <c r="E20" s="60"/>
      <c r="F20" s="25" t="str">
        <f>IF(Table_Styles[[#This Row],[Font Family]]&lt;&gt;"",Table_Styles[[#This Row],[Font Family]],IF(Table_Styles[[#This Row],[Font Family Default]]&lt;&gt;"",Table_Styles[[#This Row],[Font Family Default]],""))</f>
        <v/>
      </c>
      <c r="G20" s="60"/>
      <c r="H20" s="60"/>
      <c r="I20" s="25" t="str">
        <f>IF(Table_Styles[[#This Row],[Font Size]]&lt;&gt;"",Table_Styles[[#This Row],[Font Size]],IF(Table_Styles[[#This Row],[Font Size Default]]&lt;&gt;"",Table_Styles[[#This Row],[Font Size Default]],""))</f>
        <v/>
      </c>
      <c r="J20" s="60"/>
      <c r="K20" s="60"/>
      <c r="L20" s="25" t="str">
        <f>IF(Table_Styles[[#This Row],[Font Weight]]&lt;&gt;"",Table_Styles[[#This Row],[Font Weight]],IF(Table_Styles[[#This Row],[Font Weight Default]]&lt;&gt;"",Table_Styles[[#This Row],[Font Weight Default]],""))</f>
        <v/>
      </c>
      <c r="M20" s="60"/>
      <c r="N20" s="60"/>
      <c r="O20" s="25" t="str">
        <f>IF(Table_Styles[[#This Row],[Colour]]&lt;&gt;"",Table_Styles[[#This Row],[Colour]],IF(Table_Styles[[#This Row],[Colour Default]]&lt;&gt;"",Table_Styles[[#This Row],[Colour Default]],""))</f>
        <v/>
      </c>
      <c r="P20" s="60"/>
      <c r="Q20" s="60"/>
      <c r="R20" s="25" t="str">
        <f>IF(Table_Styles[[#This Row],[Background]]&lt;&gt;"",Table_Styles[[#This Row],[Background]],IF(Table_Styles[[#This Row],[Background Default]]&lt;&gt;"",Table_Styles[[#This Row],[Background Default]],""))</f>
        <v/>
      </c>
      <c r="S20" s="60"/>
      <c r="T20" s="60"/>
      <c r="U20" s="25" t="str">
        <f>IF(Table_Styles[[#This Row],[Border]]&lt;&gt;"",Table_Styles[[#This Row],[Border]],IF(Table_Styles[[#This Row],[Border Default]]&lt;&gt;"",Table_Styles[[#This Row],[Border Default]],""))</f>
        <v/>
      </c>
      <c r="V20" s="60"/>
      <c r="W20" s="60"/>
      <c r="X20" s="25" t="str">
        <f>IF(Table_Styles[[#This Row],[Border Radius]]&lt;&gt;"",Table_Styles[[#This Row],[Border Radius]],IF(Table_Styles[[#This Row],[Border Radius Default]]&lt;&gt;"",Table_Styles[[#This Row],[Border Radius Default]],""))</f>
        <v/>
      </c>
      <c r="Y20" s="62" t="s">
        <v>415</v>
      </c>
      <c r="Z20" s="60" t="s">
        <v>394</v>
      </c>
      <c r="AA20" s="25" t="str">
        <f>IF(Table_Styles[[#This Row],[MT]]&lt;&gt;"",Table_Styles[[#This Row],[MT]],IF(Table_Styles[[#This Row],[MT Default]]&lt;&gt;"",Table_Styles[[#This Row],[MT Default]],""))</f>
        <v>10px</v>
      </c>
      <c r="AB20" s="60"/>
      <c r="AC20" s="60"/>
      <c r="AD20" s="25" t="str">
        <f>IF(Table_Styles[[#This Row],[MR]]&lt;&gt;"",Table_Styles[[#This Row],[MR]],IF(Table_Styles[[#This Row],[MR Default]]&lt;&gt;"",Table_Styles[[#This Row],[MR Default]],""))</f>
        <v/>
      </c>
      <c r="AE20" s="62" t="s">
        <v>415</v>
      </c>
      <c r="AF20" s="60" t="s">
        <v>394</v>
      </c>
      <c r="AG20" s="25" t="str">
        <f>IF(Table_Styles[[#This Row],[MB]]&lt;&gt;"",Table_Styles[[#This Row],[MB]],IF(Table_Styles[[#This Row],[MB Default]]&lt;&gt;"",Table_Styles[[#This Row],[MB Default]],""))</f>
        <v>10px</v>
      </c>
      <c r="AH20" s="60"/>
      <c r="AI20" s="60"/>
      <c r="AJ20" s="25" t="str">
        <f>IF(Table_Styles[[#This Row],[ML]]&lt;&gt;"",Table_Styles[[#This Row],[ML]],IF(Table_Styles[[#This Row],[ML Default]]&lt;&gt;"",Table_Styles[[#This Row],[ML Default]],""))</f>
        <v/>
      </c>
      <c r="AK20" s="60"/>
      <c r="AL20" s="60"/>
      <c r="AM20" s="25" t="str">
        <f>IF(Table_Styles[[#This Row],[PT]]&lt;&gt;"",Table_Styles[[#This Row],[PT]],IF(Table_Styles[[#This Row],[PT Default]]&lt;&gt;"",Table_Styles[[#This Row],[PT Default]],""))</f>
        <v/>
      </c>
      <c r="AN20" s="60"/>
      <c r="AO20" s="60"/>
      <c r="AP20" s="25" t="str">
        <f>IF(Table_Styles[[#This Row],[PR]]&lt;&gt;"",Table_Styles[[#This Row],[PR]],IF(Table_Styles[[#This Row],[PR Default]]&lt;&gt;"",Table_Styles[[#This Row],[PR Default]],""))</f>
        <v/>
      </c>
      <c r="AQ20" s="60"/>
      <c r="AR20" s="60"/>
      <c r="AS20" s="25" t="str">
        <f>IF(Table_Styles[[#This Row],[PB]]&lt;&gt;"",Table_Styles[[#This Row],[PB]],IF(Table_Styles[[#This Row],[PB Default]]&lt;&gt;"",Table_Styles[[#This Row],[PB Default]],""))</f>
        <v/>
      </c>
      <c r="AT20" s="60"/>
      <c r="AU20" s="60"/>
      <c r="AV20" s="25" t="str">
        <f>IF(Table_Styles[[#This Row],[PL]]&lt;&gt;"",Table_Styles[[#This Row],[PL]],IF(Table_Styles[[#This Row],[PL Default]]&lt;&gt;"",Table_Styles[[#This Row],[PL Default]],""))</f>
        <v/>
      </c>
      <c r="AW20" s="60"/>
      <c r="AX20" s="60"/>
      <c r="AY20" s="25" t="str">
        <f>IF(Table_Styles[[#This Row],[BT]]&lt;&gt;"",Table_Styles[[#This Row],[BT]],IF(Table_Styles[[#This Row],[BT Default]]&lt;&gt;"",Table_Styles[[#This Row],[BT Default]],""))</f>
        <v/>
      </c>
      <c r="AZ20" s="60"/>
      <c r="BA20" s="60"/>
      <c r="BB20" s="25" t="str">
        <f>IF(Table_Styles[[#This Row],[BR]]&lt;&gt;"",Table_Styles[[#This Row],[BR]],IF(Table_Styles[[#This Row],[BR Default]]&lt;&gt;"",Table_Styles[[#This Row],[BR Default]],""))</f>
        <v/>
      </c>
      <c r="BC20" s="60"/>
      <c r="BD20" s="60"/>
      <c r="BE20" s="25" t="str">
        <f>IF(Table_Styles[[#This Row],[BB]]&lt;&gt;"",Table_Styles[[#This Row],[BB]],IF(Table_Styles[[#This Row],[BB Default]]&lt;&gt;"",Table_Styles[[#This Row],[BB Default]],""))</f>
        <v/>
      </c>
      <c r="BF20" s="60"/>
      <c r="BG20" s="60"/>
      <c r="BH20" s="25" t="str">
        <f>IF(Table_Styles[[#This Row],[BL]]&lt;&gt;"",Table_Styles[[#This Row],[BL]],IF(Table_Styles[[#This Row],[BL Default]]&lt;&gt;"",Table_Styles[[#This Row],[BL Default]],""))</f>
        <v/>
      </c>
      <c r="BI20" s="60"/>
      <c r="BJ20" s="60"/>
      <c r="BK20" s="25" t="str">
        <f>IF(Table_Styles[[#This Row],[Width]]&lt;&gt;"",Table_Styles[[#This Row],[Width]],IF(Table_Styles[[#This Row],[Width Default]]&lt;&gt;"",Table_Styles[[#This Row],[Width Default]],""))</f>
        <v/>
      </c>
      <c r="BL20" s="60"/>
      <c r="BM20" s="60"/>
      <c r="BN20" s="25" t="str">
        <f>IF(Table_Styles[[#This Row],[Height]]&lt;&gt;"",Table_Styles[[#This Row],[Height]],IF(Table_Styles[[#This Row],[Height Default]]&lt;&gt;"",Table_Styles[[#This Row],[Height Default]],""))</f>
        <v/>
      </c>
      <c r="BO20" s="25"/>
      <c r="BP20" s="25"/>
      <c r="BQ20" s="25" t="str">
        <f>IF(Table_Styles[[#This Row],[Top]]&lt;&gt;"",Table_Styles[[#This Row],[Top]],IF(Table_Styles[[#This Row],[Top Default]]&lt;&gt;"",Table_Styles[[#This Row],[Top Default]],""))</f>
        <v/>
      </c>
      <c r="BR20" s="25"/>
      <c r="BS20" s="25"/>
      <c r="BT20" s="25" t="str">
        <f>IF(Table_Styles[[#This Row],[Right]]&lt;&gt;"",Table_Styles[[#This Row],[Right]],IF(Table_Styles[[#This Row],[Right Default]]&lt;&gt;"",Table_Styles[[#This Row],[Right Default]],""))</f>
        <v/>
      </c>
      <c r="BU20" s="25"/>
      <c r="BV20" s="25"/>
      <c r="BW20" s="25" t="str">
        <f>IF(Table_Styles[[#This Row],[Bottom]]&lt;&gt;"",Table_Styles[[#This Row],[Bottom]],IF(Table_Styles[[#This Row],[Bottom Default]]&lt;&gt;"",Table_Styles[[#This Row],[Bottom Default]],""))</f>
        <v/>
      </c>
      <c r="BX20" s="25"/>
      <c r="BY20" s="25"/>
      <c r="BZ20" s="25" t="str">
        <f>IF(Table_Styles[[#This Row],[Left]]&lt;&gt;"",Table_Styles[[#This Row],[Left]],IF(Table_Styles[[#This Row],[Left Default]]&lt;&gt;"",Table_Styles[[#This Row],[Left Default]],""))</f>
        <v/>
      </c>
      <c r="CA20" s="60"/>
      <c r="CB20" s="102" t="str">
        <f>IF(AND(Table_Styles[[#This Row],[Selector]]&lt;&gt;"",Table_Styles[[#This Row],[Font Family Used]]&lt;&gt;"",Table_Styles[[#This Row],[Font Weight Used]]&lt;&gt;""),Table_Styles[[#This Row],[Font Family Used]]&amp;" "&amp;Table_Styles[[#This Row],[Font Weight Used]],"")</f>
        <v/>
      </c>
      <c r="CC20" s="102" t="str">
        <f ca="1">IF(AND(Table_Styles[[#This Row],[Selector]],COUNTIF(OFFSET(CC:CC,0,0,ROW()-1,1),"="&amp;Table_Styles[[#This Row],[Font]])=0),Table_Styles[[#This Row],[Font]],"")</f>
        <v/>
      </c>
      <c r="CD20" s="102" t="str">
        <f ca="1">IF(Table_Styles[[#This Row],[Unique Font]]&lt;&gt;"",
"{""fontFamily"":"""&amp;Table_Styles[[#This Row],[Font Family Used]]&amp;""",""fontWeight"":"&amp;Table_Styles[[#This Row],[Font Weight Used]]&amp;"}","")</f>
        <v/>
      </c>
      <c r="CE20"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10px;margin-bottom: 10px</v>
      </c>
      <c r="CF20" s="102" t="str">
        <f>IF(AND(Table_Styles[[#This Row],[Selector]]&lt;&gt;"", Table_Styles[[#This Row],[Config Properties]]&lt;&gt;""),
Table_Styles[[#This Row],[Selector]]&amp;" { "&amp;Table_Styles[[#This Row],[Config Properties]]&amp;" }","")</f>
        <v>formly-field .form-group { margin-top: 10px;margin-bottom: 10px }</v>
      </c>
      <c r="CG20" s="102" t="str">
        <f xml:space="preserve">
SUBSTITUTE(SUBSTITUTE(SUBSTITUTE(SUBSTITUTE(SUBSTITUTE(SUBSTITUTE(SUBSTITUTE(SUBSTITUTE(Table_Styles[[#This Row],[Config]],
" {","{"),
"{ ","{"),
" }","}"),
"} ","}"),
" ,",","),
", ",","),
" :",":"),
": ",":")</f>
        <v>formly-field .form-group{margin-top:10px;margin-bottom:10px}</v>
      </c>
    </row>
    <row r="21" spans="2:85" ht="21" customHeight="1">
      <c r="B21" s="104" t="s">
        <v>809</v>
      </c>
      <c r="C21" s="106" t="s">
        <v>810</v>
      </c>
      <c r="D21" s="147"/>
      <c r="E21" s="60"/>
      <c r="F21" s="29" t="str">
        <f>IF(Table_Styles[[#This Row],[Font Family]]&lt;&gt;"",Table_Styles[[#This Row],[Font Family]],IF(Table_Styles[[#This Row],[Font Family Default]]&lt;&gt;"",Table_Styles[[#This Row],[Font Family Default]],""))</f>
        <v/>
      </c>
      <c r="G21" s="147"/>
      <c r="H21" s="60"/>
      <c r="I21" s="29" t="str">
        <f>IF(Table_Styles[[#This Row],[Font Size]]&lt;&gt;"",Table_Styles[[#This Row],[Font Size]],IF(Table_Styles[[#This Row],[Font Size Default]]&lt;&gt;"",Table_Styles[[#This Row],[Font Size Default]],""))</f>
        <v/>
      </c>
      <c r="J21" s="147"/>
      <c r="K21" s="60"/>
      <c r="L21" s="29" t="str">
        <f>IF(Table_Styles[[#This Row],[Font Weight]]&lt;&gt;"",Table_Styles[[#This Row],[Font Weight]],IF(Table_Styles[[#This Row],[Font Weight Default]]&lt;&gt;"",Table_Styles[[#This Row],[Font Weight Default]],""))</f>
        <v/>
      </c>
      <c r="M21" s="147"/>
      <c r="N21" s="60"/>
      <c r="O21" s="29" t="str">
        <f>IF(Table_Styles[[#This Row],[Colour]]&lt;&gt;"",Table_Styles[[#This Row],[Colour]],IF(Table_Styles[[#This Row],[Colour Default]]&lt;&gt;"",Table_Styles[[#This Row],[Colour Default]],""))</f>
        <v/>
      </c>
      <c r="P21" s="147"/>
      <c r="Q21" s="60"/>
      <c r="R21" s="29" t="str">
        <f>IF(Table_Styles[[#This Row],[Background]]&lt;&gt;"",Table_Styles[[#This Row],[Background]],IF(Table_Styles[[#This Row],[Background Default]]&lt;&gt;"",Table_Styles[[#This Row],[Background Default]],""))</f>
        <v/>
      </c>
      <c r="S21" s="147"/>
      <c r="T21" s="60"/>
      <c r="U21" s="29" t="str">
        <f>IF(Table_Styles[[#This Row],[Border]]&lt;&gt;"",Table_Styles[[#This Row],[Border]],IF(Table_Styles[[#This Row],[Border Default]]&lt;&gt;"",Table_Styles[[#This Row],[Border Default]],""))</f>
        <v/>
      </c>
      <c r="V21" s="60"/>
      <c r="W21" s="60"/>
      <c r="X21" s="29" t="str">
        <f>IF(Table_Styles[[#This Row],[Border Radius]]&lt;&gt;"",Table_Styles[[#This Row],[Border Radius]],IF(Table_Styles[[#This Row],[Border Radius Default]]&lt;&gt;"",Table_Styles[[#This Row],[Border Radius Default]],""))</f>
        <v/>
      </c>
      <c r="Y21" s="147"/>
      <c r="Z21" s="60"/>
      <c r="AA21" s="29" t="str">
        <f>IF(Table_Styles[[#This Row],[MT]]&lt;&gt;"",Table_Styles[[#This Row],[MT]],IF(Table_Styles[[#This Row],[MT Default]]&lt;&gt;"",Table_Styles[[#This Row],[MT Default]],""))</f>
        <v/>
      </c>
      <c r="AB21" s="147"/>
      <c r="AC21" s="60"/>
      <c r="AD21" s="29" t="str">
        <f>IF(Table_Styles[[#This Row],[MR]]&lt;&gt;"",Table_Styles[[#This Row],[MR]],IF(Table_Styles[[#This Row],[MR Default]]&lt;&gt;"",Table_Styles[[#This Row],[MR Default]],""))</f>
        <v/>
      </c>
      <c r="AE21" s="147"/>
      <c r="AF21" s="60" t="s">
        <v>394</v>
      </c>
      <c r="AG21" s="29" t="str">
        <f>IF(Table_Styles[[#This Row],[MB]]&lt;&gt;"",Table_Styles[[#This Row],[MB]],IF(Table_Styles[[#This Row],[MB Default]]&lt;&gt;"",Table_Styles[[#This Row],[MB Default]],""))</f>
        <v>15px</v>
      </c>
      <c r="AH21" s="147"/>
      <c r="AI21" s="60"/>
      <c r="AJ21" s="29" t="str">
        <f>IF(Table_Styles[[#This Row],[ML]]&lt;&gt;"",Table_Styles[[#This Row],[ML]],IF(Table_Styles[[#This Row],[ML Default]]&lt;&gt;"",Table_Styles[[#This Row],[ML Default]],""))</f>
        <v/>
      </c>
      <c r="AK21" s="147"/>
      <c r="AL21" s="60"/>
      <c r="AM21" s="29" t="str">
        <f>IF(Table_Styles[[#This Row],[PT]]&lt;&gt;"",Table_Styles[[#This Row],[PT]],IF(Table_Styles[[#This Row],[PT Default]]&lt;&gt;"",Table_Styles[[#This Row],[PT Default]],""))</f>
        <v/>
      </c>
      <c r="AN21" s="147"/>
      <c r="AO21" s="60"/>
      <c r="AP21" s="29" t="str">
        <f>IF(Table_Styles[[#This Row],[PR]]&lt;&gt;"",Table_Styles[[#This Row],[PR]],IF(Table_Styles[[#This Row],[PR Default]]&lt;&gt;"",Table_Styles[[#This Row],[PR Default]],""))</f>
        <v/>
      </c>
      <c r="AQ21" s="147"/>
      <c r="AR21" s="60"/>
      <c r="AS21" s="29" t="str">
        <f>IF(Table_Styles[[#This Row],[PB]]&lt;&gt;"",Table_Styles[[#This Row],[PB]],IF(Table_Styles[[#This Row],[PB Default]]&lt;&gt;"",Table_Styles[[#This Row],[PB Default]],""))</f>
        <v/>
      </c>
      <c r="AT21" s="147"/>
      <c r="AU21" s="60"/>
      <c r="AV21" s="29" t="str">
        <f>IF(Table_Styles[[#This Row],[PL]]&lt;&gt;"",Table_Styles[[#This Row],[PL]],IF(Table_Styles[[#This Row],[PL Default]]&lt;&gt;"",Table_Styles[[#This Row],[PL Default]],""))</f>
        <v/>
      </c>
      <c r="AW21" s="147"/>
      <c r="AX21" s="60"/>
      <c r="AY21" s="29" t="str">
        <f>IF(Table_Styles[[#This Row],[BT]]&lt;&gt;"",Table_Styles[[#This Row],[BT]],IF(Table_Styles[[#This Row],[BT Default]]&lt;&gt;"",Table_Styles[[#This Row],[BT Default]],""))</f>
        <v/>
      </c>
      <c r="AZ21" s="147"/>
      <c r="BA21" s="60"/>
      <c r="BB21" s="29" t="str">
        <f>IF(Table_Styles[[#This Row],[BR]]&lt;&gt;"",Table_Styles[[#This Row],[BR]],IF(Table_Styles[[#This Row],[BR Default]]&lt;&gt;"",Table_Styles[[#This Row],[BR Default]],""))</f>
        <v/>
      </c>
      <c r="BC21" s="147"/>
      <c r="BD21" s="60"/>
      <c r="BE21" s="29" t="str">
        <f>IF(Table_Styles[[#This Row],[BB]]&lt;&gt;"",Table_Styles[[#This Row],[BB]],IF(Table_Styles[[#This Row],[BB Default]]&lt;&gt;"",Table_Styles[[#This Row],[BB Default]],""))</f>
        <v/>
      </c>
      <c r="BF21" s="147"/>
      <c r="BG21" s="60"/>
      <c r="BH21" s="29" t="str">
        <f>IF(Table_Styles[[#This Row],[BL]]&lt;&gt;"",Table_Styles[[#This Row],[BL]],IF(Table_Styles[[#This Row],[BL Default]]&lt;&gt;"",Table_Styles[[#This Row],[BL Default]],""))</f>
        <v/>
      </c>
      <c r="BI21" s="60"/>
      <c r="BJ21" s="60"/>
      <c r="BK21" s="29" t="str">
        <f>IF(Table_Styles[[#This Row],[Width]]&lt;&gt;"",Table_Styles[[#This Row],[Width]],IF(Table_Styles[[#This Row],[Width Default]]&lt;&gt;"",Table_Styles[[#This Row],[Width Default]],""))</f>
        <v/>
      </c>
      <c r="BL21" s="60"/>
      <c r="BM21" s="60"/>
      <c r="BN21" s="29" t="str">
        <f>IF(Table_Styles[[#This Row],[Height]]&lt;&gt;"",Table_Styles[[#This Row],[Height]],IF(Table_Styles[[#This Row],[Height Default]]&lt;&gt;"",Table_Styles[[#This Row],[Height Default]],""))</f>
        <v/>
      </c>
      <c r="BO21" s="25"/>
      <c r="BP21" s="25"/>
      <c r="BQ21" s="29" t="str">
        <f>IF(Table_Styles[[#This Row],[Top]]&lt;&gt;"",Table_Styles[[#This Row],[Top]],IF(Table_Styles[[#This Row],[Top Default]]&lt;&gt;"",Table_Styles[[#This Row],[Top Default]],""))</f>
        <v/>
      </c>
      <c r="BR21" s="25"/>
      <c r="BS21" s="25"/>
      <c r="BT21" s="29" t="str">
        <f>IF(Table_Styles[[#This Row],[Right]]&lt;&gt;"",Table_Styles[[#This Row],[Right]],IF(Table_Styles[[#This Row],[Right Default]]&lt;&gt;"",Table_Styles[[#This Row],[Right Default]],""))</f>
        <v/>
      </c>
      <c r="BU21" s="25"/>
      <c r="BV21" s="25"/>
      <c r="BW21" s="29" t="str">
        <f>IF(Table_Styles[[#This Row],[Bottom]]&lt;&gt;"",Table_Styles[[#This Row],[Bottom]],IF(Table_Styles[[#This Row],[Bottom Default]]&lt;&gt;"",Table_Styles[[#This Row],[Bottom Default]],""))</f>
        <v/>
      </c>
      <c r="BX21" s="25"/>
      <c r="BY21" s="25"/>
      <c r="BZ21" s="29" t="str">
        <f>IF(Table_Styles[[#This Row],[Left]]&lt;&gt;"",Table_Styles[[#This Row],[Left]],IF(Table_Styles[[#This Row],[Left Default]]&lt;&gt;"",Table_Styles[[#This Row],[Left Default]],""))</f>
        <v/>
      </c>
      <c r="CA21" s="147"/>
      <c r="CB21" s="108" t="str">
        <f>IF(AND(Table_Styles[[#This Row],[Selector]]&lt;&gt;"",Table_Styles[[#This Row],[Font Family Used]]&lt;&gt;"",Table_Styles[[#This Row],[Font Weight Used]]&lt;&gt;""),Table_Styles[[#This Row],[Font Family Used]]&amp;" "&amp;Table_Styles[[#This Row],[Font Weight Used]],"")</f>
        <v/>
      </c>
      <c r="CC21" s="108" t="str">
        <f ca="1">IF(AND(Table_Styles[[#This Row],[Selector]],COUNTIF(OFFSET(CC:CC,0,0,ROW()-1,1),"="&amp;Table_Styles[[#This Row],[Font]])=0),Table_Styles[[#This Row],[Font]],"")</f>
        <v/>
      </c>
      <c r="CD21" s="108" t="str">
        <f ca="1">IF(Table_Styles[[#This Row],[Unique Font]]&lt;&gt;"",
"{""fontFamily"":"""&amp;Table_Styles[[#This Row],[Font Family Used]]&amp;""",""fontWeight"":"&amp;Table_Styles[[#This Row],[Font Weight Used]]&amp;"}","")</f>
        <v/>
      </c>
      <c r="CE21"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107" t="str">
        <f>IF(AND(Table_Styles[[#This Row],[Selector]]&lt;&gt;"", Table_Styles[[#This Row],[Config Properties]]&lt;&gt;""),
Table_Styles[[#This Row],[Selector]]&amp;" { "&amp;Table_Styles[[#This Row],[Config Properties]]&amp;" }","")</f>
        <v>formly-field .field-content { margin-bottom: 15px }</v>
      </c>
      <c r="CG21" s="107" t="str">
        <f xml:space="preserve">
SUBSTITUTE(SUBSTITUTE(SUBSTITUTE(SUBSTITUTE(SUBSTITUTE(SUBSTITUTE(SUBSTITUTE(SUBSTITUTE(Table_Styles[[#This Row],[Config]],
" {","{"),
"{ ","{"),
" }","}"),
"} ","}"),
" ,",","),
", ",","),
" :",":"),
": ",":")</f>
        <v>formly-field .field-content{margin-bottom:15px}</v>
      </c>
    </row>
    <row r="22" spans="2:85" ht="21" customHeight="1">
      <c r="B22" s="105" t="s">
        <v>18</v>
      </c>
      <c r="C22" s="105" t="s">
        <v>425</v>
      </c>
      <c r="D22" s="60"/>
      <c r="E22" s="60" t="str">
        <f>Settings_Styling_Font_Labels</f>
        <v>Nunito</v>
      </c>
      <c r="F22" s="52" t="str">
        <f>IF(Table_Styles[[#This Row],[Font Family]]&lt;&gt;"",Table_Styles[[#This Row],[Font Family]],IF(Table_Styles[[#This Row],[Font Family Default]]&lt;&gt;"",Table_Styles[[#This Row],[Font Family Default]],""))</f>
        <v>Nunito</v>
      </c>
      <c r="G22" s="59" t="s">
        <v>487</v>
      </c>
      <c r="H22" s="136" t="s">
        <v>426</v>
      </c>
      <c r="I22" s="52" t="str">
        <f>IF(Table_Styles[[#This Row],[Font Size]]&lt;&gt;"",Table_Styles[[#This Row],[Font Size]],IF(Table_Styles[[#This Row],[Font Size Default]]&lt;&gt;"",Table_Styles[[#This Row],[Font Size Default]],""))</f>
        <v>16px</v>
      </c>
      <c r="J22" s="59"/>
      <c r="K22" s="60">
        <f>Settings_Styling_Font_Weight_Labels</f>
        <v>700</v>
      </c>
      <c r="L22" s="52">
        <f>IF(Table_Styles[[#This Row],[Font Weight]]&lt;&gt;"",Table_Styles[[#This Row],[Font Weight]],IF(Table_Styles[[#This Row],[Font Weight Default]]&lt;&gt;"",Table_Styles[[#This Row],[Font Weight Default]],""))</f>
        <v>700</v>
      </c>
      <c r="M22" s="59"/>
      <c r="N22" s="59" t="str">
        <f>Colour_Foreground_1</f>
        <v>#1d1c1c</v>
      </c>
      <c r="O22" s="52" t="str">
        <f>IF(Table_Styles[[#This Row],[Colour]]&lt;&gt;"",Table_Styles[[#This Row],[Colour]],IF(Table_Styles[[#This Row],[Colour Default]]&lt;&gt;"",Table_Styles[[#This Row],[Colour Default]],""))</f>
        <v>#1d1c1c</v>
      </c>
      <c r="P22" s="59"/>
      <c r="Q22" s="59"/>
      <c r="R22" s="52" t="str">
        <f>IF(Table_Styles[[#This Row],[Background]]&lt;&gt;"",Table_Styles[[#This Row],[Background]],IF(Table_Styles[[#This Row],[Background Default]]&lt;&gt;"",Table_Styles[[#This Row],[Background Default]],""))</f>
        <v/>
      </c>
      <c r="S22" s="59"/>
      <c r="T22" s="59"/>
      <c r="U22" s="52" t="str">
        <f>IF(Table_Styles[[#This Row],[Border]]&lt;&gt;"",Table_Styles[[#This Row],[Border]],IF(Table_Styles[[#This Row],[Border Default]]&lt;&gt;"",Table_Styles[[#This Row],[Border Default]],""))</f>
        <v/>
      </c>
      <c r="V22" s="59"/>
      <c r="W22" s="59"/>
      <c r="X22" s="52" t="str">
        <f>IF(Table_Styles[[#This Row],[Border Radius]]&lt;&gt;"",Table_Styles[[#This Row],[Border Radius]],IF(Table_Styles[[#This Row],[Border Radius Default]]&lt;&gt;"",Table_Styles[[#This Row],[Border Radius Default]],""))</f>
        <v/>
      </c>
      <c r="Y22" s="59"/>
      <c r="Z22" s="59"/>
      <c r="AA22" s="52" t="str">
        <f>IF(Table_Styles[[#This Row],[MT]]&lt;&gt;"",Table_Styles[[#This Row],[MT]],IF(Table_Styles[[#This Row],[MT Default]]&lt;&gt;"",Table_Styles[[#This Row],[MT Default]],""))</f>
        <v/>
      </c>
      <c r="AB22" s="59"/>
      <c r="AC22" s="59"/>
      <c r="AD22" s="52" t="str">
        <f>IF(Table_Styles[[#This Row],[MR]]&lt;&gt;"",Table_Styles[[#This Row],[MR]],IF(Table_Styles[[#This Row],[MR Default]]&lt;&gt;"",Table_Styles[[#This Row],[MR Default]],""))</f>
        <v/>
      </c>
      <c r="AE22" s="59"/>
      <c r="AF22" s="59"/>
      <c r="AG22" s="52" t="str">
        <f>IF(Table_Styles[[#This Row],[MB]]&lt;&gt;"",Table_Styles[[#This Row],[MB]],IF(Table_Styles[[#This Row],[MB Default]]&lt;&gt;"",Table_Styles[[#This Row],[MB Default]],""))</f>
        <v/>
      </c>
      <c r="AH22" s="59"/>
      <c r="AI22" s="59"/>
      <c r="AJ22" s="52" t="str">
        <f>IF(Table_Styles[[#This Row],[ML]]&lt;&gt;"",Table_Styles[[#This Row],[ML]],IF(Table_Styles[[#This Row],[ML Default]]&lt;&gt;"",Table_Styles[[#This Row],[ML Default]],""))</f>
        <v/>
      </c>
      <c r="AK22" s="59"/>
      <c r="AL22" s="59"/>
      <c r="AM22" s="52" t="str">
        <f>IF(Table_Styles[[#This Row],[PT]]&lt;&gt;"",Table_Styles[[#This Row],[PT]],IF(Table_Styles[[#This Row],[PT Default]]&lt;&gt;"",Table_Styles[[#This Row],[PT Default]],""))</f>
        <v/>
      </c>
      <c r="AN22" s="59"/>
      <c r="AO22" s="59"/>
      <c r="AP22" s="52" t="str">
        <f>IF(Table_Styles[[#This Row],[PR]]&lt;&gt;"",Table_Styles[[#This Row],[PR]],IF(Table_Styles[[#This Row],[PR Default]]&lt;&gt;"",Table_Styles[[#This Row],[PR Default]],""))</f>
        <v/>
      </c>
      <c r="AQ22" s="59"/>
      <c r="AR22" s="59"/>
      <c r="AS22" s="52" t="str">
        <f>IF(Table_Styles[[#This Row],[PB]]&lt;&gt;"",Table_Styles[[#This Row],[PB]],IF(Table_Styles[[#This Row],[PB Default]]&lt;&gt;"",Table_Styles[[#This Row],[PB Default]],""))</f>
        <v/>
      </c>
      <c r="AT22" s="59"/>
      <c r="AU22" s="59"/>
      <c r="AV22" s="52" t="str">
        <f>IF(Table_Styles[[#This Row],[PL]]&lt;&gt;"",Table_Styles[[#This Row],[PL]],IF(Table_Styles[[#This Row],[PL Default]]&lt;&gt;"",Table_Styles[[#This Row],[PL Default]],""))</f>
        <v/>
      </c>
      <c r="AW22" s="59"/>
      <c r="AX22" s="59"/>
      <c r="AY22" s="52" t="str">
        <f>IF(Table_Styles[[#This Row],[BT]]&lt;&gt;"",Table_Styles[[#This Row],[BT]],IF(Table_Styles[[#This Row],[BT Default]]&lt;&gt;"",Table_Styles[[#This Row],[BT Default]],""))</f>
        <v/>
      </c>
      <c r="AZ22" s="59"/>
      <c r="BA22" s="59"/>
      <c r="BB22" s="52" t="str">
        <f>IF(Table_Styles[[#This Row],[BR]]&lt;&gt;"",Table_Styles[[#This Row],[BR]],IF(Table_Styles[[#This Row],[BR Default]]&lt;&gt;"",Table_Styles[[#This Row],[BR Default]],""))</f>
        <v/>
      </c>
      <c r="BC22" s="59"/>
      <c r="BD22" s="59"/>
      <c r="BE22" s="52" t="str">
        <f>IF(Table_Styles[[#This Row],[BB]]&lt;&gt;"",Table_Styles[[#This Row],[BB]],IF(Table_Styles[[#This Row],[BB Default]]&lt;&gt;"",Table_Styles[[#This Row],[BB Default]],""))</f>
        <v/>
      </c>
      <c r="BF22" s="59"/>
      <c r="BG22" s="59"/>
      <c r="BH22" s="52" t="str">
        <f>IF(Table_Styles[[#This Row],[BL]]&lt;&gt;"",Table_Styles[[#This Row],[BL]],IF(Table_Styles[[#This Row],[BL Default]]&lt;&gt;"",Table_Styles[[#This Row],[BL Default]],""))</f>
        <v/>
      </c>
      <c r="BI22" s="59"/>
      <c r="BJ22" s="59"/>
      <c r="BK22" s="52" t="str">
        <f>IF(Table_Styles[[#This Row],[Width]]&lt;&gt;"",Table_Styles[[#This Row],[Width]],IF(Table_Styles[[#This Row],[Width Default]]&lt;&gt;"",Table_Styles[[#This Row],[Width Default]],""))</f>
        <v/>
      </c>
      <c r="BL22" s="59"/>
      <c r="BM22" s="59"/>
      <c r="BN22" s="52" t="str">
        <f>IF(Table_Styles[[#This Row],[Height]]&lt;&gt;"",Table_Styles[[#This Row],[Height]],IF(Table_Styles[[#This Row],[Height Default]]&lt;&gt;"",Table_Styles[[#This Row],[Height Default]],""))</f>
        <v/>
      </c>
      <c r="BO22" s="52"/>
      <c r="BP22" s="52"/>
      <c r="BQ22" s="52" t="str">
        <f>IF(Table_Styles[[#This Row],[Top]]&lt;&gt;"",Table_Styles[[#This Row],[Top]],IF(Table_Styles[[#This Row],[Top Default]]&lt;&gt;"",Table_Styles[[#This Row],[Top Default]],""))</f>
        <v/>
      </c>
      <c r="BR22" s="52"/>
      <c r="BS22" s="52"/>
      <c r="BT22" s="52" t="str">
        <f>IF(Table_Styles[[#This Row],[Right]]&lt;&gt;"",Table_Styles[[#This Row],[Right]],IF(Table_Styles[[#This Row],[Right Default]]&lt;&gt;"",Table_Styles[[#This Row],[Right Default]],""))</f>
        <v/>
      </c>
      <c r="BU22" s="52"/>
      <c r="BV22" s="52"/>
      <c r="BW22" s="52" t="str">
        <f>IF(Table_Styles[[#This Row],[Bottom]]&lt;&gt;"",Table_Styles[[#This Row],[Bottom]],IF(Table_Styles[[#This Row],[Bottom Default]]&lt;&gt;"",Table_Styles[[#This Row],[Bottom Default]],""))</f>
        <v/>
      </c>
      <c r="BX22" s="52"/>
      <c r="BY22" s="52"/>
      <c r="BZ22" s="52" t="str">
        <f>IF(Table_Styles[[#This Row],[Left]]&lt;&gt;"",Table_Styles[[#This Row],[Left]],IF(Table_Styles[[#This Row],[Left Default]]&lt;&gt;"",Table_Styles[[#This Row],[Left Default]],""))</f>
        <v/>
      </c>
      <c r="CA22" s="59"/>
      <c r="CB22" s="104" t="str">
        <f>IF(AND(Table_Styles[[#This Row],[Selector]]&lt;&gt;"",Table_Styles[[#This Row],[Font Family Used]]&lt;&gt;"",Table_Styles[[#This Row],[Font Weight Used]]&lt;&gt;""),Table_Styles[[#This Row],[Font Family Used]]&amp;" "&amp;Table_Styles[[#This Row],[Font Weight Used]],"")</f>
        <v>Nunito 700</v>
      </c>
      <c r="CC22" s="104" t="str">
        <f ca="1">IF(AND(Table_Styles[[#This Row],[Selector]],COUNTIF(OFFSET(CC:CC,0,0,ROW()-1,1),"="&amp;Table_Styles[[#This Row],[Font]])=0),Table_Styles[[#This Row],[Font]],"")</f>
        <v>Nunito 700</v>
      </c>
      <c r="CD22" s="104" t="str">
        <f ca="1">IF(Table_Styles[[#This Row],[Unique Font]]&lt;&gt;"",
"{""fontFamily"":"""&amp;Table_Styles[[#This Row],[Font Family Used]]&amp;""",""fontWeight"":"&amp;Table_Styles[[#This Row],[Font Weight Used]]&amp;"}","")</f>
        <v>{"fontFamily":"Nunito","fontWeight":700}</v>
      </c>
      <c r="CE2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v>
      </c>
      <c r="CF22" s="104" t="str">
        <f>IF(AND(Table_Styles[[#This Row],[Selector]]&lt;&gt;"", Table_Styles[[#This Row],[Config Properties]]&lt;&gt;""),
Table_Styles[[#This Row],[Selector]]&amp;" { "&amp;Table_Styles[[#This Row],[Config Properties]]&amp;" }","")</f>
        <v>formly-field label { font-family: 'Nunito';font-size: 16px;font-weight: 700;color: #1d1c1c }</v>
      </c>
      <c r="CG22" s="104" t="str">
        <f xml:space="preserve">
SUBSTITUTE(SUBSTITUTE(SUBSTITUTE(SUBSTITUTE(SUBSTITUTE(SUBSTITUTE(SUBSTITUTE(SUBSTITUTE(Table_Styles[[#This Row],[Config]],
" {","{"),
"{ ","{"),
" }","}"),
"} ","}"),
" ,",","),
", ",","),
" :",":"),
": ",":")</f>
        <v>formly-field label{font-family:'Nunito';font-size:16px;font-weight:700;color:#1d1c1c}</v>
      </c>
    </row>
    <row r="23" spans="2:85" ht="21" customHeight="1">
      <c r="B23" s="104" t="s">
        <v>19</v>
      </c>
      <c r="C23" s="106" t="s">
        <v>806</v>
      </c>
      <c r="D23" s="147"/>
      <c r="E23" s="60"/>
      <c r="F23" s="50" t="str">
        <f>IF(Table_Styles[[#This Row],[Font Family]]&lt;&gt;"",Table_Styles[[#This Row],[Font Family]],IF(Table_Styles[[#This Row],[Font Family Default]]&lt;&gt;"",Table_Styles[[#This Row],[Font Family Default]],""))</f>
        <v/>
      </c>
      <c r="G23" s="147"/>
      <c r="H23" s="136"/>
      <c r="I23" s="50" t="str">
        <f>IF(Table_Styles[[#This Row],[Font Size]]&lt;&gt;"",Table_Styles[[#This Row],[Font Size]],IF(Table_Styles[[#This Row],[Font Size Default]]&lt;&gt;"",Table_Styles[[#This Row],[Font Size Default]],""))</f>
        <v/>
      </c>
      <c r="J23" s="147"/>
      <c r="K23" s="60"/>
      <c r="L23" s="50" t="str">
        <f>IF(Table_Styles[[#This Row],[Font Weight]]&lt;&gt;"",Table_Styles[[#This Row],[Font Weight]],IF(Table_Styles[[#This Row],[Font Weight Default]]&lt;&gt;"",Table_Styles[[#This Row],[Font Weight Default]],""))</f>
        <v/>
      </c>
      <c r="M23" s="147"/>
      <c r="N23" s="59"/>
      <c r="O23" s="50" t="str">
        <f>IF(Table_Styles[[#This Row],[Colour]]&lt;&gt;"",Table_Styles[[#This Row],[Colour]],IF(Table_Styles[[#This Row],[Colour Default]]&lt;&gt;"",Table_Styles[[#This Row],[Colour Default]],""))</f>
        <v/>
      </c>
      <c r="P23" s="147"/>
      <c r="Q23" s="59"/>
      <c r="R23" s="50" t="str">
        <f>IF(Table_Styles[[#This Row],[Background]]&lt;&gt;"",Table_Styles[[#This Row],[Background]],IF(Table_Styles[[#This Row],[Background Default]]&lt;&gt;"",Table_Styles[[#This Row],[Background Default]],""))</f>
        <v/>
      </c>
      <c r="S23" s="147"/>
      <c r="T23" s="59"/>
      <c r="U23" s="50" t="str">
        <f>IF(Table_Styles[[#This Row],[Border]]&lt;&gt;"",Table_Styles[[#This Row],[Border]],IF(Table_Styles[[#This Row],[Border Default]]&lt;&gt;"",Table_Styles[[#This Row],[Border Default]],""))</f>
        <v/>
      </c>
      <c r="V23" s="59"/>
      <c r="W23" s="59"/>
      <c r="X23" s="50" t="str">
        <f>IF(Table_Styles[[#This Row],[Border Radius]]&lt;&gt;"",Table_Styles[[#This Row],[Border Radius]],IF(Table_Styles[[#This Row],[Border Radius Default]]&lt;&gt;"",Table_Styles[[#This Row],[Border Radius Default]],""))</f>
        <v/>
      </c>
      <c r="Y23" s="147"/>
      <c r="Z23" s="59" t="s">
        <v>805</v>
      </c>
      <c r="AA23" s="50" t="str">
        <f>IF(Table_Styles[[#This Row],[MT]]&lt;&gt;"",Table_Styles[[#This Row],[MT]],IF(Table_Styles[[#This Row],[MT Default]]&lt;&gt;"",Table_Styles[[#This Row],[MT Default]],""))</f>
        <v>0px</v>
      </c>
      <c r="AB23" s="147"/>
      <c r="AC23" s="59"/>
      <c r="AD23" s="50" t="str">
        <f>IF(Table_Styles[[#This Row],[MR]]&lt;&gt;"",Table_Styles[[#This Row],[MR]],IF(Table_Styles[[#This Row],[MR Default]]&lt;&gt;"",Table_Styles[[#This Row],[MR Default]],""))</f>
        <v/>
      </c>
      <c r="AE23" s="147"/>
      <c r="AF23" s="59" t="s">
        <v>394</v>
      </c>
      <c r="AG23" s="50" t="str">
        <f>IF(Table_Styles[[#This Row],[MB]]&lt;&gt;"",Table_Styles[[#This Row],[MB]],IF(Table_Styles[[#This Row],[MB Default]]&lt;&gt;"",Table_Styles[[#This Row],[MB Default]],""))</f>
        <v>15px</v>
      </c>
      <c r="AH23" s="147"/>
      <c r="AI23" s="59"/>
      <c r="AJ23" s="50" t="str">
        <f>IF(Table_Styles[[#This Row],[ML]]&lt;&gt;"",Table_Styles[[#This Row],[ML]],IF(Table_Styles[[#This Row],[ML Default]]&lt;&gt;"",Table_Styles[[#This Row],[ML Default]],""))</f>
        <v/>
      </c>
      <c r="AK23" s="147"/>
      <c r="AL23" s="59"/>
      <c r="AM23" s="50" t="str">
        <f>IF(Table_Styles[[#This Row],[PT]]&lt;&gt;"",Table_Styles[[#This Row],[PT]],IF(Table_Styles[[#This Row],[PT Default]]&lt;&gt;"",Table_Styles[[#This Row],[PT Default]],""))</f>
        <v/>
      </c>
      <c r="AN23" s="147"/>
      <c r="AO23" s="59"/>
      <c r="AP23" s="50" t="str">
        <f>IF(Table_Styles[[#This Row],[PR]]&lt;&gt;"",Table_Styles[[#This Row],[PR]],IF(Table_Styles[[#This Row],[PR Default]]&lt;&gt;"",Table_Styles[[#This Row],[PR Default]],""))</f>
        <v/>
      </c>
      <c r="AQ23" s="147"/>
      <c r="AR23" s="59"/>
      <c r="AS23" s="50" t="str">
        <f>IF(Table_Styles[[#This Row],[PB]]&lt;&gt;"",Table_Styles[[#This Row],[PB]],IF(Table_Styles[[#This Row],[PB Default]]&lt;&gt;"",Table_Styles[[#This Row],[PB Default]],""))</f>
        <v/>
      </c>
      <c r="AT23" s="147"/>
      <c r="AU23" s="59"/>
      <c r="AV23" s="50" t="str">
        <f>IF(Table_Styles[[#This Row],[PL]]&lt;&gt;"",Table_Styles[[#This Row],[PL]],IF(Table_Styles[[#This Row],[PL Default]]&lt;&gt;"",Table_Styles[[#This Row],[PL Default]],""))</f>
        <v/>
      </c>
      <c r="AW23" s="147"/>
      <c r="AX23" s="59"/>
      <c r="AY23" s="50" t="str">
        <f>IF(Table_Styles[[#This Row],[BT]]&lt;&gt;"",Table_Styles[[#This Row],[BT]],IF(Table_Styles[[#This Row],[BT Default]]&lt;&gt;"",Table_Styles[[#This Row],[BT Default]],""))</f>
        <v/>
      </c>
      <c r="AZ23" s="147"/>
      <c r="BA23" s="59"/>
      <c r="BB23" s="50" t="str">
        <f>IF(Table_Styles[[#This Row],[BR]]&lt;&gt;"",Table_Styles[[#This Row],[BR]],IF(Table_Styles[[#This Row],[BR Default]]&lt;&gt;"",Table_Styles[[#This Row],[BR Default]],""))</f>
        <v/>
      </c>
      <c r="BC23" s="147"/>
      <c r="BD23" s="59"/>
      <c r="BE23" s="50" t="str">
        <f>IF(Table_Styles[[#This Row],[BB]]&lt;&gt;"",Table_Styles[[#This Row],[BB]],IF(Table_Styles[[#This Row],[BB Default]]&lt;&gt;"",Table_Styles[[#This Row],[BB Default]],""))</f>
        <v/>
      </c>
      <c r="BF23" s="147"/>
      <c r="BG23" s="59"/>
      <c r="BH23" s="50" t="str">
        <f>IF(Table_Styles[[#This Row],[BL]]&lt;&gt;"",Table_Styles[[#This Row],[BL]],IF(Table_Styles[[#This Row],[BL Default]]&lt;&gt;"",Table_Styles[[#This Row],[BL Default]],""))</f>
        <v/>
      </c>
      <c r="BI23" s="59"/>
      <c r="BJ23" s="59"/>
      <c r="BK23" s="50" t="str">
        <f>IF(Table_Styles[[#This Row],[Width]]&lt;&gt;"",Table_Styles[[#This Row],[Width]],IF(Table_Styles[[#This Row],[Width Default]]&lt;&gt;"",Table_Styles[[#This Row],[Width Default]],""))</f>
        <v/>
      </c>
      <c r="BL23" s="59"/>
      <c r="BM23" s="59"/>
      <c r="BN23" s="50" t="str">
        <f>IF(Table_Styles[[#This Row],[Height]]&lt;&gt;"",Table_Styles[[#This Row],[Height]],IF(Table_Styles[[#This Row],[Height Default]]&lt;&gt;"",Table_Styles[[#This Row],[Height Default]],""))</f>
        <v/>
      </c>
      <c r="BO23" s="52"/>
      <c r="BP23" s="52"/>
      <c r="BQ23" s="50" t="str">
        <f>IF(Table_Styles[[#This Row],[Top]]&lt;&gt;"",Table_Styles[[#This Row],[Top]],IF(Table_Styles[[#This Row],[Top Default]]&lt;&gt;"",Table_Styles[[#This Row],[Top Default]],""))</f>
        <v/>
      </c>
      <c r="BR23" s="52"/>
      <c r="BS23" s="52"/>
      <c r="BT23" s="50" t="str">
        <f>IF(Table_Styles[[#This Row],[Right]]&lt;&gt;"",Table_Styles[[#This Row],[Right]],IF(Table_Styles[[#This Row],[Right Default]]&lt;&gt;"",Table_Styles[[#This Row],[Right Default]],""))</f>
        <v/>
      </c>
      <c r="BU23" s="52"/>
      <c r="BV23" s="52"/>
      <c r="BW23" s="50" t="str">
        <f>IF(Table_Styles[[#This Row],[Bottom]]&lt;&gt;"",Table_Styles[[#This Row],[Bottom]],IF(Table_Styles[[#This Row],[Bottom Default]]&lt;&gt;"",Table_Styles[[#This Row],[Bottom Default]],""))</f>
        <v/>
      </c>
      <c r="BX23" s="52"/>
      <c r="BY23" s="52"/>
      <c r="BZ23" s="50" t="str">
        <f>IF(Table_Styles[[#This Row],[Left]]&lt;&gt;"",Table_Styles[[#This Row],[Left]],IF(Table_Styles[[#This Row],[Left Default]]&lt;&gt;"",Table_Styles[[#This Row],[Left Default]],""))</f>
        <v/>
      </c>
      <c r="CA23" s="147"/>
      <c r="CB23" s="107" t="str">
        <f>IF(AND(Table_Styles[[#This Row],[Selector]]&lt;&gt;"",Table_Styles[[#This Row],[Font Family Used]]&lt;&gt;"",Table_Styles[[#This Row],[Font Weight Used]]&lt;&gt;""),Table_Styles[[#This Row],[Font Family Used]]&amp;" "&amp;Table_Styles[[#This Row],[Font Weight Used]],"")</f>
        <v/>
      </c>
      <c r="CC23" s="107" t="str">
        <f ca="1">IF(AND(Table_Styles[[#This Row],[Selector]],COUNTIF(OFFSET(CC:CC,0,0,ROW()-1,1),"="&amp;Table_Styles[[#This Row],[Font]])=0),Table_Styles[[#This Row],[Font]],"")</f>
        <v/>
      </c>
      <c r="CD23" s="107" t="str">
        <f ca="1">IF(Table_Styles[[#This Row],[Unique Font]]&lt;&gt;"",
"{""fontFamily"":"""&amp;Table_Styles[[#This Row],[Font Family Used]]&amp;""",""fontWeight"":"&amp;Table_Styles[[#This Row],[Font Weight Used]]&amp;"}","")</f>
        <v/>
      </c>
      <c r="CE2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107" t="str">
        <f>IF(AND(Table_Styles[[#This Row],[Selector]]&lt;&gt;"", Table_Styles[[#This Row],[Config Properties]]&lt;&gt;""),
Table_Styles[[#This Row],[Selector]]&amp;" { "&amp;Table_Styles[[#This Row],[Config Properties]]&amp;" }","")</f>
        <v>formly-field .question { margin-top: 0px;margin-bottom: 15px }</v>
      </c>
      <c r="CG23" s="107" t="str">
        <f xml:space="preserve">
SUBSTITUTE(SUBSTITUTE(SUBSTITUTE(SUBSTITUTE(SUBSTITUTE(SUBSTITUTE(SUBSTITUTE(SUBSTITUTE(Table_Styles[[#This Row],[Config]],
" {","{"),
"{ ","{"),
" }","}"),
"} ","}"),
" ,",","),
", ",","),
" :",":"),
": ",":")</f>
        <v>formly-field .question{margin-top:0px;margin-bottom:15px}</v>
      </c>
    </row>
    <row r="24" spans="2:85" ht="21" customHeight="1">
      <c r="B24" s="104" t="s">
        <v>427</v>
      </c>
      <c r="C24" s="105" t="s">
        <v>428</v>
      </c>
      <c r="D24" s="60"/>
      <c r="E24" s="60" t="str">
        <f>Settings_Styling_Font_Body_Text</f>
        <v>Nunito</v>
      </c>
      <c r="F24" s="52" t="str">
        <f>IF(Table_Styles[[#This Row],[Font Family]]&lt;&gt;"",Table_Styles[[#This Row],[Font Family]],IF(Table_Styles[[#This Row],[Font Family Default]]&lt;&gt;"",Table_Styles[[#This Row],[Font Family Default]],""))</f>
        <v>Nunito</v>
      </c>
      <c r="G24" s="59"/>
      <c r="H24" s="136" t="s">
        <v>429</v>
      </c>
      <c r="I24" s="52" t="str">
        <f>IF(Table_Styles[[#This Row],[Font Size]]&lt;&gt;"",Table_Styles[[#This Row],[Font Size]],IF(Table_Styles[[#This Row],[Font Size Default]]&lt;&gt;"",Table_Styles[[#This Row],[Font Size Default]],""))</f>
        <v>13px</v>
      </c>
      <c r="J24" s="59"/>
      <c r="K24" s="60">
        <f>Settings_Styling_Font_Weight_Body_Text</f>
        <v>300</v>
      </c>
      <c r="L24" s="52">
        <f>IF(Table_Styles[[#This Row],[Font Weight]]&lt;&gt;"",Table_Styles[[#This Row],[Font Weight]],IF(Table_Styles[[#This Row],[Font Weight Default]]&lt;&gt;"",Table_Styles[[#This Row],[Font Weight Default]],""))</f>
        <v>300</v>
      </c>
      <c r="M24" s="59"/>
      <c r="N24" s="59" t="str">
        <f>Colour_Foreground_2</f>
        <v>#4e4e4f</v>
      </c>
      <c r="O24" s="52" t="str">
        <f>IF(Table_Styles[[#This Row],[Colour]]&lt;&gt;"",Table_Styles[[#This Row],[Colour]],IF(Table_Styles[[#This Row],[Colour Default]]&lt;&gt;"",Table_Styles[[#This Row],[Colour Default]],""))</f>
        <v>#4e4e4f</v>
      </c>
      <c r="P24" s="59"/>
      <c r="Q24" s="59"/>
      <c r="R24" s="52" t="str">
        <f>IF(Table_Styles[[#This Row],[Background]]&lt;&gt;"",Table_Styles[[#This Row],[Background]],IF(Table_Styles[[#This Row],[Background Default]]&lt;&gt;"",Table_Styles[[#This Row],[Background Default]],""))</f>
        <v/>
      </c>
      <c r="S24" s="59"/>
      <c r="T24" s="59"/>
      <c r="U24" s="52" t="str">
        <f>IF(Table_Styles[[#This Row],[Border]]&lt;&gt;"",Table_Styles[[#This Row],[Border]],IF(Table_Styles[[#This Row],[Border Default]]&lt;&gt;"",Table_Styles[[#This Row],[Border Default]],""))</f>
        <v/>
      </c>
      <c r="V24" s="59"/>
      <c r="W24" s="59"/>
      <c r="X24" s="52" t="str">
        <f>IF(Table_Styles[[#This Row],[Border Radius]]&lt;&gt;"",Table_Styles[[#This Row],[Border Radius]],IF(Table_Styles[[#This Row],[Border Radius Default]]&lt;&gt;"",Table_Styles[[#This Row],[Border Radius Default]],""))</f>
        <v/>
      </c>
      <c r="Y24" s="59"/>
      <c r="Z24" s="59"/>
      <c r="AA24" s="52" t="str">
        <f>IF(Table_Styles[[#This Row],[MT]]&lt;&gt;"",Table_Styles[[#This Row],[MT]],IF(Table_Styles[[#This Row],[MT Default]]&lt;&gt;"",Table_Styles[[#This Row],[MT Default]],""))</f>
        <v/>
      </c>
      <c r="AB24" s="59"/>
      <c r="AC24" s="59"/>
      <c r="AD24" s="52" t="str">
        <f>IF(Table_Styles[[#This Row],[MR]]&lt;&gt;"",Table_Styles[[#This Row],[MR]],IF(Table_Styles[[#This Row],[MR Default]]&lt;&gt;"",Table_Styles[[#This Row],[MR Default]],""))</f>
        <v/>
      </c>
      <c r="AE24" s="59"/>
      <c r="AF24" s="59"/>
      <c r="AG24" s="52" t="str">
        <f>IF(Table_Styles[[#This Row],[MB]]&lt;&gt;"",Table_Styles[[#This Row],[MB]],IF(Table_Styles[[#This Row],[MB Default]]&lt;&gt;"",Table_Styles[[#This Row],[MB Default]],""))</f>
        <v/>
      </c>
      <c r="AH24" s="59"/>
      <c r="AI24" s="59"/>
      <c r="AJ24" s="52" t="str">
        <f>IF(Table_Styles[[#This Row],[ML]]&lt;&gt;"",Table_Styles[[#This Row],[ML]],IF(Table_Styles[[#This Row],[ML Default]]&lt;&gt;"",Table_Styles[[#This Row],[ML Default]],""))</f>
        <v/>
      </c>
      <c r="AK24" s="59"/>
      <c r="AL24" s="59"/>
      <c r="AM24" s="52" t="str">
        <f>IF(Table_Styles[[#This Row],[PT]]&lt;&gt;"",Table_Styles[[#This Row],[PT]],IF(Table_Styles[[#This Row],[PT Default]]&lt;&gt;"",Table_Styles[[#This Row],[PT Default]],""))</f>
        <v/>
      </c>
      <c r="AN24" s="59"/>
      <c r="AO24" s="59"/>
      <c r="AP24" s="52" t="str">
        <f>IF(Table_Styles[[#This Row],[PR]]&lt;&gt;"",Table_Styles[[#This Row],[PR]],IF(Table_Styles[[#This Row],[PR Default]]&lt;&gt;"",Table_Styles[[#This Row],[PR Default]],""))</f>
        <v/>
      </c>
      <c r="AQ24" s="59"/>
      <c r="AR24" s="59"/>
      <c r="AS24" s="52" t="str">
        <f>IF(Table_Styles[[#This Row],[PB]]&lt;&gt;"",Table_Styles[[#This Row],[PB]],IF(Table_Styles[[#This Row],[PB Default]]&lt;&gt;"",Table_Styles[[#This Row],[PB Default]],""))</f>
        <v/>
      </c>
      <c r="AT24" s="59"/>
      <c r="AU24" s="59"/>
      <c r="AV24" s="52" t="str">
        <f>IF(Table_Styles[[#This Row],[PL]]&lt;&gt;"",Table_Styles[[#This Row],[PL]],IF(Table_Styles[[#This Row],[PL Default]]&lt;&gt;"",Table_Styles[[#This Row],[PL Default]],""))</f>
        <v/>
      </c>
      <c r="AW24" s="59"/>
      <c r="AX24" s="59"/>
      <c r="AY24" s="52" t="str">
        <f>IF(Table_Styles[[#This Row],[BT]]&lt;&gt;"",Table_Styles[[#This Row],[BT]],IF(Table_Styles[[#This Row],[BT Default]]&lt;&gt;"",Table_Styles[[#This Row],[BT Default]],""))</f>
        <v/>
      </c>
      <c r="AZ24" s="59"/>
      <c r="BA24" s="59"/>
      <c r="BB24" s="52" t="str">
        <f>IF(Table_Styles[[#This Row],[BR]]&lt;&gt;"",Table_Styles[[#This Row],[BR]],IF(Table_Styles[[#This Row],[BR Default]]&lt;&gt;"",Table_Styles[[#This Row],[BR Default]],""))</f>
        <v/>
      </c>
      <c r="BC24" s="59"/>
      <c r="BD24" s="59"/>
      <c r="BE24" s="52" t="str">
        <f>IF(Table_Styles[[#This Row],[BB]]&lt;&gt;"",Table_Styles[[#This Row],[BB]],IF(Table_Styles[[#This Row],[BB Default]]&lt;&gt;"",Table_Styles[[#This Row],[BB Default]],""))</f>
        <v/>
      </c>
      <c r="BF24" s="59"/>
      <c r="BG24" s="59"/>
      <c r="BH24" s="52" t="str">
        <f>IF(Table_Styles[[#This Row],[BL]]&lt;&gt;"",Table_Styles[[#This Row],[BL]],IF(Table_Styles[[#This Row],[BL Default]]&lt;&gt;"",Table_Styles[[#This Row],[BL Default]],""))</f>
        <v/>
      </c>
      <c r="BI24" s="59"/>
      <c r="BJ24" s="59"/>
      <c r="BK24" s="52" t="str">
        <f>IF(Table_Styles[[#This Row],[Width]]&lt;&gt;"",Table_Styles[[#This Row],[Width]],IF(Table_Styles[[#This Row],[Width Default]]&lt;&gt;"",Table_Styles[[#This Row],[Width Default]],""))</f>
        <v/>
      </c>
      <c r="BL24" s="59"/>
      <c r="BM24" s="59"/>
      <c r="BN24" s="52" t="str">
        <f>IF(Table_Styles[[#This Row],[Height]]&lt;&gt;"",Table_Styles[[#This Row],[Height]],IF(Table_Styles[[#This Row],[Height Default]]&lt;&gt;"",Table_Styles[[#This Row],[Height Default]],""))</f>
        <v/>
      </c>
      <c r="BO24" s="52"/>
      <c r="BP24" s="52"/>
      <c r="BQ24" s="52" t="str">
        <f>IF(Table_Styles[[#This Row],[Top]]&lt;&gt;"",Table_Styles[[#This Row],[Top]],IF(Table_Styles[[#This Row],[Top Default]]&lt;&gt;"",Table_Styles[[#This Row],[Top Default]],""))</f>
        <v/>
      </c>
      <c r="BR24" s="52"/>
      <c r="BS24" s="52"/>
      <c r="BT24" s="52" t="str">
        <f>IF(Table_Styles[[#This Row],[Right]]&lt;&gt;"",Table_Styles[[#This Row],[Right]],IF(Table_Styles[[#This Row],[Right Default]]&lt;&gt;"",Table_Styles[[#This Row],[Right Default]],""))</f>
        <v/>
      </c>
      <c r="BU24" s="52"/>
      <c r="BV24" s="52"/>
      <c r="BW24" s="52" t="str">
        <f>IF(Table_Styles[[#This Row],[Bottom]]&lt;&gt;"",Table_Styles[[#This Row],[Bottom]],IF(Table_Styles[[#This Row],[Bottom Default]]&lt;&gt;"",Table_Styles[[#This Row],[Bottom Default]],""))</f>
        <v/>
      </c>
      <c r="BX24" s="52"/>
      <c r="BY24" s="52"/>
      <c r="BZ24" s="52" t="str">
        <f>IF(Table_Styles[[#This Row],[Left]]&lt;&gt;"",Table_Styles[[#This Row],[Left]],IF(Table_Styles[[#This Row],[Left Default]]&lt;&gt;"",Table_Styles[[#This Row],[Left Default]],""))</f>
        <v/>
      </c>
      <c r="CA24" s="59"/>
      <c r="CB24" s="104" t="str">
        <f>IF(AND(Table_Styles[[#This Row],[Selector]]&lt;&gt;"",Table_Styles[[#This Row],[Font Family Used]]&lt;&gt;"",Table_Styles[[#This Row],[Font Weight Used]]&lt;&gt;""),Table_Styles[[#This Row],[Font Family Used]]&amp;" "&amp;Table_Styles[[#This Row],[Font Weight Used]],"")</f>
        <v>Nunito 300</v>
      </c>
      <c r="CC24" s="104" t="str">
        <f ca="1">IF(AND(Table_Styles[[#This Row],[Selector]],COUNTIF(OFFSET(CC:CC,0,0,ROW()-1,1),"="&amp;Table_Styles[[#This Row],[Font]])=0),Table_Styles[[#This Row],[Font]],"")</f>
        <v/>
      </c>
      <c r="CD24" s="104" t="str">
        <f ca="1">IF(Table_Styles[[#This Row],[Unique Font]]&lt;&gt;"",
"{""fontFamily"":"""&amp;Table_Styles[[#This Row],[Font Family Used]]&amp;""",""fontWeight"":"&amp;Table_Styles[[#This Row],[Font Weight Used]]&amp;"}","")</f>
        <v/>
      </c>
      <c r="CE2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#4e4e4f</v>
      </c>
      <c r="CF24" s="104" t="str">
        <f>IF(AND(Table_Styles[[#This Row],[Selector]]&lt;&gt;"", Table_Styles[[#This Row],[Config Properties]]&lt;&gt;""),
Table_Styles[[#This Row],[Selector]]&amp;" { "&amp;Table_Styles[[#This Row],[Config Properties]]&amp;" }","")</f>
        <v>formly-field small.text-muted { font-family: 'Nunito';font-size: 13px;font-weight: 300;color: #4e4e4f }</v>
      </c>
      <c r="CG24" s="104" t="str">
        <f xml:space="preserve">
SUBSTITUTE(SUBSTITUTE(SUBSTITUTE(SUBSTITUTE(SUBSTITUTE(SUBSTITUTE(SUBSTITUTE(SUBSTITUTE(Table_Styles[[#This Row],[Config]],
" {","{"),
"{ ","{"),
" }","}"),
"} ","}"),
" ,",","),
", ",","),
" :",":"),
": ",":")</f>
        <v>formly-field small.text-muted{font-family:'Nunito';font-size:13px;font-weight:300;color:#4e4e4f}</v>
      </c>
    </row>
    <row r="25" spans="2:85" ht="21" customHeight="1">
      <c r="B25" s="176" t="s">
        <v>430</v>
      </c>
      <c r="C25" s="176" t="s">
        <v>431</v>
      </c>
      <c r="D25" s="60"/>
      <c r="E25" s="60" t="str">
        <f>Settings_Styling_Font_Body_Text</f>
        <v>Nunito</v>
      </c>
      <c r="F25" s="52" t="str">
        <f>IF(Table_Styles[[#This Row],[Font Family]]&lt;&gt;"",Table_Styles[[#This Row],[Font Family]],IF(Table_Styles[[#This Row],[Font Family Default]]&lt;&gt;"",Table_Styles[[#This Row],[Font Family Default]],""))</f>
        <v>Nunito</v>
      </c>
      <c r="G25" s="59"/>
      <c r="H25" s="136" t="s">
        <v>394</v>
      </c>
      <c r="I25" s="52" t="str">
        <f>IF(Table_Styles[[#This Row],[Font Size]]&lt;&gt;"",Table_Styles[[#This Row],[Font Size]],IF(Table_Styles[[#This Row],[Font Size Default]]&lt;&gt;"",Table_Styles[[#This Row],[Font Size Default]],""))</f>
        <v>15px</v>
      </c>
      <c r="J25" s="59"/>
      <c r="K25" s="60">
        <f>Settings_Styling_Font_Weight_Body_Text</f>
        <v>300</v>
      </c>
      <c r="L25" s="52">
        <f>IF(Table_Styles[[#This Row],[Font Weight]]&lt;&gt;"",Table_Styles[[#This Row],[Font Weight]],IF(Table_Styles[[#This Row],[Font Weight Default]]&lt;&gt;"",Table_Styles[[#This Row],[Font Weight Default]],""))</f>
        <v>300</v>
      </c>
      <c r="M25" s="59"/>
      <c r="N25" s="59" t="str">
        <f>Colour_Foreground_1</f>
        <v>#1d1c1c</v>
      </c>
      <c r="O25" s="52" t="str">
        <f>IF(Table_Styles[[#This Row],[Colour]]&lt;&gt;"",Table_Styles[[#This Row],[Colour]],IF(Table_Styles[[#This Row],[Colour Default]]&lt;&gt;"",Table_Styles[[#This Row],[Colour Default]],""))</f>
        <v>#1d1c1c</v>
      </c>
      <c r="P25" s="59"/>
      <c r="Q25" s="50" t="str">
        <f>Colour_Background_2</f>
        <v>#f5f8fc</v>
      </c>
      <c r="R25" s="52" t="str">
        <f>IF(Table_Styles[[#This Row],[Background]]&lt;&gt;"",Table_Styles[[#This Row],[Background]],IF(Table_Styles[[#This Row],[Background Default]]&lt;&gt;"",Table_Styles[[#This Row],[Background Default]],""))</f>
        <v>#f5f8fc</v>
      </c>
      <c r="S25" s="29" t="str">
        <f>"1px solid "&amp;Colour_Borders</f>
        <v>1px solid #c0c8d2</v>
      </c>
      <c r="T25" s="136" t="s">
        <v>432</v>
      </c>
      <c r="U25" s="52" t="str">
        <f>IF(Table_Styles[[#This Row],[Border]]&lt;&gt;"",Table_Styles[[#This Row],[Border]],IF(Table_Styles[[#This Row],[Border Default]]&lt;&gt;"",Table_Styles[[#This Row],[Border Default]],""))</f>
        <v>1px solid #c0c8d2</v>
      </c>
      <c r="V25" s="59"/>
      <c r="W25" s="59" t="str">
        <f>Settings_Styling_Other_Default_Border_Radius</f>
        <v>3px</v>
      </c>
      <c r="X25" s="52" t="str">
        <f>IF(Table_Styles[[#This Row],[Border Radius]]&lt;&gt;"",Table_Styles[[#This Row],[Border Radius]],IF(Table_Styles[[#This Row],[Border Radius Default]]&lt;&gt;"",Table_Styles[[#This Row],[Border Radius Default]],""))</f>
        <v>3px</v>
      </c>
      <c r="Y25" s="59"/>
      <c r="Z25" s="59"/>
      <c r="AA25" s="52" t="str">
        <f>IF(Table_Styles[[#This Row],[MT]]&lt;&gt;"",Table_Styles[[#This Row],[MT]],IF(Table_Styles[[#This Row],[MT Default]]&lt;&gt;"",Table_Styles[[#This Row],[MT Default]],""))</f>
        <v/>
      </c>
      <c r="AB25" s="59"/>
      <c r="AC25" s="59"/>
      <c r="AD25" s="52" t="str">
        <f>IF(Table_Styles[[#This Row],[MR]]&lt;&gt;"",Table_Styles[[#This Row],[MR]],IF(Table_Styles[[#This Row],[MR Default]]&lt;&gt;"",Table_Styles[[#This Row],[MR Default]],""))</f>
        <v/>
      </c>
      <c r="AE25" s="59"/>
      <c r="AF25" s="59"/>
      <c r="AG25" s="52" t="str">
        <f>IF(Table_Styles[[#This Row],[MB]]&lt;&gt;"",Table_Styles[[#This Row],[MB]],IF(Table_Styles[[#This Row],[MB Default]]&lt;&gt;"",Table_Styles[[#This Row],[MB Default]],""))</f>
        <v/>
      </c>
      <c r="AH25" s="59"/>
      <c r="AI25" s="59"/>
      <c r="AJ25" s="52" t="str">
        <f>IF(Table_Styles[[#This Row],[ML]]&lt;&gt;"",Table_Styles[[#This Row],[ML]],IF(Table_Styles[[#This Row],[ML Default]]&lt;&gt;"",Table_Styles[[#This Row],[ML Default]],""))</f>
        <v/>
      </c>
      <c r="AK25" s="136" t="s">
        <v>429</v>
      </c>
      <c r="AL25" s="136" t="s">
        <v>415</v>
      </c>
      <c r="AM25" s="52" t="str">
        <f>IF(Table_Styles[[#This Row],[PT]]&lt;&gt;"",Table_Styles[[#This Row],[PT]],IF(Table_Styles[[#This Row],[PT Default]]&lt;&gt;"",Table_Styles[[#This Row],[PT Default]],""))</f>
        <v>13px</v>
      </c>
      <c r="AN25" s="59"/>
      <c r="AO25" s="136" t="s">
        <v>433</v>
      </c>
      <c r="AP25" s="52" t="str">
        <f>IF(Table_Styles[[#This Row],[PR]]&lt;&gt;"",Table_Styles[[#This Row],[PR]],IF(Table_Styles[[#This Row],[PR Default]]&lt;&gt;"",Table_Styles[[#This Row],[PR Default]],""))</f>
        <v>12px</v>
      </c>
      <c r="AQ25" s="136" t="s">
        <v>429</v>
      </c>
      <c r="AR25" s="136" t="s">
        <v>415</v>
      </c>
      <c r="AS25" s="52" t="str">
        <f>IF(Table_Styles[[#This Row],[PB]]&lt;&gt;"",Table_Styles[[#This Row],[PB]],IF(Table_Styles[[#This Row],[PB Default]]&lt;&gt;"",Table_Styles[[#This Row],[PB Default]],""))</f>
        <v>13px</v>
      </c>
      <c r="AT25" s="59"/>
      <c r="AU25" s="136" t="s">
        <v>433</v>
      </c>
      <c r="AV25" s="52" t="str">
        <f>IF(Table_Styles[[#This Row],[PL]]&lt;&gt;"",Table_Styles[[#This Row],[PL]],IF(Table_Styles[[#This Row],[PL Default]]&lt;&gt;"",Table_Styles[[#This Row],[PL Default]],""))</f>
        <v>12px</v>
      </c>
      <c r="AW25" s="59"/>
      <c r="AX25" s="59"/>
      <c r="AY25" s="52" t="str">
        <f>IF(Table_Styles[[#This Row],[BT]]&lt;&gt;"",Table_Styles[[#This Row],[BT]],IF(Table_Styles[[#This Row],[BT Default]]&lt;&gt;"",Table_Styles[[#This Row],[BT Default]],""))</f>
        <v/>
      </c>
      <c r="AZ25" s="59"/>
      <c r="BA25" s="59"/>
      <c r="BB25" s="52" t="str">
        <f>IF(Table_Styles[[#This Row],[BR]]&lt;&gt;"",Table_Styles[[#This Row],[BR]],IF(Table_Styles[[#This Row],[BR Default]]&lt;&gt;"",Table_Styles[[#This Row],[BR Default]],""))</f>
        <v/>
      </c>
      <c r="BC25" s="59"/>
      <c r="BD25" s="59"/>
      <c r="BE25" s="52" t="str">
        <f>IF(Table_Styles[[#This Row],[BB]]&lt;&gt;"",Table_Styles[[#This Row],[BB]],IF(Table_Styles[[#This Row],[BB Default]]&lt;&gt;"",Table_Styles[[#This Row],[BB Default]],""))</f>
        <v/>
      </c>
      <c r="BF25" s="59"/>
      <c r="BG25" s="59"/>
      <c r="BH25" s="52" t="str">
        <f>IF(Table_Styles[[#This Row],[BL]]&lt;&gt;"",Table_Styles[[#This Row],[BL]],IF(Table_Styles[[#This Row],[BL Default]]&lt;&gt;"",Table_Styles[[#This Row],[BL Default]],""))</f>
        <v/>
      </c>
      <c r="BI25" s="59"/>
      <c r="BJ25" s="59"/>
      <c r="BK25" s="52" t="str">
        <f>IF(Table_Styles[[#This Row],[Width]]&lt;&gt;"",Table_Styles[[#This Row],[Width]],IF(Table_Styles[[#This Row],[Width Default]]&lt;&gt;"",Table_Styles[[#This Row],[Width Default]],""))</f>
        <v/>
      </c>
      <c r="BL25" s="59"/>
      <c r="BM25" s="59"/>
      <c r="BN25" s="52" t="str">
        <f>IF(Table_Styles[[#This Row],[Height]]&lt;&gt;"",Table_Styles[[#This Row],[Height]],IF(Table_Styles[[#This Row],[Height Default]]&lt;&gt;"",Table_Styles[[#This Row],[Height Default]],""))</f>
        <v/>
      </c>
      <c r="BO25" s="52"/>
      <c r="BP25" s="52"/>
      <c r="BQ25" s="52" t="str">
        <f>IF(Table_Styles[[#This Row],[Top]]&lt;&gt;"",Table_Styles[[#This Row],[Top]],IF(Table_Styles[[#This Row],[Top Default]]&lt;&gt;"",Table_Styles[[#This Row],[Top Default]],""))</f>
        <v/>
      </c>
      <c r="BR25" s="52"/>
      <c r="BS25" s="52"/>
      <c r="BT25" s="52" t="str">
        <f>IF(Table_Styles[[#This Row],[Right]]&lt;&gt;"",Table_Styles[[#This Row],[Right]],IF(Table_Styles[[#This Row],[Right Default]]&lt;&gt;"",Table_Styles[[#This Row],[Right Default]],""))</f>
        <v/>
      </c>
      <c r="BU25" s="52"/>
      <c r="BV25" s="52"/>
      <c r="BW25" s="52" t="str">
        <f>IF(Table_Styles[[#This Row],[Bottom]]&lt;&gt;"",Table_Styles[[#This Row],[Bottom]],IF(Table_Styles[[#This Row],[Bottom Default]]&lt;&gt;"",Table_Styles[[#This Row],[Bottom Default]],""))</f>
        <v/>
      </c>
      <c r="BX25" s="52"/>
      <c r="BY25" s="52"/>
      <c r="BZ25" s="52" t="str">
        <f>IF(Table_Styles[[#This Row],[Left]]&lt;&gt;"",Table_Styles[[#This Row],[Left]],IF(Table_Styles[[#This Row],[Left Default]]&lt;&gt;"",Table_Styles[[#This Row],[Left Default]],""))</f>
        <v/>
      </c>
      <c r="CA25" s="59"/>
      <c r="CB25" s="104" t="str">
        <f>IF(AND(Table_Styles[[#This Row],[Selector]]&lt;&gt;"",Table_Styles[[#This Row],[Font Family Used]]&lt;&gt;"",Table_Styles[[#This Row],[Font Weight Used]]&lt;&gt;""),Table_Styles[[#This Row],[Font Family Used]]&amp;" "&amp;Table_Styles[[#This Row],[Font Weight Used]],"")</f>
        <v>Nunito 300</v>
      </c>
      <c r="CC25" s="104" t="str">
        <f ca="1">IF(AND(Table_Styles[[#This Row],[Selector]],COUNTIF(OFFSET(CC:CC,0,0,ROW()-1,1),"="&amp;Table_Styles[[#This Row],[Font]])=0),Table_Styles[[#This Row],[Font]],"")</f>
        <v/>
      </c>
      <c r="CD25" s="104" t="str">
        <f ca="1">IF(Table_Styles[[#This Row],[Unique Font]]&lt;&gt;"",
"{""fontFamily"":"""&amp;Table_Styles[[#This Row],[Font Family Used]]&amp;""",""fontWeight"":"&amp;Table_Styles[[#This Row],[Font Weight Used]]&amp;"}","")</f>
        <v/>
      </c>
      <c r="CE2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#1d1c1c;background: #f5f8fc;border: 1px solid #c0c8d2;border-radius: 3px;padding-top: 13px;padding-right: 12px;padding-bottom: 13px;padding-left: 12px</v>
      </c>
      <c r="CF25" s="104" t="str">
        <f>IF(AND(Table_Styles[[#This Row],[Selector]]&lt;&gt;"", Table_Styles[[#This Row],[Config Properties]]&lt;&gt;""),
Table_Styles[[#This Row],[Selector]]&amp;" { "&amp;Table_Styles[[#This Row],[Config Properties]]&amp;" }","")</f>
        <v>formly-field .form-control { font-family: 'Nunito';font-size: 15px;font-weight: 300;color: #1d1c1c;background: #f5f8fc;border: 1px solid #c0c8d2;border-radius: 3px;padding-top: 13px;padding-right: 12px;padding-bottom: 13px;padding-left: 12px }</v>
      </c>
      <c r="CG25" s="104" t="str">
        <f xml:space="preserve">
SUBSTITUTE(SUBSTITUTE(SUBSTITUTE(SUBSTITUTE(SUBSTITUTE(SUBSTITUTE(SUBSTITUTE(SUBSTITUTE(Table_Styles[[#This Row],[Config]],
" {","{"),
"{ ","{"),
" }","}"),
"} ","}"),
" ,",","),
", ",","),
" :",":"),
": ",":")</f>
        <v>formly-field .form-control{font-family:'Nunito';font-size:15px;font-weight:300;color:#1d1c1c;background:#f5f8fc;border:1px solid #c0c8d2;border-radius:3px;padding-top:13px;padding-right:12px;padding-bottom:13px;padding-left:12px}</v>
      </c>
    </row>
    <row r="26" spans="2:85" ht="21" customHeight="1">
      <c r="B26" s="177" t="s">
        <v>434</v>
      </c>
      <c r="C26" s="177" t="s">
        <v>435</v>
      </c>
      <c r="D26" s="59"/>
      <c r="E26" s="60"/>
      <c r="F26" s="52" t="str">
        <f>IF(Table_Styles[[#This Row],[Font Family]]&lt;&gt;"",Table_Styles[[#This Row],[Font Family]],IF(Table_Styles[[#This Row],[Font Family Default]]&lt;&gt;"",Table_Styles[[#This Row],[Font Family Default]],""))</f>
        <v/>
      </c>
      <c r="G26" s="59"/>
      <c r="H26" s="59"/>
      <c r="I26" s="52" t="str">
        <f>IF(Table_Styles[[#This Row],[Font Size]]&lt;&gt;"",Table_Styles[[#This Row],[Font Size]],IF(Table_Styles[[#This Row],[Font Size Default]]&lt;&gt;"",Table_Styles[[#This Row],[Font Size Default]],""))</f>
        <v/>
      </c>
      <c r="J26" s="59"/>
      <c r="K26" s="59"/>
      <c r="L26" s="52" t="str">
        <f>IF(Table_Styles[[#This Row],[Font Weight]]&lt;&gt;"",Table_Styles[[#This Row],[Font Weight]],IF(Table_Styles[[#This Row],[Font Weight Default]]&lt;&gt;"",Table_Styles[[#This Row],[Font Weight Default]],""))</f>
        <v/>
      </c>
      <c r="M26" s="59"/>
      <c r="N26" s="59" t="str">
        <f>Colour_Foreground_2</f>
        <v>#4e4e4f</v>
      </c>
      <c r="O26" s="52" t="str">
        <f>IF(Table_Styles[[#This Row],[Colour]]&lt;&gt;"",Table_Styles[[#This Row],[Colour]],IF(Table_Styles[[#This Row],[Colour Default]]&lt;&gt;"",Table_Styles[[#This Row],[Colour Default]],""))</f>
        <v>#4e4e4f</v>
      </c>
      <c r="P26" s="59"/>
      <c r="Q26" s="136" t="str">
        <f>Colour_Background_3</f>
        <v>#d9e1e8</v>
      </c>
      <c r="R26" s="52" t="str">
        <f>IF(Table_Styles[[#This Row],[Background]]&lt;&gt;"",Table_Styles[[#This Row],[Background]],IF(Table_Styles[[#This Row],[Background Default]]&lt;&gt;"",Table_Styles[[#This Row],[Background Default]],""))</f>
        <v>#d9e1e8</v>
      </c>
      <c r="S26" s="29" t="str">
        <f>"1px solid "&amp;Colour_Borders</f>
        <v>1px solid #c0c8d2</v>
      </c>
      <c r="T26" s="136" t="s">
        <v>432</v>
      </c>
      <c r="U26" s="52" t="str">
        <f>IF(Table_Styles[[#This Row],[Border]]&lt;&gt;"",Table_Styles[[#This Row],[Border]],IF(Table_Styles[[#This Row],[Border Default]]&lt;&gt;"",Table_Styles[[#This Row],[Border Default]],""))</f>
        <v>1px solid #c0c8d2</v>
      </c>
      <c r="V26" s="59"/>
      <c r="W26" s="59" t="str">
        <f>Settings_Styling_Other_Default_Border_Radius</f>
        <v>3px</v>
      </c>
      <c r="X26" s="52" t="str">
        <f>IF(Table_Styles[[#This Row],[Border Radius]]&lt;&gt;"",Table_Styles[[#This Row],[Border Radius]],IF(Table_Styles[[#This Row],[Border Radius Default]]&lt;&gt;"",Table_Styles[[#This Row],[Border Radius Default]],""))</f>
        <v>3px</v>
      </c>
      <c r="Y26" s="59"/>
      <c r="Z26" s="59"/>
      <c r="AA26" s="52" t="str">
        <f>IF(Table_Styles[[#This Row],[MT]]&lt;&gt;"",Table_Styles[[#This Row],[MT]],IF(Table_Styles[[#This Row],[MT Default]]&lt;&gt;"",Table_Styles[[#This Row],[MT Default]],""))</f>
        <v/>
      </c>
      <c r="AB26" s="59"/>
      <c r="AC26" s="59"/>
      <c r="AD26" s="52" t="str">
        <f>IF(Table_Styles[[#This Row],[MR]]&lt;&gt;"",Table_Styles[[#This Row],[MR]],IF(Table_Styles[[#This Row],[MR Default]]&lt;&gt;"",Table_Styles[[#This Row],[MR Default]],""))</f>
        <v/>
      </c>
      <c r="AE26" s="59"/>
      <c r="AF26" s="59"/>
      <c r="AG26" s="52" t="str">
        <f>IF(Table_Styles[[#This Row],[MB]]&lt;&gt;"",Table_Styles[[#This Row],[MB]],IF(Table_Styles[[#This Row],[MB Default]]&lt;&gt;"",Table_Styles[[#This Row],[MB Default]],""))</f>
        <v/>
      </c>
      <c r="AH26" s="59"/>
      <c r="AI26" s="59"/>
      <c r="AJ26" s="52" t="str">
        <f>IF(Table_Styles[[#This Row],[ML]]&lt;&gt;"",Table_Styles[[#This Row],[ML]],IF(Table_Styles[[#This Row],[ML Default]]&lt;&gt;"",Table_Styles[[#This Row],[ML Default]],""))</f>
        <v/>
      </c>
      <c r="AK26" s="59"/>
      <c r="AL26" s="59"/>
      <c r="AM26" s="52" t="str">
        <f>IF(Table_Styles[[#This Row],[PT]]&lt;&gt;"",Table_Styles[[#This Row],[PT]],IF(Table_Styles[[#This Row],[PT Default]]&lt;&gt;"",Table_Styles[[#This Row],[PT Default]],""))</f>
        <v/>
      </c>
      <c r="AN26" s="59"/>
      <c r="AO26" s="59"/>
      <c r="AP26" s="52" t="str">
        <f>IF(Table_Styles[[#This Row],[PR]]&lt;&gt;"",Table_Styles[[#This Row],[PR]],IF(Table_Styles[[#This Row],[PR Default]]&lt;&gt;"",Table_Styles[[#This Row],[PR Default]],""))</f>
        <v/>
      </c>
      <c r="AQ26" s="59"/>
      <c r="AR26" s="59"/>
      <c r="AS26" s="52" t="str">
        <f>IF(Table_Styles[[#This Row],[PB]]&lt;&gt;"",Table_Styles[[#This Row],[PB]],IF(Table_Styles[[#This Row],[PB Default]]&lt;&gt;"",Table_Styles[[#This Row],[PB Default]],""))</f>
        <v/>
      </c>
      <c r="AT26" s="59"/>
      <c r="AU26" s="59"/>
      <c r="AV26" s="52" t="str">
        <f>IF(Table_Styles[[#This Row],[PL]]&lt;&gt;"",Table_Styles[[#This Row],[PL]],IF(Table_Styles[[#This Row],[PL Default]]&lt;&gt;"",Table_Styles[[#This Row],[PL Default]],""))</f>
        <v/>
      </c>
      <c r="AW26" s="59"/>
      <c r="AX26" s="59"/>
      <c r="AY26" s="52" t="str">
        <f>IF(Table_Styles[[#This Row],[BT]]&lt;&gt;"",Table_Styles[[#This Row],[BT]],IF(Table_Styles[[#This Row],[BT Default]]&lt;&gt;"",Table_Styles[[#This Row],[BT Default]],""))</f>
        <v/>
      </c>
      <c r="AZ26" s="59"/>
      <c r="BA26" s="59"/>
      <c r="BB26" s="52" t="str">
        <f>IF(Table_Styles[[#This Row],[BR]]&lt;&gt;"",Table_Styles[[#This Row],[BR]],IF(Table_Styles[[#This Row],[BR Default]]&lt;&gt;"",Table_Styles[[#This Row],[BR Default]],""))</f>
        <v/>
      </c>
      <c r="BC26" s="59"/>
      <c r="BD26" s="59"/>
      <c r="BE26" s="52" t="str">
        <f>IF(Table_Styles[[#This Row],[BB]]&lt;&gt;"",Table_Styles[[#This Row],[BB]],IF(Table_Styles[[#This Row],[BB Default]]&lt;&gt;"",Table_Styles[[#This Row],[BB Default]],""))</f>
        <v/>
      </c>
      <c r="BF26" s="59"/>
      <c r="BG26" s="59"/>
      <c r="BH26" s="52" t="str">
        <f>IF(Table_Styles[[#This Row],[BL]]&lt;&gt;"",Table_Styles[[#This Row],[BL]],IF(Table_Styles[[#This Row],[BL Default]]&lt;&gt;"",Table_Styles[[#This Row],[BL Default]],""))</f>
        <v/>
      </c>
      <c r="BI26" s="59"/>
      <c r="BJ26" s="59"/>
      <c r="BK26" s="52" t="str">
        <f>IF(Table_Styles[[#This Row],[Width]]&lt;&gt;"",Table_Styles[[#This Row],[Width]],IF(Table_Styles[[#This Row],[Width Default]]&lt;&gt;"",Table_Styles[[#This Row],[Width Default]],""))</f>
        <v/>
      </c>
      <c r="BL26" s="59"/>
      <c r="BM26" s="59"/>
      <c r="BN26" s="52" t="str">
        <f>IF(Table_Styles[[#This Row],[Height]]&lt;&gt;"",Table_Styles[[#This Row],[Height]],IF(Table_Styles[[#This Row],[Height Default]]&lt;&gt;"",Table_Styles[[#This Row],[Height Default]],""))</f>
        <v/>
      </c>
      <c r="BO26" s="52"/>
      <c r="BP26" s="52"/>
      <c r="BQ26" s="52" t="str">
        <f>IF(Table_Styles[[#This Row],[Top]]&lt;&gt;"",Table_Styles[[#This Row],[Top]],IF(Table_Styles[[#This Row],[Top Default]]&lt;&gt;"",Table_Styles[[#This Row],[Top Default]],""))</f>
        <v/>
      </c>
      <c r="BR26" s="52"/>
      <c r="BS26" s="52"/>
      <c r="BT26" s="52" t="str">
        <f>IF(Table_Styles[[#This Row],[Right]]&lt;&gt;"",Table_Styles[[#This Row],[Right]],IF(Table_Styles[[#This Row],[Right Default]]&lt;&gt;"",Table_Styles[[#This Row],[Right Default]],""))</f>
        <v/>
      </c>
      <c r="BU26" s="52"/>
      <c r="BV26" s="52"/>
      <c r="BW26" s="52" t="str">
        <f>IF(Table_Styles[[#This Row],[Bottom]]&lt;&gt;"",Table_Styles[[#This Row],[Bottom]],IF(Table_Styles[[#This Row],[Bottom Default]]&lt;&gt;"",Table_Styles[[#This Row],[Bottom Default]],""))</f>
        <v/>
      </c>
      <c r="BX26" s="52"/>
      <c r="BY26" s="52"/>
      <c r="BZ26" s="52" t="str">
        <f>IF(Table_Styles[[#This Row],[Left]]&lt;&gt;"",Table_Styles[[#This Row],[Left]],IF(Table_Styles[[#This Row],[Left Default]]&lt;&gt;"",Table_Styles[[#This Row],[Left Default]],""))</f>
        <v/>
      </c>
      <c r="CA26" s="59"/>
      <c r="CB26" s="104" t="str">
        <f>IF(AND(Table_Styles[[#This Row],[Selector]]&lt;&gt;"",Table_Styles[[#This Row],[Font Family Used]]&lt;&gt;"",Table_Styles[[#This Row],[Font Weight Used]]&lt;&gt;""),Table_Styles[[#This Row],[Font Family Used]]&amp;" "&amp;Table_Styles[[#This Row],[Font Weight Used]],"")</f>
        <v/>
      </c>
      <c r="CC26" s="104" t="str">
        <f ca="1">IF(AND(Table_Styles[[#This Row],[Selector]],COUNTIF(OFFSET(CC:CC,0,0,ROW()-1,1),"="&amp;Table_Styles[[#This Row],[Font]])=0),Table_Styles[[#This Row],[Font]],"")</f>
        <v/>
      </c>
      <c r="CD26" s="104" t="str">
        <f ca="1">IF(Table_Styles[[#This Row],[Unique Font]]&lt;&gt;"",
"{""fontFamily"":"""&amp;Table_Styles[[#This Row],[Font Family Used]]&amp;""",""fontWeight"":"&amp;Table_Styles[[#This Row],[Font Weight Used]]&amp;"}","")</f>
        <v/>
      </c>
      <c r="CE2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#4e4e4f;background: #d9e1e8;border: 1px solid #c0c8d2;border-radius: 3px</v>
      </c>
      <c r="CF26" s="104" t="str">
        <f>IF(AND(Table_Styles[[#This Row],[Selector]]&lt;&gt;"", Table_Styles[[#This Row],[Config Properties]]&lt;&gt;""),
Table_Styles[[#This Row],[Selector]]&amp;" { "&amp;Table_Styles[[#This Row],[Config Properties]]&amp;" }","")</f>
        <v>formly-field span.input-group-addon { color: #4e4e4f;background: #d9e1e8;border: 1px solid #c0c8d2;border-radius: 3px }</v>
      </c>
      <c r="CG26" s="104" t="str">
        <f xml:space="preserve">
SUBSTITUTE(SUBSTITUTE(SUBSTITUTE(SUBSTITUTE(SUBSTITUTE(SUBSTITUTE(SUBSTITUTE(SUBSTITUTE(Table_Styles[[#This Row],[Config]],
" {","{"),
"{ ","{"),
" }","}"),
"} ","}"),
" ,",","),
", ",","),
" :",":"),
": ",":")</f>
        <v>formly-field span.input-group-addon{color:#4e4e4f;background:#d9e1e8;border:1px solid #c0c8d2;border-radius:3px}</v>
      </c>
    </row>
    <row r="27" spans="2:85" ht="21" customHeight="1">
      <c r="B27" s="177" t="s">
        <v>436</v>
      </c>
      <c r="C27" s="178" t="s">
        <v>437</v>
      </c>
      <c r="D27" s="147"/>
      <c r="E27" s="60"/>
      <c r="F27" s="50" t="str">
        <f>IF(Table_Styles[[#This Row],[Font Family]]&lt;&gt;"",Table_Styles[[#This Row],[Font Family]],IF(Table_Styles[[#This Row],[Font Family Default]]&lt;&gt;"",Table_Styles[[#This Row],[Font Family Default]],""))</f>
        <v/>
      </c>
      <c r="G27" s="147"/>
      <c r="H27" s="59"/>
      <c r="I27" s="50" t="str">
        <f>IF(Table_Styles[[#This Row],[Font Size]]&lt;&gt;"",Table_Styles[[#This Row],[Font Size]],IF(Table_Styles[[#This Row],[Font Size Default]]&lt;&gt;"",Table_Styles[[#This Row],[Font Size Default]],""))</f>
        <v/>
      </c>
      <c r="J27" s="147"/>
      <c r="K27" s="59"/>
      <c r="L27" s="50" t="str">
        <f>IF(Table_Styles[[#This Row],[Font Weight]]&lt;&gt;"",Table_Styles[[#This Row],[Font Weight]],IF(Table_Styles[[#This Row],[Font Weight Default]]&lt;&gt;"",Table_Styles[[#This Row],[Font Weight Default]],""))</f>
        <v/>
      </c>
      <c r="M27" s="147"/>
      <c r="N27" s="59"/>
      <c r="O27" s="50" t="str">
        <f>IF(Table_Styles[[#This Row],[Colour]]&lt;&gt;"",Table_Styles[[#This Row],[Colour]],IF(Table_Styles[[#This Row],[Colour Default]]&lt;&gt;"",Table_Styles[[#This Row],[Colour Default]],""))</f>
        <v/>
      </c>
      <c r="P27" s="147"/>
      <c r="Q27" s="136"/>
      <c r="R27" s="50" t="str">
        <f>IF(Table_Styles[[#This Row],[Background]]&lt;&gt;"",Table_Styles[[#This Row],[Background]],IF(Table_Styles[[#This Row],[Background Default]]&lt;&gt;"",Table_Styles[[#This Row],[Background Default]],""))</f>
        <v/>
      </c>
      <c r="S27" s="147"/>
      <c r="T27" s="136"/>
      <c r="U27" s="50" t="str">
        <f>IF(Table_Styles[[#This Row],[Border]]&lt;&gt;"",Table_Styles[[#This Row],[Border]],IF(Table_Styles[[#This Row],[Border Default]]&lt;&gt;"",Table_Styles[[#This Row],[Border Default]],""))</f>
        <v/>
      </c>
      <c r="V27" s="59"/>
      <c r="W27" s="59"/>
      <c r="X27" s="50" t="str">
        <f>IF(Table_Styles[[#This Row],[Border Radius]]&lt;&gt;"",Table_Styles[[#This Row],[Border Radius]],IF(Table_Styles[[#This Row],[Border Radius Default]]&lt;&gt;"",Table_Styles[[#This Row],[Border Radius Default]],""))</f>
        <v/>
      </c>
      <c r="Y27" s="147"/>
      <c r="Z27" s="59"/>
      <c r="AA27" s="50" t="str">
        <f>IF(Table_Styles[[#This Row],[MT]]&lt;&gt;"",Table_Styles[[#This Row],[MT]],IF(Table_Styles[[#This Row],[MT Default]]&lt;&gt;"",Table_Styles[[#This Row],[MT Default]],""))</f>
        <v/>
      </c>
      <c r="AB27" s="147"/>
      <c r="AC27" s="59"/>
      <c r="AD27" s="50" t="str">
        <f>IF(Table_Styles[[#This Row],[MR]]&lt;&gt;"",Table_Styles[[#This Row],[MR]],IF(Table_Styles[[#This Row],[MR Default]]&lt;&gt;"",Table_Styles[[#This Row],[MR Default]],""))</f>
        <v/>
      </c>
      <c r="AE27" s="147"/>
      <c r="AF27" s="59"/>
      <c r="AG27" s="50" t="str">
        <f>IF(Table_Styles[[#This Row],[MB]]&lt;&gt;"",Table_Styles[[#This Row],[MB]],IF(Table_Styles[[#This Row],[MB Default]]&lt;&gt;"",Table_Styles[[#This Row],[MB Default]],""))</f>
        <v/>
      </c>
      <c r="AH27" s="147"/>
      <c r="AI27" s="59"/>
      <c r="AJ27" s="50" t="str">
        <f>IF(Table_Styles[[#This Row],[ML]]&lt;&gt;"",Table_Styles[[#This Row],[ML]],IF(Table_Styles[[#This Row],[ML Default]]&lt;&gt;"",Table_Styles[[#This Row],[ML Default]],""))</f>
        <v/>
      </c>
      <c r="AK27" s="147"/>
      <c r="AL27" s="59"/>
      <c r="AM27" s="50" t="str">
        <f>IF(Table_Styles[[#This Row],[PT]]&lt;&gt;"",Table_Styles[[#This Row],[PT]],IF(Table_Styles[[#This Row],[PT Default]]&lt;&gt;"",Table_Styles[[#This Row],[PT Default]],""))</f>
        <v/>
      </c>
      <c r="AN27" s="147"/>
      <c r="AO27" s="59"/>
      <c r="AP27" s="50" t="str">
        <f>IF(Table_Styles[[#This Row],[PR]]&lt;&gt;"",Table_Styles[[#This Row],[PR]],IF(Table_Styles[[#This Row],[PR Default]]&lt;&gt;"",Table_Styles[[#This Row],[PR Default]],""))</f>
        <v/>
      </c>
      <c r="AQ27" s="147"/>
      <c r="AR27" s="59"/>
      <c r="AS27" s="50" t="str">
        <f>IF(Table_Styles[[#This Row],[PB]]&lt;&gt;"",Table_Styles[[#This Row],[PB]],IF(Table_Styles[[#This Row],[PB Default]]&lt;&gt;"",Table_Styles[[#This Row],[PB Default]],""))</f>
        <v/>
      </c>
      <c r="AT27" s="147"/>
      <c r="AU27" s="59"/>
      <c r="AV27" s="50" t="str">
        <f>IF(Table_Styles[[#This Row],[PL]]&lt;&gt;"",Table_Styles[[#This Row],[PL]],IF(Table_Styles[[#This Row],[PL Default]]&lt;&gt;"",Table_Styles[[#This Row],[PL Default]],""))</f>
        <v/>
      </c>
      <c r="AW27" s="147"/>
      <c r="AX27" s="59"/>
      <c r="AY27" s="50" t="str">
        <f>IF(Table_Styles[[#This Row],[BT]]&lt;&gt;"",Table_Styles[[#This Row],[BT]],IF(Table_Styles[[#This Row],[BT Default]]&lt;&gt;"",Table_Styles[[#This Row],[BT Default]],""))</f>
        <v/>
      </c>
      <c r="AZ27" s="147"/>
      <c r="BA27" s="59"/>
      <c r="BB27" s="50" t="str">
        <f>IF(Table_Styles[[#This Row],[BR]]&lt;&gt;"",Table_Styles[[#This Row],[BR]],IF(Table_Styles[[#This Row],[BR Default]]&lt;&gt;"",Table_Styles[[#This Row],[BR Default]],""))</f>
        <v/>
      </c>
      <c r="BC27" s="147"/>
      <c r="BD27" s="59"/>
      <c r="BE27" s="50" t="str">
        <f>IF(Table_Styles[[#This Row],[BB]]&lt;&gt;"",Table_Styles[[#This Row],[BB]],IF(Table_Styles[[#This Row],[BB Default]]&lt;&gt;"",Table_Styles[[#This Row],[BB Default]],""))</f>
        <v/>
      </c>
      <c r="BF27" s="147"/>
      <c r="BG27" s="59"/>
      <c r="BH27" s="50" t="str">
        <f>IF(Table_Styles[[#This Row],[BL]]&lt;&gt;"",Table_Styles[[#This Row],[BL]],IF(Table_Styles[[#This Row],[BL Default]]&lt;&gt;"",Table_Styles[[#This Row],[BL Default]],""))</f>
        <v/>
      </c>
      <c r="BI27" s="59"/>
      <c r="BJ27" s="59"/>
      <c r="BK27" s="50" t="str">
        <f>IF(Table_Styles[[#This Row],[Width]]&lt;&gt;"",Table_Styles[[#This Row],[Width]],IF(Table_Styles[[#This Row],[Width Default]]&lt;&gt;"",Table_Styles[[#This Row],[Width Default]],""))</f>
        <v/>
      </c>
      <c r="BL27" s="59"/>
      <c r="BM27" s="59"/>
      <c r="BN27" s="50" t="str">
        <f>IF(Table_Styles[[#This Row],[Height]]&lt;&gt;"",Table_Styles[[#This Row],[Height]],IF(Table_Styles[[#This Row],[Height Default]]&lt;&gt;"",Table_Styles[[#This Row],[Height Default]],""))</f>
        <v/>
      </c>
      <c r="BO27" s="52"/>
      <c r="BP27" s="52"/>
      <c r="BQ27" s="50" t="str">
        <f>IF(Table_Styles[[#This Row],[Top]]&lt;&gt;"",Table_Styles[[#This Row],[Top]],IF(Table_Styles[[#This Row],[Top Default]]&lt;&gt;"",Table_Styles[[#This Row],[Top Default]],""))</f>
        <v/>
      </c>
      <c r="BR27" s="52"/>
      <c r="BS27" s="52"/>
      <c r="BT27" s="50" t="str">
        <f>IF(Table_Styles[[#This Row],[Right]]&lt;&gt;"",Table_Styles[[#This Row],[Right]],IF(Table_Styles[[#This Row],[Right Default]]&lt;&gt;"",Table_Styles[[#This Row],[Right Default]],""))</f>
        <v/>
      </c>
      <c r="BU27" s="52"/>
      <c r="BV27" s="52"/>
      <c r="BW27" s="50" t="str">
        <f>IF(Table_Styles[[#This Row],[Bottom]]&lt;&gt;"",Table_Styles[[#This Row],[Bottom]],IF(Table_Styles[[#This Row],[Bottom Default]]&lt;&gt;"",Table_Styles[[#This Row],[Bottom Default]],""))</f>
        <v/>
      </c>
      <c r="BX27" s="52"/>
      <c r="BY27" s="52"/>
      <c r="BZ27" s="50" t="str">
        <f>IF(Table_Styles[[#This Row],[Left]]&lt;&gt;"",Table_Styles[[#This Row],[Left]],IF(Table_Styles[[#This Row],[Left Default]]&lt;&gt;"",Table_Styles[[#This Row],[Left Default]],""))</f>
        <v/>
      </c>
      <c r="CA27" s="147"/>
      <c r="CB27" s="107" t="str">
        <f>IF(AND(Table_Styles[[#This Row],[Selector]]&lt;&gt;"",Table_Styles[[#This Row],[Font Family Used]]&lt;&gt;"",Table_Styles[[#This Row],[Font Weight Used]]&lt;&gt;""),Table_Styles[[#This Row],[Font Family Used]]&amp;" "&amp;Table_Styles[[#This Row],[Font Weight Used]],"")</f>
        <v/>
      </c>
      <c r="CC27" s="107" t="str">
        <f ca="1">IF(AND(Table_Styles[[#This Row],[Selector]],COUNTIF(OFFSET(CC:CC,0,0,ROW()-1,1),"="&amp;Table_Styles[[#This Row],[Font]])=0),Table_Styles[[#This Row],[Font]],"")</f>
        <v/>
      </c>
      <c r="CD27" s="107" t="str">
        <f ca="1">IF(Table_Styles[[#This Row],[Unique Font]]&lt;&gt;"",
"{""fontFamily"":"""&amp;Table_Styles[[#This Row],[Font Family Used]]&amp;""",""fontWeight"":"&amp;Table_Styles[[#This Row],[Font Weight Used]]&amp;"}","")</f>
        <v/>
      </c>
      <c r="CE2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7" s="107" t="str">
        <f>IF(AND(Table_Styles[[#This Row],[Selector]]&lt;&gt;"", Table_Styles[[#This Row],[Config Properties]]&lt;&gt;""),
Table_Styles[[#This Row],[Selector]]&amp;" { "&amp;Table_Styles[[#This Row],[Config Properties]]&amp;" }","")</f>
        <v/>
      </c>
      <c r="CG27" s="107" t="str">
        <f xml:space="preserve">
SUBSTITUTE(SUBSTITUTE(SUBSTITUTE(SUBSTITUTE(SUBSTITUTE(SUBSTITUTE(SUBSTITUTE(SUBSTITUTE(Table_Styles[[#This Row],[Config]],
" {","{"),
"{ ","{"),
" }","}"),
"} ","}"),
" ,",","),
", ",","),
" :",":"),
": ",":")</f>
        <v/>
      </c>
    </row>
    <row r="28" spans="2:85" ht="21" customHeight="1">
      <c r="B28" s="177" t="s">
        <v>438</v>
      </c>
      <c r="C28" s="177" t="s">
        <v>1040</v>
      </c>
      <c r="D28" s="59"/>
      <c r="E28" s="60"/>
      <c r="F28" s="52" t="str">
        <f>IF(Table_Styles[[#This Row],[Font Family]]&lt;&gt;"",Table_Styles[[#This Row],[Font Family]],IF(Table_Styles[[#This Row],[Font Family Default]]&lt;&gt;"",Table_Styles[[#This Row],[Font Family Default]],""))</f>
        <v/>
      </c>
      <c r="G28" s="59"/>
      <c r="H28" s="59"/>
      <c r="I28" s="52" t="str">
        <f>IF(Table_Styles[[#This Row],[Font Size]]&lt;&gt;"",Table_Styles[[#This Row],[Font Size]],IF(Table_Styles[[#This Row],[Font Size Default]]&lt;&gt;"",Table_Styles[[#This Row],[Font Size Default]],""))</f>
        <v/>
      </c>
      <c r="J28" s="59"/>
      <c r="K28" s="59"/>
      <c r="L28" s="52" t="str">
        <f>IF(Table_Styles[[#This Row],[Font Weight]]&lt;&gt;"",Table_Styles[[#This Row],[Font Weight]],IF(Table_Styles[[#This Row],[Font Weight Default]]&lt;&gt;"",Table_Styles[[#This Row],[Font Weight Default]],""))</f>
        <v/>
      </c>
      <c r="M28" s="59"/>
      <c r="N28" s="59"/>
      <c r="O28" s="52" t="str">
        <f>IF(Table_Styles[[#This Row],[Colour]]&lt;&gt;"",Table_Styles[[#This Row],[Colour]],IF(Table_Styles[[#This Row],[Colour Default]]&lt;&gt;"",Table_Styles[[#This Row],[Colour Default]],""))</f>
        <v/>
      </c>
      <c r="P28" s="59"/>
      <c r="Q28" s="59"/>
      <c r="R28" s="52" t="str">
        <f>IF(Table_Styles[[#This Row],[Background]]&lt;&gt;"",Table_Styles[[#This Row],[Background]],IF(Table_Styles[[#This Row],[Background Default]]&lt;&gt;"",Table_Styles[[#This Row],[Background Default]],""))</f>
        <v/>
      </c>
      <c r="S28" s="59"/>
      <c r="T28" s="59"/>
      <c r="U28" s="52" t="str">
        <f>IF(Table_Styles[[#This Row],[Border]]&lt;&gt;"",Table_Styles[[#This Row],[Border]],IF(Table_Styles[[#This Row],[Border Default]]&lt;&gt;"",Table_Styles[[#This Row],[Border Default]],""))</f>
        <v/>
      </c>
      <c r="V28" s="59"/>
      <c r="W28" s="59"/>
      <c r="X28" s="52" t="str">
        <f>IF(Table_Styles[[#This Row],[Border Radius]]&lt;&gt;"",Table_Styles[[#This Row],[Border Radius]],IF(Table_Styles[[#This Row],[Border Radius Default]]&lt;&gt;"",Table_Styles[[#This Row],[Border Radius Default]],""))</f>
        <v/>
      </c>
      <c r="Y28" s="59"/>
      <c r="Z28" s="59"/>
      <c r="AA28" s="52" t="str">
        <f>IF(Table_Styles[[#This Row],[MT]]&lt;&gt;"",Table_Styles[[#This Row],[MT]],IF(Table_Styles[[#This Row],[MT Default]]&lt;&gt;"",Table_Styles[[#This Row],[MT Default]],""))</f>
        <v/>
      </c>
      <c r="AB28" s="59"/>
      <c r="AC28" s="59"/>
      <c r="AD28" s="52" t="str">
        <f>IF(Table_Styles[[#This Row],[MR]]&lt;&gt;"",Table_Styles[[#This Row],[MR]],IF(Table_Styles[[#This Row],[MR Default]]&lt;&gt;"",Table_Styles[[#This Row],[MR Default]],""))</f>
        <v/>
      </c>
      <c r="AE28" s="59"/>
      <c r="AF28" s="59"/>
      <c r="AG28" s="52" t="str">
        <f>IF(Table_Styles[[#This Row],[MB]]&lt;&gt;"",Table_Styles[[#This Row],[MB]],IF(Table_Styles[[#This Row],[MB Default]]&lt;&gt;"",Table_Styles[[#This Row],[MB Default]],""))</f>
        <v/>
      </c>
      <c r="AH28" s="59"/>
      <c r="AI28" s="59"/>
      <c r="AJ28" s="52" t="str">
        <f>IF(Table_Styles[[#This Row],[ML]]&lt;&gt;"",Table_Styles[[#This Row],[ML]],IF(Table_Styles[[#This Row],[ML Default]]&lt;&gt;"",Table_Styles[[#This Row],[ML Default]],""))</f>
        <v/>
      </c>
      <c r="AK28" s="59"/>
      <c r="AL28" s="59"/>
      <c r="AM28" s="52" t="str">
        <f>IF(Table_Styles[[#This Row],[PT]]&lt;&gt;"",Table_Styles[[#This Row],[PT]],IF(Table_Styles[[#This Row],[PT Default]]&lt;&gt;"",Table_Styles[[#This Row],[PT Default]],""))</f>
        <v/>
      </c>
      <c r="AN28" s="59"/>
      <c r="AO28" s="59"/>
      <c r="AP28" s="52" t="str">
        <f>IF(Table_Styles[[#This Row],[PR]]&lt;&gt;"",Table_Styles[[#This Row],[PR]],IF(Table_Styles[[#This Row],[PR Default]]&lt;&gt;"",Table_Styles[[#This Row],[PR Default]],""))</f>
        <v/>
      </c>
      <c r="AQ28" s="59"/>
      <c r="AR28" s="59"/>
      <c r="AS28" s="52" t="str">
        <f>IF(Table_Styles[[#This Row],[PB]]&lt;&gt;"",Table_Styles[[#This Row],[PB]],IF(Table_Styles[[#This Row],[PB Default]]&lt;&gt;"",Table_Styles[[#This Row],[PB Default]],""))</f>
        <v/>
      </c>
      <c r="AT28" s="59"/>
      <c r="AU28" s="59"/>
      <c r="AV28" s="52" t="str">
        <f>IF(Table_Styles[[#This Row],[PL]]&lt;&gt;"",Table_Styles[[#This Row],[PL]],IF(Table_Styles[[#This Row],[PL Default]]&lt;&gt;"",Table_Styles[[#This Row],[PL Default]],""))</f>
        <v/>
      </c>
      <c r="AW28" s="59"/>
      <c r="AX28" s="59"/>
      <c r="AY28" s="52" t="str">
        <f>IF(Table_Styles[[#This Row],[BT]]&lt;&gt;"",Table_Styles[[#This Row],[BT]],IF(Table_Styles[[#This Row],[BT Default]]&lt;&gt;"",Table_Styles[[#This Row],[BT Default]],""))</f>
        <v/>
      </c>
      <c r="AZ28" s="59"/>
      <c r="BA28" s="59"/>
      <c r="BB28" s="52" t="str">
        <f>IF(Table_Styles[[#This Row],[BR]]&lt;&gt;"",Table_Styles[[#This Row],[BR]],IF(Table_Styles[[#This Row],[BR Default]]&lt;&gt;"",Table_Styles[[#This Row],[BR Default]],""))</f>
        <v/>
      </c>
      <c r="BC28" s="59"/>
      <c r="BD28" s="59"/>
      <c r="BE28" s="52" t="str">
        <f>IF(Table_Styles[[#This Row],[BB]]&lt;&gt;"",Table_Styles[[#This Row],[BB]],IF(Table_Styles[[#This Row],[BB Default]]&lt;&gt;"",Table_Styles[[#This Row],[BB Default]],""))</f>
        <v/>
      </c>
      <c r="BF28" s="59"/>
      <c r="BG28" s="59" t="s">
        <v>439</v>
      </c>
      <c r="BH28" s="52" t="str">
        <f>IF(Table_Styles[[#This Row],[BL]]&lt;&gt;"",Table_Styles[[#This Row],[BL]],IF(Table_Styles[[#This Row],[BL Default]]&lt;&gt;"",Table_Styles[[#This Row],[BL Default]],""))</f>
        <v>7px solid #4a9049</v>
      </c>
      <c r="BI28" s="59"/>
      <c r="BJ28" s="59"/>
      <c r="BK28" s="52" t="str">
        <f>IF(Table_Styles[[#This Row],[Width]]&lt;&gt;"",Table_Styles[[#This Row],[Width]],IF(Table_Styles[[#This Row],[Width Default]]&lt;&gt;"",Table_Styles[[#This Row],[Width Default]],""))</f>
        <v/>
      </c>
      <c r="BL28" s="59"/>
      <c r="BM28" s="59"/>
      <c r="BN28" s="52" t="str">
        <f>IF(Table_Styles[[#This Row],[Height]]&lt;&gt;"",Table_Styles[[#This Row],[Height]],IF(Table_Styles[[#This Row],[Height Default]]&lt;&gt;"",Table_Styles[[#This Row],[Height Default]],""))</f>
        <v/>
      </c>
      <c r="BO28" s="52"/>
      <c r="BP28" s="52"/>
      <c r="BQ28" s="52" t="str">
        <f>IF(Table_Styles[[#This Row],[Top]]&lt;&gt;"",Table_Styles[[#This Row],[Top]],IF(Table_Styles[[#This Row],[Top Default]]&lt;&gt;"",Table_Styles[[#This Row],[Top Default]],""))</f>
        <v/>
      </c>
      <c r="BR28" s="52"/>
      <c r="BS28" s="52"/>
      <c r="BT28" s="52" t="str">
        <f>IF(Table_Styles[[#This Row],[Right]]&lt;&gt;"",Table_Styles[[#This Row],[Right]],IF(Table_Styles[[#This Row],[Right Default]]&lt;&gt;"",Table_Styles[[#This Row],[Right Default]],""))</f>
        <v/>
      </c>
      <c r="BU28" s="52"/>
      <c r="BV28" s="52"/>
      <c r="BW28" s="52" t="str">
        <f>IF(Table_Styles[[#This Row],[Bottom]]&lt;&gt;"",Table_Styles[[#This Row],[Bottom]],IF(Table_Styles[[#This Row],[Bottom Default]]&lt;&gt;"",Table_Styles[[#This Row],[Bottom Default]],""))</f>
        <v/>
      </c>
      <c r="BX28" s="52"/>
      <c r="BY28" s="52"/>
      <c r="BZ28" s="52" t="str">
        <f>IF(Table_Styles[[#This Row],[Left]]&lt;&gt;"",Table_Styles[[#This Row],[Left]],IF(Table_Styles[[#This Row],[Left Default]]&lt;&gt;"",Table_Styles[[#This Row],[Left Default]],""))</f>
        <v/>
      </c>
      <c r="CA28" s="59"/>
      <c r="CB28" s="104" t="str">
        <f>IF(AND(Table_Styles[[#This Row],[Selector]]&lt;&gt;"",Table_Styles[[#This Row],[Font Family Used]]&lt;&gt;"",Table_Styles[[#This Row],[Font Weight Used]]&lt;&gt;""),Table_Styles[[#This Row],[Font Family Used]]&amp;" "&amp;Table_Styles[[#This Row],[Font Weight Used]],"")</f>
        <v/>
      </c>
      <c r="CC28" s="104" t="str">
        <f ca="1">IF(AND(Table_Styles[[#This Row],[Selector]],COUNTIF(OFFSET(CC:CC,0,0,ROW()-1,1),"="&amp;Table_Styles[[#This Row],[Font]])=0),Table_Styles[[#This Row],[Font]],"")</f>
        <v/>
      </c>
      <c r="CD28" s="104" t="str">
        <f ca="1">IF(Table_Styles[[#This Row],[Unique Font]]&lt;&gt;"",
"{""fontFamily"":"""&amp;Table_Styles[[#This Row],[Font Family Used]]&amp;""",""fontWeight"":"&amp;Table_Styles[[#This Row],[Font Weight Used]]&amp;"}","")</f>
        <v/>
      </c>
      <c r="CE2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#4a9049</v>
      </c>
      <c r="CF28" s="104" t="str">
        <f>IF(AND(Table_Styles[[#This Row],[Selector]]&lt;&gt;"", Table_Styles[[#This Row],[Config Properties]]&lt;&gt;""),
Table_Styles[[#This Row],[Selector]]&amp;" { "&amp;Table_Styles[[#This Row],[Config Properties]]&amp;" }","")</f>
        <v>formly-field .form-control.ng-valid.ng-touched, formly-field .form-control.ng-valid.ng-touched + .form-control.file-upload { border-left: 7px solid #4a9049 }</v>
      </c>
      <c r="CG28" s="104" t="str">
        <f xml:space="preserve">
SUBSTITUTE(SUBSTITUTE(SUBSTITUTE(SUBSTITUTE(SUBSTITUTE(SUBSTITUTE(SUBSTITUTE(SUBSTITUTE(Table_Styles[[#This Row],[Config]],
" {","{"),
"{ ","{"),
" }","}"),
"} ","}"),
" ,",","),
", ",","),
" :",":"),
": ",":")</f>
        <v>formly-field .form-control.ng-valid.ng-touched,formly-field .form-control.ng-valid.ng-touched + .form-control.file-upload{border-left:7px solid #4a9049}</v>
      </c>
    </row>
    <row r="29" spans="2:85" ht="21" customHeight="1">
      <c r="B29" s="177" t="s">
        <v>440</v>
      </c>
      <c r="C29" s="177" t="s">
        <v>1041</v>
      </c>
      <c r="D29" s="59"/>
      <c r="E29" s="60"/>
      <c r="F29" s="52" t="str">
        <f>IF(Table_Styles[[#This Row],[Font Family]]&lt;&gt;"",Table_Styles[[#This Row],[Font Family]],IF(Table_Styles[[#This Row],[Font Family Default]]&lt;&gt;"",Table_Styles[[#This Row],[Font Family Default]],""))</f>
        <v/>
      </c>
      <c r="G29" s="59"/>
      <c r="H29" s="59"/>
      <c r="I29" s="52" t="str">
        <f>IF(Table_Styles[[#This Row],[Font Size]]&lt;&gt;"",Table_Styles[[#This Row],[Font Size]],IF(Table_Styles[[#This Row],[Font Size Default]]&lt;&gt;"",Table_Styles[[#This Row],[Font Size Default]],""))</f>
        <v/>
      </c>
      <c r="J29" s="59"/>
      <c r="K29" s="59"/>
      <c r="L29" s="52" t="str">
        <f>IF(Table_Styles[[#This Row],[Font Weight]]&lt;&gt;"",Table_Styles[[#This Row],[Font Weight]],IF(Table_Styles[[#This Row],[Font Weight Default]]&lt;&gt;"",Table_Styles[[#This Row],[Font Weight Default]],""))</f>
        <v/>
      </c>
      <c r="M29" s="59"/>
      <c r="N29" s="59"/>
      <c r="O29" s="52" t="str">
        <f>IF(Table_Styles[[#This Row],[Colour]]&lt;&gt;"",Table_Styles[[#This Row],[Colour]],IF(Table_Styles[[#This Row],[Colour Default]]&lt;&gt;"",Table_Styles[[#This Row],[Colour Default]],""))</f>
        <v/>
      </c>
      <c r="P29" s="59"/>
      <c r="Q29" s="59"/>
      <c r="R29" s="52" t="str">
        <f>IF(Table_Styles[[#This Row],[Background]]&lt;&gt;"",Table_Styles[[#This Row],[Background]],IF(Table_Styles[[#This Row],[Background Default]]&lt;&gt;"",Table_Styles[[#This Row],[Background Default]],""))</f>
        <v/>
      </c>
      <c r="S29" s="59"/>
      <c r="T29" s="59"/>
      <c r="U29" s="52" t="str">
        <f>IF(Table_Styles[[#This Row],[Border]]&lt;&gt;"",Table_Styles[[#This Row],[Border]],IF(Table_Styles[[#This Row],[Border Default]]&lt;&gt;"",Table_Styles[[#This Row],[Border Default]],""))</f>
        <v/>
      </c>
      <c r="V29" s="59"/>
      <c r="W29" s="59"/>
      <c r="X29" s="52" t="str">
        <f>IF(Table_Styles[[#This Row],[Border Radius]]&lt;&gt;"",Table_Styles[[#This Row],[Border Radius]],IF(Table_Styles[[#This Row],[Border Radius Default]]&lt;&gt;"",Table_Styles[[#This Row],[Border Radius Default]],""))</f>
        <v/>
      </c>
      <c r="Y29" s="59"/>
      <c r="Z29" s="59"/>
      <c r="AA29" s="52" t="str">
        <f>IF(Table_Styles[[#This Row],[MT]]&lt;&gt;"",Table_Styles[[#This Row],[MT]],IF(Table_Styles[[#This Row],[MT Default]]&lt;&gt;"",Table_Styles[[#This Row],[MT Default]],""))</f>
        <v/>
      </c>
      <c r="AB29" s="59"/>
      <c r="AC29" s="59"/>
      <c r="AD29" s="52" t="str">
        <f>IF(Table_Styles[[#This Row],[MR]]&lt;&gt;"",Table_Styles[[#This Row],[MR]],IF(Table_Styles[[#This Row],[MR Default]]&lt;&gt;"",Table_Styles[[#This Row],[MR Default]],""))</f>
        <v/>
      </c>
      <c r="AE29" s="59"/>
      <c r="AF29" s="59"/>
      <c r="AG29" s="52" t="str">
        <f>IF(Table_Styles[[#This Row],[MB]]&lt;&gt;"",Table_Styles[[#This Row],[MB]],IF(Table_Styles[[#This Row],[MB Default]]&lt;&gt;"",Table_Styles[[#This Row],[MB Default]],""))</f>
        <v/>
      </c>
      <c r="AH29" s="59"/>
      <c r="AI29" s="59"/>
      <c r="AJ29" s="52" t="str">
        <f>IF(Table_Styles[[#This Row],[ML]]&lt;&gt;"",Table_Styles[[#This Row],[ML]],IF(Table_Styles[[#This Row],[ML Default]]&lt;&gt;"",Table_Styles[[#This Row],[ML Default]],""))</f>
        <v/>
      </c>
      <c r="AK29" s="59"/>
      <c r="AL29" s="59"/>
      <c r="AM29" s="52" t="str">
        <f>IF(Table_Styles[[#This Row],[PT]]&lt;&gt;"",Table_Styles[[#This Row],[PT]],IF(Table_Styles[[#This Row],[PT Default]]&lt;&gt;"",Table_Styles[[#This Row],[PT Default]],""))</f>
        <v/>
      </c>
      <c r="AN29" s="59"/>
      <c r="AO29" s="59"/>
      <c r="AP29" s="52" t="str">
        <f>IF(Table_Styles[[#This Row],[PR]]&lt;&gt;"",Table_Styles[[#This Row],[PR]],IF(Table_Styles[[#This Row],[PR Default]]&lt;&gt;"",Table_Styles[[#This Row],[PR Default]],""))</f>
        <v/>
      </c>
      <c r="AQ29" s="59"/>
      <c r="AR29" s="59"/>
      <c r="AS29" s="52" t="str">
        <f>IF(Table_Styles[[#This Row],[PB]]&lt;&gt;"",Table_Styles[[#This Row],[PB]],IF(Table_Styles[[#This Row],[PB Default]]&lt;&gt;"",Table_Styles[[#This Row],[PB Default]],""))</f>
        <v/>
      </c>
      <c r="AT29" s="59"/>
      <c r="AU29" s="59"/>
      <c r="AV29" s="52" t="str">
        <f>IF(Table_Styles[[#This Row],[PL]]&lt;&gt;"",Table_Styles[[#This Row],[PL]],IF(Table_Styles[[#This Row],[PL Default]]&lt;&gt;"",Table_Styles[[#This Row],[PL Default]],""))</f>
        <v/>
      </c>
      <c r="AW29" s="59"/>
      <c r="AX29" s="59"/>
      <c r="AY29" s="52" t="str">
        <f>IF(Table_Styles[[#This Row],[BT]]&lt;&gt;"",Table_Styles[[#This Row],[BT]],IF(Table_Styles[[#This Row],[BT Default]]&lt;&gt;"",Table_Styles[[#This Row],[BT Default]],""))</f>
        <v/>
      </c>
      <c r="AZ29" s="59"/>
      <c r="BA29" s="59"/>
      <c r="BB29" s="52" t="str">
        <f>IF(Table_Styles[[#This Row],[BR]]&lt;&gt;"",Table_Styles[[#This Row],[BR]],IF(Table_Styles[[#This Row],[BR Default]]&lt;&gt;"",Table_Styles[[#This Row],[BR Default]],""))</f>
        <v/>
      </c>
      <c r="BC29" s="59"/>
      <c r="BD29" s="59"/>
      <c r="BE29" s="52" t="str">
        <f>IF(Table_Styles[[#This Row],[BB]]&lt;&gt;"",Table_Styles[[#This Row],[BB]],IF(Table_Styles[[#This Row],[BB Default]]&lt;&gt;"",Table_Styles[[#This Row],[BB Default]],""))</f>
        <v/>
      </c>
      <c r="BF29" s="59"/>
      <c r="BG29" s="59" t="s">
        <v>441</v>
      </c>
      <c r="BH29" s="52" t="str">
        <f>IF(Table_Styles[[#This Row],[BL]]&lt;&gt;"",Table_Styles[[#This Row],[BL]],IF(Table_Styles[[#This Row],[BL Default]]&lt;&gt;"",Table_Styles[[#This Row],[BL Default]],""))</f>
        <v>7px solid #b33345</v>
      </c>
      <c r="BI29" s="59"/>
      <c r="BJ29" s="59"/>
      <c r="BK29" s="52" t="str">
        <f>IF(Table_Styles[[#This Row],[Width]]&lt;&gt;"",Table_Styles[[#This Row],[Width]],IF(Table_Styles[[#This Row],[Width Default]]&lt;&gt;"",Table_Styles[[#This Row],[Width Default]],""))</f>
        <v/>
      </c>
      <c r="BL29" s="59"/>
      <c r="BM29" s="59"/>
      <c r="BN29" s="52" t="str">
        <f>IF(Table_Styles[[#This Row],[Height]]&lt;&gt;"",Table_Styles[[#This Row],[Height]],IF(Table_Styles[[#This Row],[Height Default]]&lt;&gt;"",Table_Styles[[#This Row],[Height Default]],""))</f>
        <v/>
      </c>
      <c r="BO29" s="52"/>
      <c r="BP29" s="52"/>
      <c r="BQ29" s="52" t="str">
        <f>IF(Table_Styles[[#This Row],[Top]]&lt;&gt;"",Table_Styles[[#This Row],[Top]],IF(Table_Styles[[#This Row],[Top Default]]&lt;&gt;"",Table_Styles[[#This Row],[Top Default]],""))</f>
        <v/>
      </c>
      <c r="BR29" s="52"/>
      <c r="BS29" s="52"/>
      <c r="BT29" s="52" t="str">
        <f>IF(Table_Styles[[#This Row],[Right]]&lt;&gt;"",Table_Styles[[#This Row],[Right]],IF(Table_Styles[[#This Row],[Right Default]]&lt;&gt;"",Table_Styles[[#This Row],[Right Default]],""))</f>
        <v/>
      </c>
      <c r="BU29" s="52"/>
      <c r="BV29" s="52"/>
      <c r="BW29" s="52" t="str">
        <f>IF(Table_Styles[[#This Row],[Bottom]]&lt;&gt;"",Table_Styles[[#This Row],[Bottom]],IF(Table_Styles[[#This Row],[Bottom Default]]&lt;&gt;"",Table_Styles[[#This Row],[Bottom Default]],""))</f>
        <v/>
      </c>
      <c r="BX29" s="52"/>
      <c r="BY29" s="52"/>
      <c r="BZ29" s="52" t="str">
        <f>IF(Table_Styles[[#This Row],[Left]]&lt;&gt;"",Table_Styles[[#This Row],[Left]],IF(Table_Styles[[#This Row],[Left Default]]&lt;&gt;"",Table_Styles[[#This Row],[Left Default]],""))</f>
        <v/>
      </c>
      <c r="CA29" s="59"/>
      <c r="CB29" s="104" t="str">
        <f>IF(AND(Table_Styles[[#This Row],[Selector]]&lt;&gt;"",Table_Styles[[#This Row],[Font Family Used]]&lt;&gt;"",Table_Styles[[#This Row],[Font Weight Used]]&lt;&gt;""),Table_Styles[[#This Row],[Font Family Used]]&amp;" "&amp;Table_Styles[[#This Row],[Font Weight Used]],"")</f>
        <v/>
      </c>
      <c r="CC29" s="104" t="str">
        <f ca="1">IF(AND(Table_Styles[[#This Row],[Selector]],COUNTIF(OFFSET(CC:CC,0,0,ROW()-1,1),"="&amp;Table_Styles[[#This Row],[Font]])=0),Table_Styles[[#This Row],[Font]],"")</f>
        <v/>
      </c>
      <c r="CD29" s="104" t="str">
        <f ca="1">IF(Table_Styles[[#This Row],[Unique Font]]&lt;&gt;"",
"{""fontFamily"":"""&amp;Table_Styles[[#This Row],[Font Family Used]]&amp;""",""fontWeight"":"&amp;Table_Styles[[#This Row],[Font Weight Used]]&amp;"}","")</f>
        <v/>
      </c>
      <c r="CE2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v>
      </c>
      <c r="CF29" s="104" t="str">
        <f>IF(AND(Table_Styles[[#This Row],[Selector]]&lt;&gt;"", Table_Styles[[#This Row],[Config Properties]]&lt;&gt;""),
Table_Styles[[#This Row],[Selector]]&amp;" { "&amp;Table_Styles[[#This Row],[Config Properties]]&amp;" }","")</f>
        <v>formly-field .form-control.ng-invalid.ng-touched, formly-field .form-control.ng-invalid.ng-touched + .form-control.file-upload { border-left: 7px solid #b33345 }</v>
      </c>
      <c r="CG29" s="104" t="str">
        <f xml:space="preserve">
SUBSTITUTE(SUBSTITUTE(SUBSTITUTE(SUBSTITUTE(SUBSTITUTE(SUBSTITUTE(SUBSTITUTE(SUBSTITUTE(Table_Styles[[#This Row],[Config]],
" {","{"),
"{ ","{"),
" }","}"),
"} ","}"),
" ,",","),
", ",","),
" :",":"),
": ",":")</f>
        <v>formly-field .form-control.ng-invalid.ng-touched,formly-field .form-control.ng-invalid.ng-touched + .form-control.file-upload{border-left:7px solid #b33345}</v>
      </c>
    </row>
    <row r="30" spans="2:85" ht="21" customHeight="1">
      <c r="B30" s="177" t="s">
        <v>442</v>
      </c>
      <c r="C30" s="177" t="s">
        <v>1042</v>
      </c>
      <c r="D30" s="147"/>
      <c r="E30" s="60"/>
      <c r="F30" s="50" t="str">
        <f>IF(Table_Styles[[#This Row],[Font Family]]&lt;&gt;"",Table_Styles[[#This Row],[Font Family]],IF(Table_Styles[[#This Row],[Font Family Default]]&lt;&gt;"",Table_Styles[[#This Row],[Font Family Default]],""))</f>
        <v/>
      </c>
      <c r="G30" s="147"/>
      <c r="H30" s="59"/>
      <c r="I30" s="50" t="str">
        <f>IF(Table_Styles[[#This Row],[Font Size]]&lt;&gt;"",Table_Styles[[#This Row],[Font Size]],IF(Table_Styles[[#This Row],[Font Size Default]]&lt;&gt;"",Table_Styles[[#This Row],[Font Size Default]],""))</f>
        <v/>
      </c>
      <c r="J30" s="147"/>
      <c r="K30" s="59"/>
      <c r="L30" s="50" t="str">
        <f>IF(Table_Styles[[#This Row],[Font Weight]]&lt;&gt;"",Table_Styles[[#This Row],[Font Weight]],IF(Table_Styles[[#This Row],[Font Weight Default]]&lt;&gt;"",Table_Styles[[#This Row],[Font Weight Default]],""))</f>
        <v/>
      </c>
      <c r="M30" s="147"/>
      <c r="N30" s="59"/>
      <c r="O30" s="50" t="str">
        <f>IF(Table_Styles[[#This Row],[Colour]]&lt;&gt;"",Table_Styles[[#This Row],[Colour]],IF(Table_Styles[[#This Row],[Colour Default]]&lt;&gt;"",Table_Styles[[#This Row],[Colour Default]],""))</f>
        <v/>
      </c>
      <c r="P30" s="147"/>
      <c r="Q30" s="59"/>
      <c r="R30" s="50" t="str">
        <f>IF(Table_Styles[[#This Row],[Background]]&lt;&gt;"",Table_Styles[[#This Row],[Background]],IF(Table_Styles[[#This Row],[Background Default]]&lt;&gt;"",Table_Styles[[#This Row],[Background Default]],""))</f>
        <v/>
      </c>
      <c r="S30" s="147"/>
      <c r="T30" s="59"/>
      <c r="U30" s="50" t="str">
        <f>IF(Table_Styles[[#This Row],[Border]]&lt;&gt;"",Table_Styles[[#This Row],[Border]],IF(Table_Styles[[#This Row],[Border Default]]&lt;&gt;"",Table_Styles[[#This Row],[Border Default]],""))</f>
        <v/>
      </c>
      <c r="V30" s="59"/>
      <c r="W30" s="59"/>
      <c r="X30" s="50" t="str">
        <f>IF(Table_Styles[[#This Row],[Border Radius]]&lt;&gt;"",Table_Styles[[#This Row],[Border Radius]],IF(Table_Styles[[#This Row],[Border Radius Default]]&lt;&gt;"",Table_Styles[[#This Row],[Border Radius Default]],""))</f>
        <v/>
      </c>
      <c r="Y30" s="147"/>
      <c r="Z30" s="59"/>
      <c r="AA30" s="50" t="str">
        <f>IF(Table_Styles[[#This Row],[MT]]&lt;&gt;"",Table_Styles[[#This Row],[MT]],IF(Table_Styles[[#This Row],[MT Default]]&lt;&gt;"",Table_Styles[[#This Row],[MT Default]],""))</f>
        <v/>
      </c>
      <c r="AB30" s="147"/>
      <c r="AC30" s="59"/>
      <c r="AD30" s="50" t="str">
        <f>IF(Table_Styles[[#This Row],[MR]]&lt;&gt;"",Table_Styles[[#This Row],[MR]],IF(Table_Styles[[#This Row],[MR Default]]&lt;&gt;"",Table_Styles[[#This Row],[MR Default]],""))</f>
        <v/>
      </c>
      <c r="AE30" s="147"/>
      <c r="AF30" s="59"/>
      <c r="AG30" s="50" t="str">
        <f>IF(Table_Styles[[#This Row],[MB]]&lt;&gt;"",Table_Styles[[#This Row],[MB]],IF(Table_Styles[[#This Row],[MB Default]]&lt;&gt;"",Table_Styles[[#This Row],[MB Default]],""))</f>
        <v/>
      </c>
      <c r="AH30" s="147"/>
      <c r="AI30" s="59"/>
      <c r="AJ30" s="50" t="str">
        <f>IF(Table_Styles[[#This Row],[ML]]&lt;&gt;"",Table_Styles[[#This Row],[ML]],IF(Table_Styles[[#This Row],[ML Default]]&lt;&gt;"",Table_Styles[[#This Row],[ML Default]],""))</f>
        <v/>
      </c>
      <c r="AK30" s="147"/>
      <c r="AL30" s="59"/>
      <c r="AM30" s="50" t="str">
        <f>IF(Table_Styles[[#This Row],[PT]]&lt;&gt;"",Table_Styles[[#This Row],[PT]],IF(Table_Styles[[#This Row],[PT Default]]&lt;&gt;"",Table_Styles[[#This Row],[PT Default]],""))</f>
        <v/>
      </c>
      <c r="AN30" s="147"/>
      <c r="AO30" s="59"/>
      <c r="AP30" s="50" t="str">
        <f>IF(Table_Styles[[#This Row],[PR]]&lt;&gt;"",Table_Styles[[#This Row],[PR]],IF(Table_Styles[[#This Row],[PR Default]]&lt;&gt;"",Table_Styles[[#This Row],[PR Default]],""))</f>
        <v/>
      </c>
      <c r="AQ30" s="147"/>
      <c r="AR30" s="59"/>
      <c r="AS30" s="50" t="str">
        <f>IF(Table_Styles[[#This Row],[PB]]&lt;&gt;"",Table_Styles[[#This Row],[PB]],IF(Table_Styles[[#This Row],[PB Default]]&lt;&gt;"",Table_Styles[[#This Row],[PB Default]],""))</f>
        <v/>
      </c>
      <c r="AT30" s="147"/>
      <c r="AU30" s="59"/>
      <c r="AV30" s="50" t="str">
        <f>IF(Table_Styles[[#This Row],[PL]]&lt;&gt;"",Table_Styles[[#This Row],[PL]],IF(Table_Styles[[#This Row],[PL Default]]&lt;&gt;"",Table_Styles[[#This Row],[PL Default]],""))</f>
        <v/>
      </c>
      <c r="AW30" s="147"/>
      <c r="AX30" s="59"/>
      <c r="AY30" s="50" t="str">
        <f>IF(Table_Styles[[#This Row],[BT]]&lt;&gt;"",Table_Styles[[#This Row],[BT]],IF(Table_Styles[[#This Row],[BT Default]]&lt;&gt;"",Table_Styles[[#This Row],[BT Default]],""))</f>
        <v/>
      </c>
      <c r="AZ30" s="147"/>
      <c r="BA30" s="59"/>
      <c r="BB30" s="50" t="str">
        <f>IF(Table_Styles[[#This Row],[BR]]&lt;&gt;"",Table_Styles[[#This Row],[BR]],IF(Table_Styles[[#This Row],[BR Default]]&lt;&gt;"",Table_Styles[[#This Row],[BR Default]],""))</f>
        <v/>
      </c>
      <c r="BC30" s="147"/>
      <c r="BD30" s="59"/>
      <c r="BE30" s="50" t="str">
        <f>IF(Table_Styles[[#This Row],[BB]]&lt;&gt;"",Table_Styles[[#This Row],[BB]],IF(Table_Styles[[#This Row],[BB Default]]&lt;&gt;"",Table_Styles[[#This Row],[BB Default]],""))</f>
        <v/>
      </c>
      <c r="BF30" s="147"/>
      <c r="BG30" s="151" t="str">
        <f>"7px solid "&amp;Colour_Background_3</f>
        <v>7px solid #d9e1e8</v>
      </c>
      <c r="BH30" s="50" t="str">
        <f>IF(Table_Styles[[#This Row],[BL]]&lt;&gt;"",Table_Styles[[#This Row],[BL]],IF(Table_Styles[[#This Row],[BL Default]]&lt;&gt;"",Table_Styles[[#This Row],[BL Default]],""))</f>
        <v>7px solid #d9e1e8</v>
      </c>
      <c r="BI30" s="59"/>
      <c r="BJ30" s="59"/>
      <c r="BK30" s="50" t="str">
        <f>IF(Table_Styles[[#This Row],[Width]]&lt;&gt;"",Table_Styles[[#This Row],[Width]],IF(Table_Styles[[#This Row],[Width Default]]&lt;&gt;"",Table_Styles[[#This Row],[Width Default]],""))</f>
        <v/>
      </c>
      <c r="BL30" s="59"/>
      <c r="BM30" s="59"/>
      <c r="BN30" s="50" t="str">
        <f>IF(Table_Styles[[#This Row],[Height]]&lt;&gt;"",Table_Styles[[#This Row],[Height]],IF(Table_Styles[[#This Row],[Height Default]]&lt;&gt;"",Table_Styles[[#This Row],[Height Default]],""))</f>
        <v/>
      </c>
      <c r="BO30" s="52"/>
      <c r="BP30" s="52"/>
      <c r="BQ30" s="50" t="str">
        <f>IF(Table_Styles[[#This Row],[Top]]&lt;&gt;"",Table_Styles[[#This Row],[Top]],IF(Table_Styles[[#This Row],[Top Default]]&lt;&gt;"",Table_Styles[[#This Row],[Top Default]],""))</f>
        <v/>
      </c>
      <c r="BR30" s="52"/>
      <c r="BS30" s="52"/>
      <c r="BT30" s="50" t="str">
        <f>IF(Table_Styles[[#This Row],[Right]]&lt;&gt;"",Table_Styles[[#This Row],[Right]],IF(Table_Styles[[#This Row],[Right Default]]&lt;&gt;"",Table_Styles[[#This Row],[Right Default]],""))</f>
        <v/>
      </c>
      <c r="BU30" s="52"/>
      <c r="BV30" s="52"/>
      <c r="BW30" s="50" t="str">
        <f>IF(Table_Styles[[#This Row],[Bottom]]&lt;&gt;"",Table_Styles[[#This Row],[Bottom]],IF(Table_Styles[[#This Row],[Bottom Default]]&lt;&gt;"",Table_Styles[[#This Row],[Bottom Default]],""))</f>
        <v/>
      </c>
      <c r="BX30" s="52"/>
      <c r="BY30" s="52"/>
      <c r="BZ30" s="50" t="str">
        <f>IF(Table_Styles[[#This Row],[Left]]&lt;&gt;"",Table_Styles[[#This Row],[Left]],IF(Table_Styles[[#This Row],[Left Default]]&lt;&gt;"",Table_Styles[[#This Row],[Left Default]],""))</f>
        <v/>
      </c>
      <c r="CA30" s="147"/>
      <c r="CB30" s="107" t="str">
        <f>IF(AND(Table_Styles[[#This Row],[Selector]]&lt;&gt;"",Table_Styles[[#This Row],[Font Family Used]]&lt;&gt;"",Table_Styles[[#This Row],[Font Weight Used]]&lt;&gt;""),Table_Styles[[#This Row],[Font Family Used]]&amp;" "&amp;Table_Styles[[#This Row],[Font Weight Used]],"")</f>
        <v/>
      </c>
      <c r="CC30" s="107" t="str">
        <f ca="1">IF(AND(Table_Styles[[#This Row],[Selector]],COUNTIF(OFFSET(CC:CC,0,0,ROW()-1,1),"="&amp;Table_Styles[[#This Row],[Font]])=0),Table_Styles[[#This Row],[Font]],"")</f>
        <v/>
      </c>
      <c r="CD30" s="107" t="str">
        <f ca="1">IF(Table_Styles[[#This Row],[Unique Font]]&lt;&gt;"",
"{""fontFamily"":"""&amp;Table_Styles[[#This Row],[Font Family Used]]&amp;""",""fontWeight"":"&amp;Table_Styles[[#This Row],[Font Weight Used]]&amp;"}","")</f>
        <v/>
      </c>
      <c r="CE30"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#d9e1e8</v>
      </c>
      <c r="CF30" s="107" t="str">
        <f>IF(AND(Table_Styles[[#This Row],[Selector]]&lt;&gt;"", Table_Styles[[#This Row],[Config Properties]]&lt;&gt;""),
Table_Styles[[#This Row],[Selector]]&amp;" { "&amp;Table_Styles[[#This Row],[Config Properties]]&amp;" }","")</f>
        <v>formly-field .form-control.ng-pending.ng-touched, formly-field .form-control.ng-pending.ng-touched + .form-control.file-upload { border-left: 7px solid #d9e1e8 }</v>
      </c>
      <c r="CG30" s="107" t="str">
        <f xml:space="preserve">
SUBSTITUTE(SUBSTITUTE(SUBSTITUTE(SUBSTITUTE(SUBSTITUTE(SUBSTITUTE(SUBSTITUTE(SUBSTITUTE(Table_Styles[[#This Row],[Config]],
" {","{"),
"{ ","{"),
" }","}"),
"} ","}"),
" ,",","),
", ",","),
" :",":"),
": ",":")</f>
        <v>formly-field .form-control.ng-pending.ng-touched,formly-field .form-control.ng-pending.ng-touched + .form-control.file-upload{border-left:7px solid #d9e1e8}</v>
      </c>
    </row>
    <row r="31" spans="2:85" ht="21" customHeight="1">
      <c r="B31" s="222" t="s">
        <v>899</v>
      </c>
      <c r="C31" s="222" t="s">
        <v>900</v>
      </c>
      <c r="D31" s="147"/>
      <c r="E31" s="60"/>
      <c r="F31" s="50" t="str">
        <f>IF(Table_Styles[[#This Row],[Font Family]]&lt;&gt;"",Table_Styles[[#This Row],[Font Family]],IF(Table_Styles[[#This Row],[Font Family Default]]&lt;&gt;"",Table_Styles[[#This Row],[Font Family Default]],""))</f>
        <v/>
      </c>
      <c r="G31" s="147"/>
      <c r="H31" s="59"/>
      <c r="I31" s="50" t="str">
        <f>IF(Table_Styles[[#This Row],[Font Size]]&lt;&gt;"",Table_Styles[[#This Row],[Font Size]],IF(Table_Styles[[#This Row],[Font Size Default]]&lt;&gt;"",Table_Styles[[#This Row],[Font Size Default]],""))</f>
        <v/>
      </c>
      <c r="J31" s="147"/>
      <c r="K31" s="59"/>
      <c r="L31" s="50" t="str">
        <f>IF(Table_Styles[[#This Row],[Font Weight]]&lt;&gt;"",Table_Styles[[#This Row],[Font Weight]],IF(Table_Styles[[#This Row],[Font Weight Default]]&lt;&gt;"",Table_Styles[[#This Row],[Font Weight Default]],""))</f>
        <v/>
      </c>
      <c r="M31" s="147"/>
      <c r="N31" s="59"/>
      <c r="O31" s="50" t="str">
        <f>IF(Table_Styles[[#This Row],[Colour]]&lt;&gt;"",Table_Styles[[#This Row],[Colour]],IF(Table_Styles[[#This Row],[Colour Default]]&lt;&gt;"",Table_Styles[[#This Row],[Colour Default]],""))</f>
        <v/>
      </c>
      <c r="P31" s="147"/>
      <c r="Q31" s="59" t="s">
        <v>901</v>
      </c>
      <c r="R31" s="50" t="str">
        <f>IF(Table_Styles[[#This Row],[Background]]&lt;&gt;"",Table_Styles[[#This Row],[Background]],IF(Table_Styles[[#This Row],[Background Default]]&lt;&gt;"",Table_Styles[[#This Row],[Background Default]],""))</f>
        <v>#f6f8fd</v>
      </c>
      <c r="S31" s="147"/>
      <c r="T31" s="59"/>
      <c r="U31" s="50" t="str">
        <f>IF(Table_Styles[[#This Row],[Border]]&lt;&gt;"",Table_Styles[[#This Row],[Border]],IF(Table_Styles[[#This Row],[Border Default]]&lt;&gt;"",Table_Styles[[#This Row],[Border Default]],""))</f>
        <v/>
      </c>
      <c r="V31" s="59"/>
      <c r="W31" s="59"/>
      <c r="X31" s="50" t="str">
        <f>IF(Table_Styles[[#This Row],[Border Radius]]&lt;&gt;"",Table_Styles[[#This Row],[Border Radius]],IF(Table_Styles[[#This Row],[Border Radius Default]]&lt;&gt;"",Table_Styles[[#This Row],[Border Radius Default]],""))</f>
        <v/>
      </c>
      <c r="Y31" s="147"/>
      <c r="Z31" s="59"/>
      <c r="AA31" s="50" t="str">
        <f>IF(Table_Styles[[#This Row],[MT]]&lt;&gt;"",Table_Styles[[#This Row],[MT]],IF(Table_Styles[[#This Row],[MT Default]]&lt;&gt;"",Table_Styles[[#This Row],[MT Default]],""))</f>
        <v/>
      </c>
      <c r="AB31" s="147"/>
      <c r="AC31" s="59"/>
      <c r="AD31" s="50" t="str">
        <f>IF(Table_Styles[[#This Row],[MR]]&lt;&gt;"",Table_Styles[[#This Row],[MR]],IF(Table_Styles[[#This Row],[MR Default]]&lt;&gt;"",Table_Styles[[#This Row],[MR Default]],""))</f>
        <v/>
      </c>
      <c r="AE31" s="147"/>
      <c r="AF31" s="59"/>
      <c r="AG31" s="50" t="str">
        <f>IF(Table_Styles[[#This Row],[MB]]&lt;&gt;"",Table_Styles[[#This Row],[MB]],IF(Table_Styles[[#This Row],[MB Default]]&lt;&gt;"",Table_Styles[[#This Row],[MB Default]],""))</f>
        <v/>
      </c>
      <c r="AH31" s="147"/>
      <c r="AI31" s="59"/>
      <c r="AJ31" s="50" t="str">
        <f>IF(Table_Styles[[#This Row],[ML]]&lt;&gt;"",Table_Styles[[#This Row],[ML]],IF(Table_Styles[[#This Row],[ML Default]]&lt;&gt;"",Table_Styles[[#This Row],[ML Default]],""))</f>
        <v/>
      </c>
      <c r="AK31" s="147"/>
      <c r="AL31" s="59"/>
      <c r="AM31" s="50" t="str">
        <f>IF(Table_Styles[[#This Row],[PT]]&lt;&gt;"",Table_Styles[[#This Row],[PT]],IF(Table_Styles[[#This Row],[PT Default]]&lt;&gt;"",Table_Styles[[#This Row],[PT Default]],""))</f>
        <v/>
      </c>
      <c r="AN31" s="147"/>
      <c r="AO31" s="59"/>
      <c r="AP31" s="50" t="str">
        <f>IF(Table_Styles[[#This Row],[PR]]&lt;&gt;"",Table_Styles[[#This Row],[PR]],IF(Table_Styles[[#This Row],[PR Default]]&lt;&gt;"",Table_Styles[[#This Row],[PR Default]],""))</f>
        <v/>
      </c>
      <c r="AQ31" s="147"/>
      <c r="AR31" s="59"/>
      <c r="AS31" s="50" t="str">
        <f>IF(Table_Styles[[#This Row],[PB]]&lt;&gt;"",Table_Styles[[#This Row],[PB]],IF(Table_Styles[[#This Row],[PB Default]]&lt;&gt;"",Table_Styles[[#This Row],[PB Default]],""))</f>
        <v/>
      </c>
      <c r="AT31" s="147"/>
      <c r="AU31" s="59"/>
      <c r="AV31" s="50" t="str">
        <f>IF(Table_Styles[[#This Row],[PL]]&lt;&gt;"",Table_Styles[[#This Row],[PL]],IF(Table_Styles[[#This Row],[PL Default]]&lt;&gt;"",Table_Styles[[#This Row],[PL Default]],""))</f>
        <v/>
      </c>
      <c r="AW31" s="147"/>
      <c r="AX31" s="59"/>
      <c r="AY31" s="50" t="str">
        <f>IF(Table_Styles[[#This Row],[BT]]&lt;&gt;"",Table_Styles[[#This Row],[BT]],IF(Table_Styles[[#This Row],[BT Default]]&lt;&gt;"",Table_Styles[[#This Row],[BT Default]],""))</f>
        <v/>
      </c>
      <c r="AZ31" s="147"/>
      <c r="BA31" s="59"/>
      <c r="BB31" s="50" t="str">
        <f>IF(Table_Styles[[#This Row],[BR]]&lt;&gt;"",Table_Styles[[#This Row],[BR]],IF(Table_Styles[[#This Row],[BR Default]]&lt;&gt;"",Table_Styles[[#This Row],[BR Default]],""))</f>
        <v/>
      </c>
      <c r="BC31" s="147"/>
      <c r="BD31" s="59"/>
      <c r="BE31" s="50" t="str">
        <f>IF(Table_Styles[[#This Row],[BB]]&lt;&gt;"",Table_Styles[[#This Row],[BB]],IF(Table_Styles[[#This Row],[BB Default]]&lt;&gt;"",Table_Styles[[#This Row],[BB Default]],""))</f>
        <v/>
      </c>
      <c r="BF31" s="147"/>
      <c r="BG31" s="136"/>
      <c r="BH31" s="50" t="str">
        <f>IF(Table_Styles[[#This Row],[BL]]&lt;&gt;"",Table_Styles[[#This Row],[BL]],IF(Table_Styles[[#This Row],[BL Default]]&lt;&gt;"",Table_Styles[[#This Row],[BL Default]],""))</f>
        <v/>
      </c>
      <c r="BI31" s="59"/>
      <c r="BJ31" s="59"/>
      <c r="BK31" s="50" t="str">
        <f>IF(Table_Styles[[#This Row],[Width]]&lt;&gt;"",Table_Styles[[#This Row],[Width]],IF(Table_Styles[[#This Row],[Width Default]]&lt;&gt;"",Table_Styles[[#This Row],[Width Default]],""))</f>
        <v/>
      </c>
      <c r="BL31" s="59"/>
      <c r="BM31" s="59"/>
      <c r="BN31" s="50" t="str">
        <f>IF(Table_Styles[[#This Row],[Height]]&lt;&gt;"",Table_Styles[[#This Row],[Height]],IF(Table_Styles[[#This Row],[Height Default]]&lt;&gt;"",Table_Styles[[#This Row],[Height Default]],""))</f>
        <v/>
      </c>
      <c r="BO31" s="52"/>
      <c r="BP31" s="52"/>
      <c r="BQ31" s="50" t="str">
        <f>IF(Table_Styles[[#This Row],[Top]]&lt;&gt;"",Table_Styles[[#This Row],[Top]],IF(Table_Styles[[#This Row],[Top Default]]&lt;&gt;"",Table_Styles[[#This Row],[Top Default]],""))</f>
        <v/>
      </c>
      <c r="BR31" s="52"/>
      <c r="BS31" s="52"/>
      <c r="BT31" s="50" t="str">
        <f>IF(Table_Styles[[#This Row],[Right]]&lt;&gt;"",Table_Styles[[#This Row],[Right]],IF(Table_Styles[[#This Row],[Right Default]]&lt;&gt;"",Table_Styles[[#This Row],[Right Default]],""))</f>
        <v/>
      </c>
      <c r="BU31" s="52"/>
      <c r="BV31" s="52"/>
      <c r="BW31" s="50" t="str">
        <f>IF(Table_Styles[[#This Row],[Bottom]]&lt;&gt;"",Table_Styles[[#This Row],[Bottom]],IF(Table_Styles[[#This Row],[Bottom Default]]&lt;&gt;"",Table_Styles[[#This Row],[Bottom Default]],""))</f>
        <v/>
      </c>
      <c r="BX31" s="52"/>
      <c r="BY31" s="52"/>
      <c r="BZ31" s="50" t="str">
        <f>IF(Table_Styles[[#This Row],[Left]]&lt;&gt;"",Table_Styles[[#This Row],[Left]],IF(Table_Styles[[#This Row],[Left Default]]&lt;&gt;"",Table_Styles[[#This Row],[Left Default]],""))</f>
        <v/>
      </c>
      <c r="CA31" s="147"/>
      <c r="CB31" s="107" t="str">
        <f>IF(AND(Table_Styles[[#This Row],[Selector]]&lt;&gt;"",Table_Styles[[#This Row],[Font Family Used]]&lt;&gt;"",Table_Styles[[#This Row],[Font Weight Used]]&lt;&gt;""),Table_Styles[[#This Row],[Font Family Used]]&amp;" "&amp;Table_Styles[[#This Row],[Font Weight Used]],"")</f>
        <v/>
      </c>
      <c r="CC31" s="107" t="str">
        <f ca="1">IF(AND(Table_Styles[[#This Row],[Selector]],COUNTIF(OFFSET(CC:CC,0,0,ROW()-1,1),"="&amp;Table_Styles[[#This Row],[Font]])=0),Table_Styles[[#This Row],[Font]],"")</f>
        <v/>
      </c>
      <c r="CD31" s="107" t="str">
        <f ca="1">IF(Table_Styles[[#This Row],[Unique Font]]&lt;&gt;"",
"{""fontFamily"":"""&amp;Table_Styles[[#This Row],[Font Family Used]]&amp;""",""fontWeight"":"&amp;Table_Styles[[#This Row],[Font Weight Used]]&amp;"}","")</f>
        <v/>
      </c>
      <c r="CE31"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#f6f8fd</v>
      </c>
      <c r="CF31" s="107" t="str">
        <f>IF(AND(Table_Styles[[#This Row],[Selector]]&lt;&gt;"", Table_Styles[[#This Row],[Config Properties]]&lt;&gt;""),
Table_Styles[[#This Row],[Selector]]&amp;" { "&amp;Table_Styles[[#This Row],[Config Properties]]&amp;" }","")</f>
        <v>formly-field .form-control[disabled] { background: #f6f8fd }</v>
      </c>
      <c r="CG31" s="107" t="str">
        <f xml:space="preserve">
SUBSTITUTE(SUBSTITUTE(SUBSTITUTE(SUBSTITUTE(SUBSTITUTE(SUBSTITUTE(SUBSTITUTE(SUBSTITUTE(Table_Styles[[#This Row],[Config]],
" {","{"),
"{ ","{"),
" }","}"),
"} ","}"),
" ,",","),
", ",","),
" :",":"),
": ",":")</f>
        <v>formly-field .form-control[disabled]{background:#f6f8fd}</v>
      </c>
    </row>
    <row r="32" spans="2:85" ht="21" customHeight="1">
      <c r="B32" s="177" t="s">
        <v>443</v>
      </c>
      <c r="C32" s="177" t="s">
        <v>444</v>
      </c>
      <c r="D32" s="60"/>
      <c r="E32" s="60" t="str">
        <f>Settings_Styling_Font_Body_Text</f>
        <v>Nunito</v>
      </c>
      <c r="F32" s="52" t="str">
        <f>IF(Table_Styles[[#This Row],[Font Family]]&lt;&gt;"",Table_Styles[[#This Row],[Font Family]],IF(Table_Styles[[#This Row],[Font Family Default]]&lt;&gt;"",Table_Styles[[#This Row],[Font Family Default]],""))</f>
        <v>Nunito</v>
      </c>
      <c r="G32" s="59"/>
      <c r="H32" s="136" t="s">
        <v>429</v>
      </c>
      <c r="I32" s="52" t="str">
        <f>IF(Table_Styles[[#This Row],[Font Size]]&lt;&gt;"",Table_Styles[[#This Row],[Font Size]],IF(Table_Styles[[#This Row],[Font Size Default]]&lt;&gt;"",Table_Styles[[#This Row],[Font Size Default]],""))</f>
        <v>13px</v>
      </c>
      <c r="J32" s="59"/>
      <c r="K32" s="60">
        <f>Settings_Styling_Font_Weight_Body_Text</f>
        <v>300</v>
      </c>
      <c r="L32" s="52">
        <f>IF(Table_Styles[[#This Row],[Font Weight]]&lt;&gt;"",Table_Styles[[#This Row],[Font Weight]],IF(Table_Styles[[#This Row],[Font Weight Default]]&lt;&gt;"",Table_Styles[[#This Row],[Font Weight Default]],""))</f>
        <v>300</v>
      </c>
      <c r="M32" s="59"/>
      <c r="N32" s="59" t="s">
        <v>445</v>
      </c>
      <c r="O32" s="52" t="str">
        <f>IF(Table_Styles[[#This Row],[Colour]]&lt;&gt;"",Table_Styles[[#This Row],[Colour]],IF(Table_Styles[[#This Row],[Colour Default]]&lt;&gt;"",Table_Styles[[#This Row],[Colour Default]],""))</f>
        <v>#b33345</v>
      </c>
      <c r="P32" s="59"/>
      <c r="Q32" s="59"/>
      <c r="R32" s="52" t="str">
        <f>IF(Table_Styles[[#This Row],[Background]]&lt;&gt;"",Table_Styles[[#This Row],[Background]],IF(Table_Styles[[#This Row],[Background Default]]&lt;&gt;"",Table_Styles[[#This Row],[Background Default]],""))</f>
        <v/>
      </c>
      <c r="S32" s="59"/>
      <c r="T32" s="59"/>
      <c r="U32" s="52" t="str">
        <f>IF(Table_Styles[[#This Row],[Border]]&lt;&gt;"",Table_Styles[[#This Row],[Border]],IF(Table_Styles[[#This Row],[Border Default]]&lt;&gt;"",Table_Styles[[#This Row],[Border Default]],""))</f>
        <v/>
      </c>
      <c r="V32" s="59"/>
      <c r="W32" s="59"/>
      <c r="X32" s="52" t="str">
        <f>IF(Table_Styles[[#This Row],[Border Radius]]&lt;&gt;"",Table_Styles[[#This Row],[Border Radius]],IF(Table_Styles[[#This Row],[Border Radius Default]]&lt;&gt;"",Table_Styles[[#This Row],[Border Radius Default]],""))</f>
        <v/>
      </c>
      <c r="Y32" s="59"/>
      <c r="Z32" s="59"/>
      <c r="AA32" s="52" t="str">
        <f>IF(Table_Styles[[#This Row],[MT]]&lt;&gt;"",Table_Styles[[#This Row],[MT]],IF(Table_Styles[[#This Row],[MT Default]]&lt;&gt;"",Table_Styles[[#This Row],[MT Default]],""))</f>
        <v/>
      </c>
      <c r="AB32" s="59"/>
      <c r="AC32" s="59"/>
      <c r="AD32" s="52" t="str">
        <f>IF(Table_Styles[[#This Row],[MR]]&lt;&gt;"",Table_Styles[[#This Row],[MR]],IF(Table_Styles[[#This Row],[MR Default]]&lt;&gt;"",Table_Styles[[#This Row],[MR Default]],""))</f>
        <v/>
      </c>
      <c r="AE32" s="59"/>
      <c r="AF32" s="59"/>
      <c r="AG32" s="52" t="str">
        <f>IF(Table_Styles[[#This Row],[MB]]&lt;&gt;"",Table_Styles[[#This Row],[MB]],IF(Table_Styles[[#This Row],[MB Default]]&lt;&gt;"",Table_Styles[[#This Row],[MB Default]],""))</f>
        <v/>
      </c>
      <c r="AH32" s="59"/>
      <c r="AI32" s="59"/>
      <c r="AJ32" s="52" t="str">
        <f>IF(Table_Styles[[#This Row],[ML]]&lt;&gt;"",Table_Styles[[#This Row],[ML]],IF(Table_Styles[[#This Row],[ML Default]]&lt;&gt;"",Table_Styles[[#This Row],[ML Default]],""))</f>
        <v/>
      </c>
      <c r="AK32" s="59"/>
      <c r="AL32" s="59"/>
      <c r="AM32" s="52" t="str">
        <f>IF(Table_Styles[[#This Row],[PT]]&lt;&gt;"",Table_Styles[[#This Row],[PT]],IF(Table_Styles[[#This Row],[PT Default]]&lt;&gt;"",Table_Styles[[#This Row],[PT Default]],""))</f>
        <v/>
      </c>
      <c r="AN32" s="59"/>
      <c r="AO32" s="59"/>
      <c r="AP32" s="52" t="str">
        <f>IF(Table_Styles[[#This Row],[PR]]&lt;&gt;"",Table_Styles[[#This Row],[PR]],IF(Table_Styles[[#This Row],[PR Default]]&lt;&gt;"",Table_Styles[[#This Row],[PR Default]],""))</f>
        <v/>
      </c>
      <c r="AQ32" s="59"/>
      <c r="AR32" s="59"/>
      <c r="AS32" s="52" t="str">
        <f>IF(Table_Styles[[#This Row],[PB]]&lt;&gt;"",Table_Styles[[#This Row],[PB]],IF(Table_Styles[[#This Row],[PB Default]]&lt;&gt;"",Table_Styles[[#This Row],[PB Default]],""))</f>
        <v/>
      </c>
      <c r="AT32" s="59"/>
      <c r="AU32" s="59"/>
      <c r="AV32" s="52" t="str">
        <f>IF(Table_Styles[[#This Row],[PL]]&lt;&gt;"",Table_Styles[[#This Row],[PL]],IF(Table_Styles[[#This Row],[PL Default]]&lt;&gt;"",Table_Styles[[#This Row],[PL Default]],""))</f>
        <v/>
      </c>
      <c r="AW32" s="59"/>
      <c r="AX32" s="59"/>
      <c r="AY32" s="52" t="str">
        <f>IF(Table_Styles[[#This Row],[BT]]&lt;&gt;"",Table_Styles[[#This Row],[BT]],IF(Table_Styles[[#This Row],[BT Default]]&lt;&gt;"",Table_Styles[[#This Row],[BT Default]],""))</f>
        <v/>
      </c>
      <c r="AZ32" s="59"/>
      <c r="BA32" s="59"/>
      <c r="BB32" s="52" t="str">
        <f>IF(Table_Styles[[#This Row],[BR]]&lt;&gt;"",Table_Styles[[#This Row],[BR]],IF(Table_Styles[[#This Row],[BR Default]]&lt;&gt;"",Table_Styles[[#This Row],[BR Default]],""))</f>
        <v/>
      </c>
      <c r="BC32" s="59"/>
      <c r="BD32" s="59"/>
      <c r="BE32" s="52" t="str">
        <f>IF(Table_Styles[[#This Row],[BB]]&lt;&gt;"",Table_Styles[[#This Row],[BB]],IF(Table_Styles[[#This Row],[BB Default]]&lt;&gt;"",Table_Styles[[#This Row],[BB Default]],""))</f>
        <v/>
      </c>
      <c r="BF32" s="59"/>
      <c r="BG32" s="59"/>
      <c r="BH32" s="52" t="str">
        <f>IF(Table_Styles[[#This Row],[BL]]&lt;&gt;"",Table_Styles[[#This Row],[BL]],IF(Table_Styles[[#This Row],[BL Default]]&lt;&gt;"",Table_Styles[[#This Row],[BL Default]],""))</f>
        <v/>
      </c>
      <c r="BI32" s="59"/>
      <c r="BJ32" s="59"/>
      <c r="BK32" s="52" t="str">
        <f>IF(Table_Styles[[#This Row],[Width]]&lt;&gt;"",Table_Styles[[#This Row],[Width]],IF(Table_Styles[[#This Row],[Width Default]]&lt;&gt;"",Table_Styles[[#This Row],[Width Default]],""))</f>
        <v/>
      </c>
      <c r="BL32" s="59"/>
      <c r="BM32" s="59"/>
      <c r="BN32" s="52" t="str">
        <f>IF(Table_Styles[[#This Row],[Height]]&lt;&gt;"",Table_Styles[[#This Row],[Height]],IF(Table_Styles[[#This Row],[Height Default]]&lt;&gt;"",Table_Styles[[#This Row],[Height Default]],""))</f>
        <v/>
      </c>
      <c r="BO32" s="52"/>
      <c r="BP32" s="52"/>
      <c r="BQ32" s="52" t="str">
        <f>IF(Table_Styles[[#This Row],[Top]]&lt;&gt;"",Table_Styles[[#This Row],[Top]],IF(Table_Styles[[#This Row],[Top Default]]&lt;&gt;"",Table_Styles[[#This Row],[Top Default]],""))</f>
        <v/>
      </c>
      <c r="BR32" s="52"/>
      <c r="BS32" s="52"/>
      <c r="BT32" s="52" t="str">
        <f>IF(Table_Styles[[#This Row],[Right]]&lt;&gt;"",Table_Styles[[#This Row],[Right]],IF(Table_Styles[[#This Row],[Right Default]]&lt;&gt;"",Table_Styles[[#This Row],[Right Default]],""))</f>
        <v/>
      </c>
      <c r="BU32" s="52"/>
      <c r="BV32" s="52"/>
      <c r="BW32" s="52" t="str">
        <f>IF(Table_Styles[[#This Row],[Bottom]]&lt;&gt;"",Table_Styles[[#This Row],[Bottom]],IF(Table_Styles[[#This Row],[Bottom Default]]&lt;&gt;"",Table_Styles[[#This Row],[Bottom Default]],""))</f>
        <v/>
      </c>
      <c r="BX32" s="52"/>
      <c r="BY32" s="52"/>
      <c r="BZ32" s="52" t="str">
        <f>IF(Table_Styles[[#This Row],[Left]]&lt;&gt;"",Table_Styles[[#This Row],[Left]],IF(Table_Styles[[#This Row],[Left Default]]&lt;&gt;"",Table_Styles[[#This Row],[Left Default]],""))</f>
        <v/>
      </c>
      <c r="CA32" s="59"/>
      <c r="CB32" s="104" t="str">
        <f>IF(AND(Table_Styles[[#This Row],[Selector]]&lt;&gt;"",Table_Styles[[#This Row],[Font Family Used]]&lt;&gt;"",Table_Styles[[#This Row],[Font Weight Used]]&lt;&gt;""),Table_Styles[[#This Row],[Font Family Used]]&amp;" "&amp;Table_Styles[[#This Row],[Font Weight Used]],"")</f>
        <v>Nunito 300</v>
      </c>
      <c r="CC32" s="104" t="str">
        <f ca="1">IF(AND(Table_Styles[[#This Row],[Selector]],COUNTIF(OFFSET(CC:CC,0,0,ROW()-1,1),"="&amp;Table_Styles[[#This Row],[Font]])=0),Table_Styles[[#This Row],[Font]],"")</f>
        <v/>
      </c>
      <c r="CD32" s="104" t="str">
        <f ca="1">IF(Table_Styles[[#This Row],[Unique Font]]&lt;&gt;"",
"{""fontFamily"":"""&amp;Table_Styles[[#This Row],[Font Family Used]]&amp;""",""fontWeight"":"&amp;Table_Styles[[#This Row],[Font Weight Used]]&amp;"}","")</f>
        <v/>
      </c>
      <c r="CE3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#b33345</v>
      </c>
      <c r="CF32" s="104" t="str">
        <f>IF(AND(Table_Styles[[#This Row],[Selector]]&lt;&gt;"", Table_Styles[[#This Row],[Config Properties]]&lt;&gt;""),
Table_Styles[[#This Row],[Selector]]&amp;" { "&amp;Table_Styles[[#This Row],[Config Properties]]&amp;" }","")</f>
        <v>formly-field formly-validation-message { font-family: 'Nunito';font-size: 13px;font-weight: 300;color: #b33345 }</v>
      </c>
      <c r="CG32" s="104" t="str">
        <f xml:space="preserve">
SUBSTITUTE(SUBSTITUTE(SUBSTITUTE(SUBSTITUTE(SUBSTITUTE(SUBSTITUTE(SUBSTITUTE(SUBSTITUTE(Table_Styles[[#This Row],[Config]],
" {","{"),
"{ ","{"),
" }","}"),
"} ","}"),
" ,",","),
", ",","),
" :",":"),
": ",":")</f>
        <v>formly-field formly-validation-message{font-family:'Nunito';font-size:13px;font-weight:300;color:#b33345}</v>
      </c>
    </row>
    <row r="33" spans="2:85" ht="21" customHeight="1">
      <c r="B33" s="105" t="s">
        <v>82</v>
      </c>
      <c r="C33" s="177" t="s">
        <v>446</v>
      </c>
      <c r="D33" s="59"/>
      <c r="E33" s="29" t="str">
        <f>Settings_Styling_Font_Body_Text</f>
        <v>Nunito</v>
      </c>
      <c r="F33" s="50" t="str">
        <f>IF(Table_Styles[[#This Row],[Font Family]]&lt;&gt;"",Table_Styles[[#This Row],[Font Family]],IF(Table_Styles[[#This Row],[Font Family Default]]&lt;&gt;"",Table_Styles[[#This Row],[Font Family Default]],""))</f>
        <v>Nunito</v>
      </c>
      <c r="G33" s="59"/>
      <c r="H33" s="59"/>
      <c r="I33" s="50" t="str">
        <f>IF(Table_Styles[[#This Row],[Font Size]]&lt;&gt;"",Table_Styles[[#This Row],[Font Size]],IF(Table_Styles[[#This Row],[Font Size Default]]&lt;&gt;"",Table_Styles[[#This Row],[Font Size Default]],""))</f>
        <v/>
      </c>
      <c r="J33" s="59"/>
      <c r="K33" s="59"/>
      <c r="L33" s="50" t="str">
        <f>IF(Table_Styles[[#This Row],[Font Weight]]&lt;&gt;"",Table_Styles[[#This Row],[Font Weight]],IF(Table_Styles[[#This Row],[Font Weight Default]]&lt;&gt;"",Table_Styles[[#This Row],[Font Weight Default]],""))</f>
        <v/>
      </c>
      <c r="M33" s="59"/>
      <c r="N33" s="59"/>
      <c r="O33" s="50" t="str">
        <f>IF(Table_Styles[[#This Row],[Colour]]&lt;&gt;"",Table_Styles[[#This Row],[Colour]],IF(Table_Styles[[#This Row],[Colour Default]]&lt;&gt;"",Table_Styles[[#This Row],[Colour Default]],""))</f>
        <v/>
      </c>
      <c r="P33" s="59"/>
      <c r="Q33" s="59"/>
      <c r="R33" s="50" t="str">
        <f>IF(Table_Styles[[#This Row],[Background]]&lt;&gt;"",Table_Styles[[#This Row],[Background]],IF(Table_Styles[[#This Row],[Background Default]]&lt;&gt;"",Table_Styles[[#This Row],[Background Default]],""))</f>
        <v/>
      </c>
      <c r="S33" s="59"/>
      <c r="T33" s="59"/>
      <c r="U33" s="50" t="str">
        <f>IF(Table_Styles[[#This Row],[Border]]&lt;&gt;"",Table_Styles[[#This Row],[Border]],IF(Table_Styles[[#This Row],[Border Default]]&lt;&gt;"",Table_Styles[[#This Row],[Border Default]],""))</f>
        <v/>
      </c>
      <c r="V33" s="59"/>
      <c r="W33" s="59"/>
      <c r="X33" s="50" t="str">
        <f>IF(Table_Styles[[#This Row],[Border Radius]]&lt;&gt;"",Table_Styles[[#This Row],[Border Radius]],IF(Table_Styles[[#This Row],[Border Radius Default]]&lt;&gt;"",Table_Styles[[#This Row],[Border Radius Default]],""))</f>
        <v/>
      </c>
      <c r="Y33" s="59"/>
      <c r="Z33" s="59"/>
      <c r="AA33" s="50" t="str">
        <f>IF(Table_Styles[[#This Row],[MT]]&lt;&gt;"",Table_Styles[[#This Row],[MT]],IF(Table_Styles[[#This Row],[MT Default]]&lt;&gt;"",Table_Styles[[#This Row],[MT Default]],""))</f>
        <v/>
      </c>
      <c r="AB33" s="59"/>
      <c r="AC33" s="59"/>
      <c r="AD33" s="50" t="str">
        <f>IF(Table_Styles[[#This Row],[MR]]&lt;&gt;"",Table_Styles[[#This Row],[MR]],IF(Table_Styles[[#This Row],[MR Default]]&lt;&gt;"",Table_Styles[[#This Row],[MR Default]],""))</f>
        <v/>
      </c>
      <c r="AE33" s="59"/>
      <c r="AF33" s="59"/>
      <c r="AG33" s="50" t="str">
        <f>IF(Table_Styles[[#This Row],[MB]]&lt;&gt;"",Table_Styles[[#This Row],[MB]],IF(Table_Styles[[#This Row],[MB Default]]&lt;&gt;"",Table_Styles[[#This Row],[MB Default]],""))</f>
        <v/>
      </c>
      <c r="AH33" s="59"/>
      <c r="AI33" s="59"/>
      <c r="AJ33" s="50" t="str">
        <f>IF(Table_Styles[[#This Row],[ML]]&lt;&gt;"",Table_Styles[[#This Row],[ML]],IF(Table_Styles[[#This Row],[ML Default]]&lt;&gt;"",Table_Styles[[#This Row],[ML Default]],""))</f>
        <v/>
      </c>
      <c r="AK33" s="59"/>
      <c r="AL33" s="59"/>
      <c r="AM33" s="50" t="str">
        <f>IF(Table_Styles[[#This Row],[PT]]&lt;&gt;"",Table_Styles[[#This Row],[PT]],IF(Table_Styles[[#This Row],[PT Default]]&lt;&gt;"",Table_Styles[[#This Row],[PT Default]],""))</f>
        <v/>
      </c>
      <c r="AN33" s="59"/>
      <c r="AO33" s="59"/>
      <c r="AP33" s="50" t="str">
        <f>IF(Table_Styles[[#This Row],[PR]]&lt;&gt;"",Table_Styles[[#This Row],[PR]],IF(Table_Styles[[#This Row],[PR Default]]&lt;&gt;"",Table_Styles[[#This Row],[PR Default]],""))</f>
        <v/>
      </c>
      <c r="AQ33" s="59"/>
      <c r="AR33" s="59"/>
      <c r="AS33" s="50" t="str">
        <f>IF(Table_Styles[[#This Row],[PB]]&lt;&gt;"",Table_Styles[[#This Row],[PB]],IF(Table_Styles[[#This Row],[PB Default]]&lt;&gt;"",Table_Styles[[#This Row],[PB Default]],""))</f>
        <v/>
      </c>
      <c r="AT33" s="59"/>
      <c r="AU33" s="59"/>
      <c r="AV33" s="50" t="str">
        <f>IF(Table_Styles[[#This Row],[PL]]&lt;&gt;"",Table_Styles[[#This Row],[PL]],IF(Table_Styles[[#This Row],[PL Default]]&lt;&gt;"",Table_Styles[[#This Row],[PL Default]],""))</f>
        <v/>
      </c>
      <c r="AW33" s="59"/>
      <c r="AX33" s="59"/>
      <c r="AY33" s="50" t="str">
        <f>IF(Table_Styles[[#This Row],[BT]]&lt;&gt;"",Table_Styles[[#This Row],[BT]],IF(Table_Styles[[#This Row],[BT Default]]&lt;&gt;"",Table_Styles[[#This Row],[BT Default]],""))</f>
        <v/>
      </c>
      <c r="AZ33" s="59"/>
      <c r="BA33" s="59"/>
      <c r="BB33" s="50" t="str">
        <f>IF(Table_Styles[[#This Row],[BR]]&lt;&gt;"",Table_Styles[[#This Row],[BR]],IF(Table_Styles[[#This Row],[BR Default]]&lt;&gt;"",Table_Styles[[#This Row],[BR Default]],""))</f>
        <v/>
      </c>
      <c r="BC33" s="59"/>
      <c r="BD33" s="59"/>
      <c r="BE33" s="50" t="str">
        <f>IF(Table_Styles[[#This Row],[BB]]&lt;&gt;"",Table_Styles[[#This Row],[BB]],IF(Table_Styles[[#This Row],[BB Default]]&lt;&gt;"",Table_Styles[[#This Row],[BB Default]],""))</f>
        <v/>
      </c>
      <c r="BF33" s="59"/>
      <c r="BG33" s="59"/>
      <c r="BH33" s="50" t="str">
        <f>IF(Table_Styles[[#This Row],[BL]]&lt;&gt;"",Table_Styles[[#This Row],[BL]],IF(Table_Styles[[#This Row],[BL Default]]&lt;&gt;"",Table_Styles[[#This Row],[BL Default]],""))</f>
        <v/>
      </c>
      <c r="BI33" s="59"/>
      <c r="BJ33" s="59"/>
      <c r="BK33" s="50" t="str">
        <f>IF(Table_Styles[[#This Row],[Width]]&lt;&gt;"",Table_Styles[[#This Row],[Width]],IF(Table_Styles[[#This Row],[Width Default]]&lt;&gt;"",Table_Styles[[#This Row],[Width Default]],""))</f>
        <v/>
      </c>
      <c r="BL33" s="59"/>
      <c r="BM33" s="59"/>
      <c r="BN33" s="50" t="str">
        <f>IF(Table_Styles[[#This Row],[Height]]&lt;&gt;"",Table_Styles[[#This Row],[Height]],IF(Table_Styles[[#This Row],[Height Default]]&lt;&gt;"",Table_Styles[[#This Row],[Height Default]],""))</f>
        <v/>
      </c>
      <c r="BO33" s="50"/>
      <c r="BP33" s="50"/>
      <c r="BQ33" s="50" t="str">
        <f>IF(Table_Styles[[#This Row],[Top]]&lt;&gt;"",Table_Styles[[#This Row],[Top]],IF(Table_Styles[[#This Row],[Top Default]]&lt;&gt;"",Table_Styles[[#This Row],[Top Default]],""))</f>
        <v/>
      </c>
      <c r="BR33" s="50"/>
      <c r="BS33" s="50"/>
      <c r="BT33" s="50" t="str">
        <f>IF(Table_Styles[[#This Row],[Right]]&lt;&gt;"",Table_Styles[[#This Row],[Right]],IF(Table_Styles[[#This Row],[Right Default]]&lt;&gt;"",Table_Styles[[#This Row],[Right Default]],""))</f>
        <v/>
      </c>
      <c r="BU33" s="50"/>
      <c r="BV33" s="50"/>
      <c r="BW33" s="50" t="str">
        <f>IF(Table_Styles[[#This Row],[Bottom]]&lt;&gt;"",Table_Styles[[#This Row],[Bottom]],IF(Table_Styles[[#This Row],[Bottom Default]]&lt;&gt;"",Table_Styles[[#This Row],[Bottom Default]],""))</f>
        <v/>
      </c>
      <c r="BX33" s="50"/>
      <c r="BY33" s="50"/>
      <c r="BZ33" s="50" t="str">
        <f>IF(Table_Styles[[#This Row],[Left]]&lt;&gt;"",Table_Styles[[#This Row],[Left]],IF(Table_Styles[[#This Row],[Left Default]]&lt;&gt;"",Table_Styles[[#This Row],[Left Default]],""))</f>
        <v/>
      </c>
      <c r="CA33" s="59"/>
      <c r="CB33" s="104" t="str">
        <f>IF(AND(Table_Styles[[#This Row],[Selector]]&lt;&gt;"",Table_Styles[[#This Row],[Font Family Used]]&lt;&gt;"",Table_Styles[[#This Row],[Font Weight Used]]&lt;&gt;""),Table_Styles[[#This Row],[Font Family Used]]&amp;" "&amp;Table_Styles[[#This Row],[Font Weight Used]],"")</f>
        <v/>
      </c>
      <c r="CC33" s="104" t="str">
        <f ca="1">IF(AND(Table_Styles[[#This Row],[Selector]],COUNTIF(OFFSET(CC:CC,0,0,ROW()-1,1),"="&amp;Table_Styles[[#This Row],[Font]])=0),Table_Styles[[#This Row],[Font]],"")</f>
        <v/>
      </c>
      <c r="CD33" s="104" t="str">
        <f ca="1">IF(Table_Styles[[#This Row],[Unique Font]]&lt;&gt;"",
"{""fontFamily"":"""&amp;Table_Styles[[#This Row],[Font Family Used]]&amp;""",""fontWeight"":"&amp;Table_Styles[[#This Row],[Font Weight Used]]&amp;"}","")</f>
        <v/>
      </c>
      <c r="CE3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v>
      </c>
      <c r="CF33" s="107" t="str">
        <f>IF(AND(Table_Styles[[#This Row],[Selector]]&lt;&gt;"", Table_Styles[[#This Row],[Config Properties]]&lt;&gt;""),
Table_Styles[[#This Row],[Selector]]&amp;" { "&amp;Table_Styles[[#This Row],[Config Properties]]&amp;" }","")</f>
        <v>formly-field textarea { font-family: 'Nunito' }</v>
      </c>
      <c r="CG33" s="104" t="str">
        <f xml:space="preserve">
SUBSTITUTE(SUBSTITUTE(SUBSTITUTE(SUBSTITUTE(SUBSTITUTE(SUBSTITUTE(SUBSTITUTE(SUBSTITUTE(Table_Styles[[#This Row],[Config]],
" {","{"),
"{ ","{"),
" }","}"),
"} ","}"),
" ,",","),
", ",","),
" :",":"),
": ",":")</f>
        <v>formly-field textarea{font-family:'Nunito'}</v>
      </c>
    </row>
    <row r="34" spans="2:85" ht="21" customHeight="1">
      <c r="B34" s="104" t="s">
        <v>816</v>
      </c>
      <c r="C34" s="187" t="s">
        <v>817</v>
      </c>
      <c r="D34" s="147"/>
      <c r="E34" s="29" t="str">
        <f>Settings_Styling_Font_Body_Text</f>
        <v>Nunito</v>
      </c>
      <c r="F34" s="50" t="str">
        <f>IF(Table_Styles[[#This Row],[Font Family]]&lt;&gt;"",Table_Styles[[#This Row],[Font Family]],IF(Table_Styles[[#This Row],[Font Family Default]]&lt;&gt;"",Table_Styles[[#This Row],[Font Family Default]],""))</f>
        <v>Nunito</v>
      </c>
      <c r="G34" s="147"/>
      <c r="H34" s="136" t="s">
        <v>433</v>
      </c>
      <c r="I34" s="50" t="str">
        <f>IF(Table_Styles[[#This Row],[Font Size]]&lt;&gt;"",Table_Styles[[#This Row],[Font Size]],IF(Table_Styles[[#This Row],[Font Size Default]]&lt;&gt;"",Table_Styles[[#This Row],[Font Size Default]],""))</f>
        <v>12px</v>
      </c>
      <c r="J34" s="147"/>
      <c r="K34" s="59"/>
      <c r="L34" s="50" t="str">
        <f>IF(Table_Styles[[#This Row],[Font Weight]]&lt;&gt;"",Table_Styles[[#This Row],[Font Weight]],IF(Table_Styles[[#This Row],[Font Weight Default]]&lt;&gt;"",Table_Styles[[#This Row],[Font Weight Default]],""))</f>
        <v/>
      </c>
      <c r="M34" s="147"/>
      <c r="N34" s="59"/>
      <c r="O34" s="50" t="str">
        <f>IF(Table_Styles[[#This Row],[Colour]]&lt;&gt;"",Table_Styles[[#This Row],[Colour]],IF(Table_Styles[[#This Row],[Colour Default]]&lt;&gt;"",Table_Styles[[#This Row],[Colour Default]],""))</f>
        <v/>
      </c>
      <c r="P34" s="147"/>
      <c r="Q34" s="151" t="str">
        <f>Colour_Background_1</f>
        <v>#FFFFFF</v>
      </c>
      <c r="R34" s="50" t="str">
        <f>IF(Table_Styles[[#This Row],[Background]]&lt;&gt;"",Table_Styles[[#This Row],[Background]],IF(Table_Styles[[#This Row],[Background Default]]&lt;&gt;"",Table_Styles[[#This Row],[Background Default]],""))</f>
        <v>#FFFFFF</v>
      </c>
      <c r="S34" s="147"/>
      <c r="T34" s="59"/>
      <c r="U34" s="50" t="str">
        <f>IF(Table_Styles[[#This Row],[Border]]&lt;&gt;"",Table_Styles[[#This Row],[Border]],IF(Table_Styles[[#This Row],[Border Default]]&lt;&gt;"",Table_Styles[[#This Row],[Border Default]],""))</f>
        <v/>
      </c>
      <c r="V34" s="59"/>
      <c r="W34" s="59"/>
      <c r="X34" s="50" t="str">
        <f>IF(Table_Styles[[#This Row],[Border Radius]]&lt;&gt;"",Table_Styles[[#This Row],[Border Radius]],IF(Table_Styles[[#This Row],[Border Radius Default]]&lt;&gt;"",Table_Styles[[#This Row],[Border Radius Default]],""))</f>
        <v/>
      </c>
      <c r="Y34" s="147"/>
      <c r="Z34" s="59"/>
      <c r="AA34" s="50" t="str">
        <f>IF(Table_Styles[[#This Row],[MT]]&lt;&gt;"",Table_Styles[[#This Row],[MT]],IF(Table_Styles[[#This Row],[MT Default]]&lt;&gt;"",Table_Styles[[#This Row],[MT Default]],""))</f>
        <v/>
      </c>
      <c r="AB34" s="147"/>
      <c r="AC34" s="59"/>
      <c r="AD34" s="50" t="str">
        <f>IF(Table_Styles[[#This Row],[MR]]&lt;&gt;"",Table_Styles[[#This Row],[MR]],IF(Table_Styles[[#This Row],[MR Default]]&lt;&gt;"",Table_Styles[[#This Row],[MR Default]],""))</f>
        <v/>
      </c>
      <c r="AE34" s="147"/>
      <c r="AF34" s="59"/>
      <c r="AG34" s="50" t="str">
        <f>IF(Table_Styles[[#This Row],[MB]]&lt;&gt;"",Table_Styles[[#This Row],[MB]],IF(Table_Styles[[#This Row],[MB Default]]&lt;&gt;"",Table_Styles[[#This Row],[MB Default]],""))</f>
        <v/>
      </c>
      <c r="AH34" s="147"/>
      <c r="AI34" s="59"/>
      <c r="AJ34" s="50" t="str">
        <f>IF(Table_Styles[[#This Row],[ML]]&lt;&gt;"",Table_Styles[[#This Row],[ML]],IF(Table_Styles[[#This Row],[ML Default]]&lt;&gt;"",Table_Styles[[#This Row],[ML Default]],""))</f>
        <v/>
      </c>
      <c r="AK34" s="147"/>
      <c r="AL34" s="136" t="s">
        <v>409</v>
      </c>
      <c r="AM34" s="50" t="str">
        <f>IF(Table_Styles[[#This Row],[PT]]&lt;&gt;"",Table_Styles[[#This Row],[PT]],IF(Table_Styles[[#This Row],[PT Default]]&lt;&gt;"",Table_Styles[[#This Row],[PT Default]],""))</f>
        <v>20px</v>
      </c>
      <c r="AN34" s="147"/>
      <c r="AO34" s="136" t="s">
        <v>456</v>
      </c>
      <c r="AP34" s="50" t="str">
        <f>IF(Table_Styles[[#This Row],[PR]]&lt;&gt;"",Table_Styles[[#This Row],[PR]],IF(Table_Styles[[#This Row],[PR Default]]&lt;&gt;"",Table_Styles[[#This Row],[PR Default]],""))</f>
        <v>25px</v>
      </c>
      <c r="AQ34" s="147"/>
      <c r="AR34" s="136" t="s">
        <v>394</v>
      </c>
      <c r="AS34" s="50" t="str">
        <f>IF(Table_Styles[[#This Row],[PB]]&lt;&gt;"",Table_Styles[[#This Row],[PB]],IF(Table_Styles[[#This Row],[PB Default]]&lt;&gt;"",Table_Styles[[#This Row],[PB Default]],""))</f>
        <v>15px</v>
      </c>
      <c r="AT34" s="147"/>
      <c r="AU34" s="136" t="s">
        <v>415</v>
      </c>
      <c r="AV34" s="50" t="str">
        <f>IF(Table_Styles[[#This Row],[PL]]&lt;&gt;"",Table_Styles[[#This Row],[PL]],IF(Table_Styles[[#This Row],[PL Default]]&lt;&gt;"",Table_Styles[[#This Row],[PL Default]],""))</f>
        <v>10px</v>
      </c>
      <c r="AW34" s="147"/>
      <c r="AX34" s="59"/>
      <c r="AY34" s="50" t="str">
        <f>IF(Table_Styles[[#This Row],[BT]]&lt;&gt;"",Table_Styles[[#This Row],[BT]],IF(Table_Styles[[#This Row],[BT Default]]&lt;&gt;"",Table_Styles[[#This Row],[BT Default]],""))</f>
        <v/>
      </c>
      <c r="AZ34" s="147"/>
      <c r="BA34" s="59"/>
      <c r="BB34" s="50" t="str">
        <f>IF(Table_Styles[[#This Row],[BR]]&lt;&gt;"",Table_Styles[[#This Row],[BR]],IF(Table_Styles[[#This Row],[BR Default]]&lt;&gt;"",Table_Styles[[#This Row],[BR Default]],""))</f>
        <v/>
      </c>
      <c r="BC34" s="147"/>
      <c r="BD34" s="59"/>
      <c r="BE34" s="50" t="str">
        <f>IF(Table_Styles[[#This Row],[BB]]&lt;&gt;"",Table_Styles[[#This Row],[BB]],IF(Table_Styles[[#This Row],[BB Default]]&lt;&gt;"",Table_Styles[[#This Row],[BB Default]],""))</f>
        <v/>
      </c>
      <c r="BF34" s="147"/>
      <c r="BG34" s="59"/>
      <c r="BH34" s="50" t="str">
        <f>IF(Table_Styles[[#This Row],[BL]]&lt;&gt;"",Table_Styles[[#This Row],[BL]],IF(Table_Styles[[#This Row],[BL Default]]&lt;&gt;"",Table_Styles[[#This Row],[BL Default]],""))</f>
        <v/>
      </c>
      <c r="BI34" s="59"/>
      <c r="BJ34" s="59"/>
      <c r="BK34" s="50" t="str">
        <f>IF(Table_Styles[[#This Row],[Width]]&lt;&gt;"",Table_Styles[[#This Row],[Width]],IF(Table_Styles[[#This Row],[Width Default]]&lt;&gt;"",Table_Styles[[#This Row],[Width Default]],""))</f>
        <v/>
      </c>
      <c r="BL34" s="59"/>
      <c r="BM34" s="136" t="s">
        <v>818</v>
      </c>
      <c r="BN34" s="50" t="str">
        <f>IF(Table_Styles[[#This Row],[Height]]&lt;&gt;"",Table_Styles[[#This Row],[Height]],IF(Table_Styles[[#This Row],[Height Default]]&lt;&gt;"",Table_Styles[[#This Row],[Height Default]],""))</f>
        <v>300px</v>
      </c>
      <c r="BO34" s="50"/>
      <c r="BP34" s="50"/>
      <c r="BQ34" s="50" t="str">
        <f>IF(Table_Styles[[#This Row],[Top]]&lt;&gt;"",Table_Styles[[#This Row],[Top]],IF(Table_Styles[[#This Row],[Top Default]]&lt;&gt;"",Table_Styles[[#This Row],[Top Default]],""))</f>
        <v/>
      </c>
      <c r="BR34" s="50"/>
      <c r="BS34" s="50"/>
      <c r="BT34" s="50" t="str">
        <f>IF(Table_Styles[[#This Row],[Right]]&lt;&gt;"",Table_Styles[[#This Row],[Right]],IF(Table_Styles[[#This Row],[Right Default]]&lt;&gt;"",Table_Styles[[#This Row],[Right Default]],""))</f>
        <v/>
      </c>
      <c r="BU34" s="50"/>
      <c r="BV34" s="50"/>
      <c r="BW34" s="50" t="str">
        <f>IF(Table_Styles[[#This Row],[Bottom]]&lt;&gt;"",Table_Styles[[#This Row],[Bottom]],IF(Table_Styles[[#This Row],[Bottom Default]]&lt;&gt;"",Table_Styles[[#This Row],[Bottom Default]],""))</f>
        <v/>
      </c>
      <c r="BX34" s="50"/>
      <c r="BY34" s="50"/>
      <c r="BZ34" s="50" t="str">
        <f>IF(Table_Styles[[#This Row],[Left]]&lt;&gt;"",Table_Styles[[#This Row],[Left]],IF(Table_Styles[[#This Row],[Left Default]]&lt;&gt;"",Table_Styles[[#This Row],[Left Default]],""))</f>
        <v/>
      </c>
      <c r="CA34" s="147"/>
      <c r="CB34" s="107" t="str">
        <f>IF(AND(Table_Styles[[#This Row],[Selector]]&lt;&gt;"",Table_Styles[[#This Row],[Font Family Used]]&lt;&gt;"",Table_Styles[[#This Row],[Font Weight Used]]&lt;&gt;""),Table_Styles[[#This Row],[Font Family Used]]&amp;" "&amp;Table_Styles[[#This Row],[Font Weight Used]],"")</f>
        <v/>
      </c>
      <c r="CC34" s="107" t="str">
        <f ca="1">IF(AND(Table_Styles[[#This Row],[Selector]],COUNTIF(OFFSET(CC:CC,0,0,ROW()-1,1),"="&amp;Table_Styles[[#This Row],[Font]])=0),Table_Styles[[#This Row],[Font]],"")</f>
        <v/>
      </c>
      <c r="CD34" s="107" t="str">
        <f ca="1">IF(Table_Styles[[#This Row],[Unique Font]]&lt;&gt;"",
"{""fontFamily"":"""&amp;Table_Styles[[#This Row],[Font Family Used]]&amp;""",""fontWeight"":"&amp;Table_Styles[[#This Row],[Font Weight Used]]&amp;"}","")</f>
        <v/>
      </c>
      <c r="CE34"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12px;background: #FFFFFF;padding-top: 20px;padding-right: 25px;padding-bottom: 15px;padding-left: 10px;height: 300px</v>
      </c>
      <c r="CF34" s="107" t="str">
        <f>IF(AND(Table_Styles[[#This Row],[Selector]]&lt;&gt;"", Table_Styles[[#This Row],[Config Properties]]&lt;&gt;""),
Table_Styles[[#This Row],[Selector]]&amp;" { "&amp;Table_Styles[[#This Row],[Config Properties]]&amp;" }","")</f>
        <v>formly-field div.terms-and-conditions { font-family: 'Nunito';font-size: 12px;background: #FFFFFF;padding-top: 20px;padding-right: 25px;padding-bottom: 15px;padding-left: 10px;height: 300px }</v>
      </c>
      <c r="CG34" s="107" t="str">
        <f xml:space="preserve">
SUBSTITUTE(SUBSTITUTE(SUBSTITUTE(SUBSTITUTE(SUBSTITUTE(SUBSTITUTE(SUBSTITUTE(SUBSTITUTE(Table_Styles[[#This Row],[Config]],
" {","{"),
"{ ","{"),
" }","}"),
"} ","}"),
" ,",","),
", ",","),
" :",":"),
": ",":")</f>
        <v>formly-field div.terms-and-conditions{font-family:'Nunito';font-size:12px;background:#FFFFFF;padding-top:20px;padding-right:25px;padding-bottom:15px;padding-left:10px;height:300px}</v>
      </c>
    </row>
    <row r="35" spans="2:85" ht="21" customHeight="1">
      <c r="B35" s="105" t="s">
        <v>823</v>
      </c>
      <c r="C35" s="187" t="s">
        <v>824</v>
      </c>
      <c r="D35" s="147"/>
      <c r="E35" s="60"/>
      <c r="F35" s="50" t="str">
        <f>IF(Table_Styles[[#This Row],[Font Family]]&lt;&gt;"",Table_Styles[[#This Row],[Font Family]],IF(Table_Styles[[#This Row],[Font Family Default]]&lt;&gt;"",Table_Styles[[#This Row],[Font Family Default]],""))</f>
        <v/>
      </c>
      <c r="G35" s="147"/>
      <c r="H35" s="136"/>
      <c r="I35" s="50" t="str">
        <f>IF(Table_Styles[[#This Row],[Font Size]]&lt;&gt;"",Table_Styles[[#This Row],[Font Size]],IF(Table_Styles[[#This Row],[Font Size Default]]&lt;&gt;"",Table_Styles[[#This Row],[Font Size Default]],""))</f>
        <v/>
      </c>
      <c r="J35" s="147"/>
      <c r="K35" s="59"/>
      <c r="L35" s="50" t="str">
        <f>IF(Table_Styles[[#This Row],[Font Weight]]&lt;&gt;"",Table_Styles[[#This Row],[Font Weight]],IF(Table_Styles[[#This Row],[Font Weight Default]]&lt;&gt;"",Table_Styles[[#This Row],[Font Weight Default]],""))</f>
        <v/>
      </c>
      <c r="M35" s="188"/>
      <c r="N35" s="59"/>
      <c r="O35" s="50" t="str">
        <f>IF(Table_Styles[[#This Row],[Colour]]&lt;&gt;"",Table_Styles[[#This Row],[Colour]],IF(Table_Styles[[#This Row],[Colour Default]]&lt;&gt;"",Table_Styles[[#This Row],[Colour Default]],""))</f>
        <v/>
      </c>
      <c r="P35" s="147"/>
      <c r="Q35" s="136"/>
      <c r="R35" s="50" t="str">
        <f>IF(Table_Styles[[#This Row],[Background]]&lt;&gt;"",Table_Styles[[#This Row],[Background]],IF(Table_Styles[[#This Row],[Background Default]]&lt;&gt;"",Table_Styles[[#This Row],[Background Default]],""))</f>
        <v/>
      </c>
      <c r="S35" s="147"/>
      <c r="T35" s="59"/>
      <c r="U35" s="50" t="str">
        <f>IF(Table_Styles[[#This Row],[Border]]&lt;&gt;"",Table_Styles[[#This Row],[Border]],IF(Table_Styles[[#This Row],[Border Default]]&lt;&gt;"",Table_Styles[[#This Row],[Border Default]],""))</f>
        <v/>
      </c>
      <c r="V35" s="59"/>
      <c r="W35" s="59"/>
      <c r="X35" s="50" t="str">
        <f>IF(Table_Styles[[#This Row],[Border Radius]]&lt;&gt;"",Table_Styles[[#This Row],[Border Radius]],IF(Table_Styles[[#This Row],[Border Radius Default]]&lt;&gt;"",Table_Styles[[#This Row],[Border Radius Default]],""))</f>
        <v/>
      </c>
      <c r="Y35" s="147"/>
      <c r="Z35" s="59"/>
      <c r="AA35" s="50" t="str">
        <f>IF(Table_Styles[[#This Row],[MT]]&lt;&gt;"",Table_Styles[[#This Row],[MT]],IF(Table_Styles[[#This Row],[MT Default]]&lt;&gt;"",Table_Styles[[#This Row],[MT Default]],""))</f>
        <v/>
      </c>
      <c r="AB35" s="147"/>
      <c r="AC35" s="59"/>
      <c r="AD35" s="50" t="str">
        <f>IF(Table_Styles[[#This Row],[MR]]&lt;&gt;"",Table_Styles[[#This Row],[MR]],IF(Table_Styles[[#This Row],[MR Default]]&lt;&gt;"",Table_Styles[[#This Row],[MR Default]],""))</f>
        <v/>
      </c>
      <c r="AE35" s="147"/>
      <c r="AF35" s="59"/>
      <c r="AG35" s="50" t="str">
        <f>IF(Table_Styles[[#This Row],[MB]]&lt;&gt;"",Table_Styles[[#This Row],[MB]],IF(Table_Styles[[#This Row],[MB Default]]&lt;&gt;"",Table_Styles[[#This Row],[MB Default]],""))</f>
        <v/>
      </c>
      <c r="AH35" s="147"/>
      <c r="AI35" s="136" t="s">
        <v>394</v>
      </c>
      <c r="AJ35" s="50" t="str">
        <f>IF(Table_Styles[[#This Row],[ML]]&lt;&gt;"",Table_Styles[[#This Row],[ML]],IF(Table_Styles[[#This Row],[ML Default]]&lt;&gt;"",Table_Styles[[#This Row],[ML Default]],""))</f>
        <v>15px</v>
      </c>
      <c r="AK35" s="147"/>
      <c r="AL35" s="136"/>
      <c r="AM35" s="50" t="str">
        <f>IF(Table_Styles[[#This Row],[PT]]&lt;&gt;"",Table_Styles[[#This Row],[PT]],IF(Table_Styles[[#This Row],[PT Default]]&lt;&gt;"",Table_Styles[[#This Row],[PT Default]],""))</f>
        <v/>
      </c>
      <c r="AN35" s="147"/>
      <c r="AO35" s="136"/>
      <c r="AP35" s="50" t="str">
        <f>IF(Table_Styles[[#This Row],[PR]]&lt;&gt;"",Table_Styles[[#This Row],[PR]],IF(Table_Styles[[#This Row],[PR Default]]&lt;&gt;"",Table_Styles[[#This Row],[PR Default]],""))</f>
        <v/>
      </c>
      <c r="AQ35" s="147"/>
      <c r="AR35" s="136"/>
      <c r="AS35" s="50" t="str">
        <f>IF(Table_Styles[[#This Row],[PB]]&lt;&gt;"",Table_Styles[[#This Row],[PB]],IF(Table_Styles[[#This Row],[PB Default]]&lt;&gt;"",Table_Styles[[#This Row],[PB Default]],""))</f>
        <v/>
      </c>
      <c r="AT35" s="147"/>
      <c r="AU35" s="136"/>
      <c r="AV35" s="50" t="str">
        <f>IF(Table_Styles[[#This Row],[PL]]&lt;&gt;"",Table_Styles[[#This Row],[PL]],IF(Table_Styles[[#This Row],[PL Default]]&lt;&gt;"",Table_Styles[[#This Row],[PL Default]],""))</f>
        <v/>
      </c>
      <c r="AW35" s="147"/>
      <c r="AX35" s="59"/>
      <c r="AY35" s="50" t="str">
        <f>IF(Table_Styles[[#This Row],[BT]]&lt;&gt;"",Table_Styles[[#This Row],[BT]],IF(Table_Styles[[#This Row],[BT Default]]&lt;&gt;"",Table_Styles[[#This Row],[BT Default]],""))</f>
        <v/>
      </c>
      <c r="AZ35" s="147"/>
      <c r="BA35" s="59"/>
      <c r="BB35" s="50" t="str">
        <f>IF(Table_Styles[[#This Row],[BR]]&lt;&gt;"",Table_Styles[[#This Row],[BR]],IF(Table_Styles[[#This Row],[BR Default]]&lt;&gt;"",Table_Styles[[#This Row],[BR Default]],""))</f>
        <v/>
      </c>
      <c r="BC35" s="147"/>
      <c r="BD35" s="59"/>
      <c r="BE35" s="50" t="str">
        <f>IF(Table_Styles[[#This Row],[BB]]&lt;&gt;"",Table_Styles[[#This Row],[BB]],IF(Table_Styles[[#This Row],[BB Default]]&lt;&gt;"",Table_Styles[[#This Row],[BB Default]],""))</f>
        <v/>
      </c>
      <c r="BF35" s="147"/>
      <c r="BG35" s="59"/>
      <c r="BH35" s="50" t="str">
        <f>IF(Table_Styles[[#This Row],[BL]]&lt;&gt;"",Table_Styles[[#This Row],[BL]],IF(Table_Styles[[#This Row],[BL Default]]&lt;&gt;"",Table_Styles[[#This Row],[BL Default]],""))</f>
        <v/>
      </c>
      <c r="BI35" s="59"/>
      <c r="BJ35" s="59"/>
      <c r="BK35" s="50" t="str">
        <f>IF(Table_Styles[[#This Row],[Width]]&lt;&gt;"",Table_Styles[[#This Row],[Width]],IF(Table_Styles[[#This Row],[Width Default]]&lt;&gt;"",Table_Styles[[#This Row],[Width Default]],""))</f>
        <v/>
      </c>
      <c r="BL35" s="59"/>
      <c r="BM35" s="136"/>
      <c r="BN35" s="50" t="str">
        <f>IF(Table_Styles[[#This Row],[Height]]&lt;&gt;"",Table_Styles[[#This Row],[Height]],IF(Table_Styles[[#This Row],[Height Default]]&lt;&gt;"",Table_Styles[[#This Row],[Height Default]],""))</f>
        <v/>
      </c>
      <c r="BO35" s="50"/>
      <c r="BP35" s="50"/>
      <c r="BQ35" s="50" t="str">
        <f>IF(Table_Styles[[#This Row],[Top]]&lt;&gt;"",Table_Styles[[#This Row],[Top]],IF(Table_Styles[[#This Row],[Top Default]]&lt;&gt;"",Table_Styles[[#This Row],[Top Default]],""))</f>
        <v/>
      </c>
      <c r="BR35" s="50"/>
      <c r="BS35" s="50"/>
      <c r="BT35" s="50" t="str">
        <f>IF(Table_Styles[[#This Row],[Right]]&lt;&gt;"",Table_Styles[[#This Row],[Right]],IF(Table_Styles[[#This Row],[Right Default]]&lt;&gt;"",Table_Styles[[#This Row],[Right Default]],""))</f>
        <v/>
      </c>
      <c r="BU35" s="50"/>
      <c r="BV35" s="50"/>
      <c r="BW35" s="50" t="str">
        <f>IF(Table_Styles[[#This Row],[Bottom]]&lt;&gt;"",Table_Styles[[#This Row],[Bottom]],IF(Table_Styles[[#This Row],[Bottom Default]]&lt;&gt;"",Table_Styles[[#This Row],[Bottom Default]],""))</f>
        <v/>
      </c>
      <c r="BX35" s="50"/>
      <c r="BY35" s="50"/>
      <c r="BZ35" s="50" t="str">
        <f>IF(Table_Styles[[#This Row],[Left]]&lt;&gt;"",Table_Styles[[#This Row],[Left]],IF(Table_Styles[[#This Row],[Left Default]]&lt;&gt;"",Table_Styles[[#This Row],[Left Default]],""))</f>
        <v/>
      </c>
      <c r="CA35" s="147"/>
      <c r="CB35" s="107" t="str">
        <f>IF(AND(Table_Styles[[#This Row],[Selector]]&lt;&gt;"",Table_Styles[[#This Row],[Font Family Used]]&lt;&gt;"",Table_Styles[[#This Row],[Font Weight Used]]&lt;&gt;""),Table_Styles[[#This Row],[Font Family Used]]&amp;" "&amp;Table_Styles[[#This Row],[Font Weight Used]],"")</f>
        <v/>
      </c>
      <c r="CC35" s="107" t="str">
        <f ca="1">IF(AND(Table_Styles[[#This Row],[Selector]],COUNTIF(OFFSET(CC:CC,0,0,ROW()-1,1),"="&amp;Table_Styles[[#This Row],[Font]])=0),Table_Styles[[#This Row],[Font]],"")</f>
        <v/>
      </c>
      <c r="CD35" s="107" t="str">
        <f ca="1">IF(Table_Styles[[#This Row],[Unique Font]]&lt;&gt;"",
"{""fontFamily"":"""&amp;Table_Styles[[#This Row],[Font Family Used]]&amp;""",""fontWeight"":"&amp;Table_Styles[[#This Row],[Font Weight Used]]&amp;"}","")</f>
        <v/>
      </c>
      <c r="CE35"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5" s="107" t="str">
        <f>IF(AND(Table_Styles[[#This Row],[Selector]]&lt;&gt;"", Table_Styles[[#This Row],[Config Properties]]&lt;&gt;""),
Table_Styles[[#This Row],[Selector]]&amp;" { "&amp;Table_Styles[[#This Row],[Config Properties]]&amp;" }","")</f>
        <v>formly-field div.terms-and-conditions p { margin-left: 15px }</v>
      </c>
      <c r="CG35" s="107" t="str">
        <f xml:space="preserve">
SUBSTITUTE(SUBSTITUTE(SUBSTITUTE(SUBSTITUTE(SUBSTITUTE(SUBSTITUTE(SUBSTITUTE(SUBSTITUTE(Table_Styles[[#This Row],[Config]],
" {","{"),
"{ ","{"),
" }","}"),
"} ","}"),
" ,",","),
", ",","),
" :",":"),
": ",":")</f>
        <v>formly-field div.terms-and-conditions p{margin-left:15px}</v>
      </c>
    </row>
    <row r="36" spans="2:85" ht="21" customHeight="1">
      <c r="B36" s="105" t="s">
        <v>819</v>
      </c>
      <c r="C36" s="187" t="s">
        <v>821</v>
      </c>
      <c r="D36" s="147"/>
      <c r="E36" s="60"/>
      <c r="F36" s="50" t="str">
        <f>IF(Table_Styles[[#This Row],[Font Family]]&lt;&gt;"",Table_Styles[[#This Row],[Font Family]],IF(Table_Styles[[#This Row],[Font Family Default]]&lt;&gt;"",Table_Styles[[#This Row],[Font Family Default]],""))</f>
        <v/>
      </c>
      <c r="G36" s="147"/>
      <c r="H36" s="136"/>
      <c r="I36" s="50" t="str">
        <f>IF(Table_Styles[[#This Row],[Font Size]]&lt;&gt;"",Table_Styles[[#This Row],[Font Size]],IF(Table_Styles[[#This Row],[Font Size Default]]&lt;&gt;"",Table_Styles[[#This Row],[Font Size Default]],""))</f>
        <v/>
      </c>
      <c r="J36" s="147"/>
      <c r="K36" s="59"/>
      <c r="L36" s="50" t="str">
        <f>IF(Table_Styles[[#This Row],[Font Weight]]&lt;&gt;"",Table_Styles[[#This Row],[Font Weight]],IF(Table_Styles[[#This Row],[Font Weight Default]]&lt;&gt;"",Table_Styles[[#This Row],[Font Weight Default]],""))</f>
        <v/>
      </c>
      <c r="M36" s="147"/>
      <c r="N36" s="59"/>
      <c r="O36" s="50" t="str">
        <f>IF(Table_Styles[[#This Row],[Colour]]&lt;&gt;"",Table_Styles[[#This Row],[Colour]],IF(Table_Styles[[#This Row],[Colour Default]]&lt;&gt;"",Table_Styles[[#This Row],[Colour Default]],""))</f>
        <v/>
      </c>
      <c r="P36" s="147"/>
      <c r="Q36" s="136"/>
      <c r="R36" s="50" t="str">
        <f>IF(Table_Styles[[#This Row],[Background]]&lt;&gt;"",Table_Styles[[#This Row],[Background]],IF(Table_Styles[[#This Row],[Background Default]]&lt;&gt;"",Table_Styles[[#This Row],[Background Default]],""))</f>
        <v/>
      </c>
      <c r="S36" s="147"/>
      <c r="T36" s="59"/>
      <c r="U36" s="50" t="str">
        <f>IF(Table_Styles[[#This Row],[Border]]&lt;&gt;"",Table_Styles[[#This Row],[Border]],IF(Table_Styles[[#This Row],[Border Default]]&lt;&gt;"",Table_Styles[[#This Row],[Border Default]],""))</f>
        <v/>
      </c>
      <c r="V36" s="59"/>
      <c r="W36" s="59"/>
      <c r="X36" s="50" t="str">
        <f>IF(Table_Styles[[#This Row],[Border Radius]]&lt;&gt;"",Table_Styles[[#This Row],[Border Radius]],IF(Table_Styles[[#This Row],[Border Radius Default]]&lt;&gt;"",Table_Styles[[#This Row],[Border Radius Default]],""))</f>
        <v/>
      </c>
      <c r="Y36" s="147"/>
      <c r="Z36" s="59"/>
      <c r="AA36" s="50" t="str">
        <f>IF(Table_Styles[[#This Row],[MT]]&lt;&gt;"",Table_Styles[[#This Row],[MT]],IF(Table_Styles[[#This Row],[MT Default]]&lt;&gt;"",Table_Styles[[#This Row],[MT Default]],""))</f>
        <v/>
      </c>
      <c r="AB36" s="147"/>
      <c r="AC36" s="59"/>
      <c r="AD36" s="50" t="str">
        <f>IF(Table_Styles[[#This Row],[MR]]&lt;&gt;"",Table_Styles[[#This Row],[MR]],IF(Table_Styles[[#This Row],[MR Default]]&lt;&gt;"",Table_Styles[[#This Row],[MR Default]],""))</f>
        <v/>
      </c>
      <c r="AE36" s="147"/>
      <c r="AF36" s="59"/>
      <c r="AG36" s="50" t="str">
        <f>IF(Table_Styles[[#This Row],[MB]]&lt;&gt;"",Table_Styles[[#This Row],[MB]],IF(Table_Styles[[#This Row],[MB Default]]&lt;&gt;"",Table_Styles[[#This Row],[MB Default]],""))</f>
        <v/>
      </c>
      <c r="AH36" s="147"/>
      <c r="AI36" s="136"/>
      <c r="AJ36" s="50" t="str">
        <f>IF(Table_Styles[[#This Row],[ML]]&lt;&gt;"",Table_Styles[[#This Row],[ML]],IF(Table_Styles[[#This Row],[ML Default]]&lt;&gt;"",Table_Styles[[#This Row],[ML Default]],""))</f>
        <v/>
      </c>
      <c r="AK36" s="147"/>
      <c r="AL36" s="136"/>
      <c r="AM36" s="50" t="str">
        <f>IF(Table_Styles[[#This Row],[PT]]&lt;&gt;"",Table_Styles[[#This Row],[PT]],IF(Table_Styles[[#This Row],[PT Default]]&lt;&gt;"",Table_Styles[[#This Row],[PT Default]],""))</f>
        <v/>
      </c>
      <c r="AN36" s="147"/>
      <c r="AO36" s="136"/>
      <c r="AP36" s="50" t="str">
        <f>IF(Table_Styles[[#This Row],[PR]]&lt;&gt;"",Table_Styles[[#This Row],[PR]],IF(Table_Styles[[#This Row],[PR Default]]&lt;&gt;"",Table_Styles[[#This Row],[PR Default]],""))</f>
        <v/>
      </c>
      <c r="AQ36" s="147"/>
      <c r="AR36" s="136"/>
      <c r="AS36" s="50" t="str">
        <f>IF(Table_Styles[[#This Row],[PB]]&lt;&gt;"",Table_Styles[[#This Row],[PB]],IF(Table_Styles[[#This Row],[PB Default]]&lt;&gt;"",Table_Styles[[#This Row],[PB Default]],""))</f>
        <v/>
      </c>
      <c r="AT36" s="147"/>
      <c r="AU36" s="136" t="s">
        <v>395</v>
      </c>
      <c r="AV36" s="50" t="str">
        <f>IF(Table_Styles[[#This Row],[PL]]&lt;&gt;"",Table_Styles[[#This Row],[PL]],IF(Table_Styles[[#This Row],[PL Default]]&lt;&gt;"",Table_Styles[[#This Row],[PL Default]],""))</f>
        <v>30px</v>
      </c>
      <c r="AW36" s="147"/>
      <c r="AX36" s="59"/>
      <c r="AY36" s="50" t="str">
        <f>IF(Table_Styles[[#This Row],[BT]]&lt;&gt;"",Table_Styles[[#This Row],[BT]],IF(Table_Styles[[#This Row],[BT Default]]&lt;&gt;"",Table_Styles[[#This Row],[BT Default]],""))</f>
        <v/>
      </c>
      <c r="AZ36" s="147"/>
      <c r="BA36" s="59"/>
      <c r="BB36" s="50" t="str">
        <f>IF(Table_Styles[[#This Row],[BR]]&lt;&gt;"",Table_Styles[[#This Row],[BR]],IF(Table_Styles[[#This Row],[BR Default]]&lt;&gt;"",Table_Styles[[#This Row],[BR Default]],""))</f>
        <v/>
      </c>
      <c r="BC36" s="147"/>
      <c r="BD36" s="59"/>
      <c r="BE36" s="50" t="str">
        <f>IF(Table_Styles[[#This Row],[BB]]&lt;&gt;"",Table_Styles[[#This Row],[BB]],IF(Table_Styles[[#This Row],[BB Default]]&lt;&gt;"",Table_Styles[[#This Row],[BB Default]],""))</f>
        <v/>
      </c>
      <c r="BF36" s="147"/>
      <c r="BG36" s="59"/>
      <c r="BH36" s="50" t="str">
        <f>IF(Table_Styles[[#This Row],[BL]]&lt;&gt;"",Table_Styles[[#This Row],[BL]],IF(Table_Styles[[#This Row],[BL Default]]&lt;&gt;"",Table_Styles[[#This Row],[BL Default]],""))</f>
        <v/>
      </c>
      <c r="BI36" s="59"/>
      <c r="BJ36" s="59"/>
      <c r="BK36" s="50" t="str">
        <f>IF(Table_Styles[[#This Row],[Width]]&lt;&gt;"",Table_Styles[[#This Row],[Width]],IF(Table_Styles[[#This Row],[Width Default]]&lt;&gt;"",Table_Styles[[#This Row],[Width Default]],""))</f>
        <v/>
      </c>
      <c r="BL36" s="59"/>
      <c r="BM36" s="136"/>
      <c r="BN36" s="50" t="str">
        <f>IF(Table_Styles[[#This Row],[Height]]&lt;&gt;"",Table_Styles[[#This Row],[Height]],IF(Table_Styles[[#This Row],[Height Default]]&lt;&gt;"",Table_Styles[[#This Row],[Height Default]],""))</f>
        <v/>
      </c>
      <c r="BO36" s="50"/>
      <c r="BP36" s="50"/>
      <c r="BQ36" s="50" t="str">
        <f>IF(Table_Styles[[#This Row],[Top]]&lt;&gt;"",Table_Styles[[#This Row],[Top]],IF(Table_Styles[[#This Row],[Top Default]]&lt;&gt;"",Table_Styles[[#This Row],[Top Default]],""))</f>
        <v/>
      </c>
      <c r="BR36" s="50"/>
      <c r="BS36" s="50"/>
      <c r="BT36" s="50" t="str">
        <f>IF(Table_Styles[[#This Row],[Right]]&lt;&gt;"",Table_Styles[[#This Row],[Right]],IF(Table_Styles[[#This Row],[Right Default]]&lt;&gt;"",Table_Styles[[#This Row],[Right Default]],""))</f>
        <v/>
      </c>
      <c r="BU36" s="50"/>
      <c r="BV36" s="50"/>
      <c r="BW36" s="50" t="str">
        <f>IF(Table_Styles[[#This Row],[Bottom]]&lt;&gt;"",Table_Styles[[#This Row],[Bottom]],IF(Table_Styles[[#This Row],[Bottom Default]]&lt;&gt;"",Table_Styles[[#This Row],[Bottom Default]],""))</f>
        <v/>
      </c>
      <c r="BX36" s="50"/>
      <c r="BY36" s="50"/>
      <c r="BZ36" s="50" t="str">
        <f>IF(Table_Styles[[#This Row],[Left]]&lt;&gt;"",Table_Styles[[#This Row],[Left]],IF(Table_Styles[[#This Row],[Left Default]]&lt;&gt;"",Table_Styles[[#This Row],[Left Default]],""))</f>
        <v/>
      </c>
      <c r="CA36" s="147"/>
      <c r="CB36" s="107" t="str">
        <f>IF(AND(Table_Styles[[#This Row],[Selector]]&lt;&gt;"",Table_Styles[[#This Row],[Font Family Used]]&lt;&gt;"",Table_Styles[[#This Row],[Font Weight Used]]&lt;&gt;""),Table_Styles[[#This Row],[Font Family Used]]&amp;" "&amp;Table_Styles[[#This Row],[Font Weight Used]],"")</f>
        <v/>
      </c>
      <c r="CC36" s="107" t="str">
        <f ca="1">IF(AND(Table_Styles[[#This Row],[Selector]],COUNTIF(OFFSET(CC:CC,0,0,ROW()-1,1),"="&amp;Table_Styles[[#This Row],[Font]])=0),Table_Styles[[#This Row],[Font]],"")</f>
        <v/>
      </c>
      <c r="CD36" s="107" t="str">
        <f ca="1">IF(Table_Styles[[#This Row],[Unique Font]]&lt;&gt;"",
"{""fontFamily"":"""&amp;Table_Styles[[#This Row],[Font Family Used]]&amp;""",""fontWeight"":"&amp;Table_Styles[[#This Row],[Font Weight Used]]&amp;"}","")</f>
        <v/>
      </c>
      <c r="CE36"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6" s="107" t="str">
        <f>IF(AND(Table_Styles[[#This Row],[Selector]]&lt;&gt;"", Table_Styles[[#This Row],[Config Properties]]&lt;&gt;""),
Table_Styles[[#This Row],[Selector]]&amp;" { "&amp;Table_Styles[[#This Row],[Config Properties]]&amp;" }","")</f>
        <v>formly-field div.terms-and-conditions ol { padding-left: 30px }</v>
      </c>
      <c r="CG36" s="107" t="str">
        <f xml:space="preserve">
SUBSTITUTE(SUBSTITUTE(SUBSTITUTE(SUBSTITUTE(SUBSTITUTE(SUBSTITUTE(SUBSTITUTE(SUBSTITUTE(Table_Styles[[#This Row],[Config]],
" {","{"),
"{ ","{"),
" }","}"),
"} ","}"),
" ,",","),
", ",","),
" :",":"),
": ",":")</f>
        <v>formly-field div.terms-and-conditions ol{padding-left:30px}</v>
      </c>
    </row>
    <row r="37" spans="2:85" ht="21" customHeight="1">
      <c r="B37" s="105" t="s">
        <v>820</v>
      </c>
      <c r="C37" s="187" t="s">
        <v>822</v>
      </c>
      <c r="D37" s="147"/>
      <c r="E37" s="60"/>
      <c r="F37" s="50" t="str">
        <f>IF(Table_Styles[[#This Row],[Font Family]]&lt;&gt;"",Table_Styles[[#This Row],[Font Family]],IF(Table_Styles[[#This Row],[Font Family Default]]&lt;&gt;"",Table_Styles[[#This Row],[Font Family Default]],""))</f>
        <v/>
      </c>
      <c r="G37" s="147"/>
      <c r="H37" s="136"/>
      <c r="I37" s="50" t="str">
        <f>IF(Table_Styles[[#This Row],[Font Size]]&lt;&gt;"",Table_Styles[[#This Row],[Font Size]],IF(Table_Styles[[#This Row],[Font Size Default]]&lt;&gt;"",Table_Styles[[#This Row],[Font Size Default]],""))</f>
        <v/>
      </c>
      <c r="J37" s="147"/>
      <c r="K37" s="59"/>
      <c r="L37" s="50" t="str">
        <f>IF(Table_Styles[[#This Row],[Font Weight]]&lt;&gt;"",Table_Styles[[#This Row],[Font Weight]],IF(Table_Styles[[#This Row],[Font Weight Default]]&lt;&gt;"",Table_Styles[[#This Row],[Font Weight Default]],""))</f>
        <v/>
      </c>
      <c r="M37" s="147"/>
      <c r="N37" s="59"/>
      <c r="O37" s="50" t="str">
        <f>IF(Table_Styles[[#This Row],[Colour]]&lt;&gt;"",Table_Styles[[#This Row],[Colour]],IF(Table_Styles[[#This Row],[Colour Default]]&lt;&gt;"",Table_Styles[[#This Row],[Colour Default]],""))</f>
        <v/>
      </c>
      <c r="P37" s="147"/>
      <c r="Q37" s="136"/>
      <c r="R37" s="50" t="str">
        <f>IF(Table_Styles[[#This Row],[Background]]&lt;&gt;"",Table_Styles[[#This Row],[Background]],IF(Table_Styles[[#This Row],[Background Default]]&lt;&gt;"",Table_Styles[[#This Row],[Background Default]],""))</f>
        <v/>
      </c>
      <c r="S37" s="147"/>
      <c r="T37" s="59"/>
      <c r="U37" s="50" t="str">
        <f>IF(Table_Styles[[#This Row],[Border]]&lt;&gt;"",Table_Styles[[#This Row],[Border]],IF(Table_Styles[[#This Row],[Border Default]]&lt;&gt;"",Table_Styles[[#This Row],[Border Default]],""))</f>
        <v/>
      </c>
      <c r="V37" s="59"/>
      <c r="W37" s="59"/>
      <c r="X37" s="50" t="str">
        <f>IF(Table_Styles[[#This Row],[Border Radius]]&lt;&gt;"",Table_Styles[[#This Row],[Border Radius]],IF(Table_Styles[[#This Row],[Border Radius Default]]&lt;&gt;"",Table_Styles[[#This Row],[Border Radius Default]],""))</f>
        <v/>
      </c>
      <c r="Y37" s="147"/>
      <c r="Z37" s="59"/>
      <c r="AA37" s="50" t="str">
        <f>IF(Table_Styles[[#This Row],[MT]]&lt;&gt;"",Table_Styles[[#This Row],[MT]],IF(Table_Styles[[#This Row],[MT Default]]&lt;&gt;"",Table_Styles[[#This Row],[MT Default]],""))</f>
        <v/>
      </c>
      <c r="AB37" s="147"/>
      <c r="AC37" s="59"/>
      <c r="AD37" s="50" t="str">
        <f>IF(Table_Styles[[#This Row],[MR]]&lt;&gt;"",Table_Styles[[#This Row],[MR]],IF(Table_Styles[[#This Row],[MR Default]]&lt;&gt;"",Table_Styles[[#This Row],[MR Default]],""))</f>
        <v/>
      </c>
      <c r="AE37" s="147"/>
      <c r="AF37" s="136"/>
      <c r="AG37" s="50" t="str">
        <f>IF(Table_Styles[[#This Row],[MB]]&lt;&gt;"",Table_Styles[[#This Row],[MB]],IF(Table_Styles[[#This Row],[MB Default]]&lt;&gt;"",Table_Styles[[#This Row],[MB Default]],""))</f>
        <v/>
      </c>
      <c r="AH37" s="147"/>
      <c r="AI37" s="59"/>
      <c r="AJ37" s="50" t="str">
        <f>IF(Table_Styles[[#This Row],[ML]]&lt;&gt;"",Table_Styles[[#This Row],[ML]],IF(Table_Styles[[#This Row],[ML Default]]&lt;&gt;"",Table_Styles[[#This Row],[ML Default]],""))</f>
        <v/>
      </c>
      <c r="AK37" s="147"/>
      <c r="AL37" s="136"/>
      <c r="AM37" s="50" t="str">
        <f>IF(Table_Styles[[#This Row],[PT]]&lt;&gt;"",Table_Styles[[#This Row],[PT]],IF(Table_Styles[[#This Row],[PT Default]]&lt;&gt;"",Table_Styles[[#This Row],[PT Default]],""))</f>
        <v/>
      </c>
      <c r="AN37" s="147"/>
      <c r="AO37" s="136"/>
      <c r="AP37" s="50" t="str">
        <f>IF(Table_Styles[[#This Row],[PR]]&lt;&gt;"",Table_Styles[[#This Row],[PR]],IF(Table_Styles[[#This Row],[PR Default]]&lt;&gt;"",Table_Styles[[#This Row],[PR Default]],""))</f>
        <v/>
      </c>
      <c r="AQ37" s="147"/>
      <c r="AR37" s="136"/>
      <c r="AS37" s="50" t="str">
        <f>IF(Table_Styles[[#This Row],[PB]]&lt;&gt;"",Table_Styles[[#This Row],[PB]],IF(Table_Styles[[#This Row],[PB Default]]&lt;&gt;"",Table_Styles[[#This Row],[PB Default]],""))</f>
        <v/>
      </c>
      <c r="AT37" s="147"/>
      <c r="AU37" s="136"/>
      <c r="AV37" s="50" t="str">
        <f>IF(Table_Styles[[#This Row],[PL]]&lt;&gt;"",Table_Styles[[#This Row],[PL]],IF(Table_Styles[[#This Row],[PL Default]]&lt;&gt;"",Table_Styles[[#This Row],[PL Default]],""))</f>
        <v/>
      </c>
      <c r="AW37" s="147"/>
      <c r="AX37" s="59"/>
      <c r="AY37" s="50" t="str">
        <f>IF(Table_Styles[[#This Row],[BT]]&lt;&gt;"",Table_Styles[[#This Row],[BT]],IF(Table_Styles[[#This Row],[BT Default]]&lt;&gt;"",Table_Styles[[#This Row],[BT Default]],""))</f>
        <v/>
      </c>
      <c r="AZ37" s="147"/>
      <c r="BA37" s="59"/>
      <c r="BB37" s="50" t="str">
        <f>IF(Table_Styles[[#This Row],[BR]]&lt;&gt;"",Table_Styles[[#This Row],[BR]],IF(Table_Styles[[#This Row],[BR Default]]&lt;&gt;"",Table_Styles[[#This Row],[BR Default]],""))</f>
        <v/>
      </c>
      <c r="BC37" s="147"/>
      <c r="BD37" s="59"/>
      <c r="BE37" s="50" t="str">
        <f>IF(Table_Styles[[#This Row],[BB]]&lt;&gt;"",Table_Styles[[#This Row],[BB]],IF(Table_Styles[[#This Row],[BB Default]]&lt;&gt;"",Table_Styles[[#This Row],[BB Default]],""))</f>
        <v/>
      </c>
      <c r="BF37" s="147"/>
      <c r="BG37" s="59"/>
      <c r="BH37" s="50" t="str">
        <f>IF(Table_Styles[[#This Row],[BL]]&lt;&gt;"",Table_Styles[[#This Row],[BL]],IF(Table_Styles[[#This Row],[BL Default]]&lt;&gt;"",Table_Styles[[#This Row],[BL Default]],""))</f>
        <v/>
      </c>
      <c r="BI37" s="59"/>
      <c r="BJ37" s="59"/>
      <c r="BK37" s="50" t="str">
        <f>IF(Table_Styles[[#This Row],[Width]]&lt;&gt;"",Table_Styles[[#This Row],[Width]],IF(Table_Styles[[#This Row],[Width Default]]&lt;&gt;"",Table_Styles[[#This Row],[Width Default]],""))</f>
        <v/>
      </c>
      <c r="BL37" s="59"/>
      <c r="BM37" s="136"/>
      <c r="BN37" s="50" t="str">
        <f>IF(Table_Styles[[#This Row],[Height]]&lt;&gt;"",Table_Styles[[#This Row],[Height]],IF(Table_Styles[[#This Row],[Height Default]]&lt;&gt;"",Table_Styles[[#This Row],[Height Default]],""))</f>
        <v/>
      </c>
      <c r="BO37" s="50"/>
      <c r="BP37" s="50"/>
      <c r="BQ37" s="50" t="str">
        <f>IF(Table_Styles[[#This Row],[Top]]&lt;&gt;"",Table_Styles[[#This Row],[Top]],IF(Table_Styles[[#This Row],[Top Default]]&lt;&gt;"",Table_Styles[[#This Row],[Top Default]],""))</f>
        <v/>
      </c>
      <c r="BR37" s="50"/>
      <c r="BS37" s="50"/>
      <c r="BT37" s="50" t="str">
        <f>IF(Table_Styles[[#This Row],[Right]]&lt;&gt;"",Table_Styles[[#This Row],[Right]],IF(Table_Styles[[#This Row],[Right Default]]&lt;&gt;"",Table_Styles[[#This Row],[Right Default]],""))</f>
        <v/>
      </c>
      <c r="BU37" s="50"/>
      <c r="BV37" s="50"/>
      <c r="BW37" s="50" t="str">
        <f>IF(Table_Styles[[#This Row],[Bottom]]&lt;&gt;"",Table_Styles[[#This Row],[Bottom]],IF(Table_Styles[[#This Row],[Bottom Default]]&lt;&gt;"",Table_Styles[[#This Row],[Bottom Default]],""))</f>
        <v/>
      </c>
      <c r="BX37" s="50"/>
      <c r="BY37" s="50"/>
      <c r="BZ37" s="50" t="str">
        <f>IF(Table_Styles[[#This Row],[Left]]&lt;&gt;"",Table_Styles[[#This Row],[Left]],IF(Table_Styles[[#This Row],[Left Default]]&lt;&gt;"",Table_Styles[[#This Row],[Left Default]],""))</f>
        <v/>
      </c>
      <c r="CA37" s="147"/>
      <c r="CB37" s="107" t="str">
        <f>IF(AND(Table_Styles[[#This Row],[Selector]]&lt;&gt;"",Table_Styles[[#This Row],[Font Family Used]]&lt;&gt;"",Table_Styles[[#This Row],[Font Weight Used]]&lt;&gt;""),Table_Styles[[#This Row],[Font Family Used]]&amp;" "&amp;Table_Styles[[#This Row],[Font Weight Used]],"")</f>
        <v/>
      </c>
      <c r="CC37" s="107" t="str">
        <f ca="1">IF(AND(Table_Styles[[#This Row],[Selector]],COUNTIF(OFFSET(CC:CC,0,0,ROW()-1,1),"="&amp;Table_Styles[[#This Row],[Font]])=0),Table_Styles[[#This Row],[Font]],"")</f>
        <v/>
      </c>
      <c r="CD37" s="107" t="str">
        <f ca="1">IF(Table_Styles[[#This Row],[Unique Font]]&lt;&gt;"",
"{""fontFamily"":"""&amp;Table_Styles[[#This Row],[Font Family Used]]&amp;""",""fontWeight"":"&amp;Table_Styles[[#This Row],[Font Weight Used]]&amp;"}","")</f>
        <v/>
      </c>
      <c r="CE3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107" t="str">
        <f>IF(AND(Table_Styles[[#This Row],[Selector]]&lt;&gt;"", Table_Styles[[#This Row],[Config Properties]]&lt;&gt;""),
Table_Styles[[#This Row],[Selector]]&amp;" { "&amp;Table_Styles[[#This Row],[Config Properties]]&amp;" }","")</f>
        <v/>
      </c>
      <c r="CG37" s="107" t="str">
        <f xml:space="preserve">
SUBSTITUTE(SUBSTITUTE(SUBSTITUTE(SUBSTITUTE(SUBSTITUTE(SUBSTITUTE(SUBSTITUTE(SUBSTITUTE(Table_Styles[[#This Row],[Config]],
" {","{"),
"{ ","{"),
" }","}"),
"} ","}"),
" ,",","),
", ",","),
" :",":"),
": ",":")</f>
        <v/>
      </c>
    </row>
    <row r="38" spans="2:85" ht="21" customHeight="1">
      <c r="B38" s="104" t="s">
        <v>706</v>
      </c>
      <c r="C38" s="186" t="s">
        <v>807</v>
      </c>
      <c r="D38" s="147"/>
      <c r="E38" s="60"/>
      <c r="F38" s="50" t="str">
        <f>IF(Table_Styles[[#This Row],[Font Family]]&lt;&gt;"",Table_Styles[[#This Row],[Font Family]],IF(Table_Styles[[#This Row],[Font Family Default]]&lt;&gt;"",Table_Styles[[#This Row],[Font Family Default]],""))</f>
        <v/>
      </c>
      <c r="G38" s="147"/>
      <c r="H38" s="59"/>
      <c r="I38" s="50" t="str">
        <f>IF(Table_Styles[[#This Row],[Font Size]]&lt;&gt;"",Table_Styles[[#This Row],[Font Size]],IF(Table_Styles[[#This Row],[Font Size Default]]&lt;&gt;"",Table_Styles[[#This Row],[Font Size Default]],""))</f>
        <v/>
      </c>
      <c r="J38" s="147"/>
      <c r="K38" s="59"/>
      <c r="L38" s="50" t="str">
        <f>IF(Table_Styles[[#This Row],[Font Weight]]&lt;&gt;"",Table_Styles[[#This Row],[Font Weight]],IF(Table_Styles[[#This Row],[Font Weight Default]]&lt;&gt;"",Table_Styles[[#This Row],[Font Weight Default]],""))</f>
        <v/>
      </c>
      <c r="M38" s="147"/>
      <c r="N38" s="59"/>
      <c r="O38" s="50" t="str">
        <f>IF(Table_Styles[[#This Row],[Colour]]&lt;&gt;"",Table_Styles[[#This Row],[Colour]],IF(Table_Styles[[#This Row],[Colour Default]]&lt;&gt;"",Table_Styles[[#This Row],[Colour Default]],""))</f>
        <v/>
      </c>
      <c r="P38" s="147"/>
      <c r="Q38" s="59"/>
      <c r="R38" s="50" t="str">
        <f>IF(Table_Styles[[#This Row],[Background]]&lt;&gt;"",Table_Styles[[#This Row],[Background]],IF(Table_Styles[[#This Row],[Background Default]]&lt;&gt;"",Table_Styles[[#This Row],[Background Default]],""))</f>
        <v/>
      </c>
      <c r="S38" s="147"/>
      <c r="T38" s="59"/>
      <c r="U38" s="50" t="str">
        <f>IF(Table_Styles[[#This Row],[Border]]&lt;&gt;"",Table_Styles[[#This Row],[Border]],IF(Table_Styles[[#This Row],[Border Default]]&lt;&gt;"",Table_Styles[[#This Row],[Border Default]],""))</f>
        <v/>
      </c>
      <c r="V38" s="59"/>
      <c r="W38" s="59"/>
      <c r="X38" s="50" t="str">
        <f>IF(Table_Styles[[#This Row],[Border Radius]]&lt;&gt;"",Table_Styles[[#This Row],[Border Radius]],IF(Table_Styles[[#This Row],[Border Radius Default]]&lt;&gt;"",Table_Styles[[#This Row],[Border Radius Default]],""))</f>
        <v/>
      </c>
      <c r="Y38" s="147"/>
      <c r="Z38" s="59"/>
      <c r="AA38" s="50" t="str">
        <f>IF(Table_Styles[[#This Row],[MT]]&lt;&gt;"",Table_Styles[[#This Row],[MT]],IF(Table_Styles[[#This Row],[MT Default]]&lt;&gt;"",Table_Styles[[#This Row],[MT Default]],""))</f>
        <v/>
      </c>
      <c r="AB38" s="147"/>
      <c r="AC38" s="59"/>
      <c r="AD38" s="50" t="str">
        <f>IF(Table_Styles[[#This Row],[MR]]&lt;&gt;"",Table_Styles[[#This Row],[MR]],IF(Table_Styles[[#This Row],[MR Default]]&lt;&gt;"",Table_Styles[[#This Row],[MR Default]],""))</f>
        <v/>
      </c>
      <c r="AE38" s="147"/>
      <c r="AF38" s="59" t="s">
        <v>808</v>
      </c>
      <c r="AG38" s="50" t="str">
        <f>IF(Table_Styles[[#This Row],[MB]]&lt;&gt;"",Table_Styles[[#This Row],[MB]],IF(Table_Styles[[#This Row],[MB Default]]&lt;&gt;"",Table_Styles[[#This Row],[MB Default]],""))</f>
        <v>-15px</v>
      </c>
      <c r="AH38" s="147"/>
      <c r="AI38" s="59"/>
      <c r="AJ38" s="50" t="str">
        <f>IF(Table_Styles[[#This Row],[ML]]&lt;&gt;"",Table_Styles[[#This Row],[ML]],IF(Table_Styles[[#This Row],[ML Default]]&lt;&gt;"",Table_Styles[[#This Row],[ML Default]],""))</f>
        <v/>
      </c>
      <c r="AK38" s="147"/>
      <c r="AL38" s="59"/>
      <c r="AM38" s="50" t="str">
        <f>IF(Table_Styles[[#This Row],[PT]]&lt;&gt;"",Table_Styles[[#This Row],[PT]],IF(Table_Styles[[#This Row],[PT Default]]&lt;&gt;"",Table_Styles[[#This Row],[PT Default]],""))</f>
        <v/>
      </c>
      <c r="AN38" s="147"/>
      <c r="AO38" s="59"/>
      <c r="AP38" s="50" t="str">
        <f>IF(Table_Styles[[#This Row],[PR]]&lt;&gt;"",Table_Styles[[#This Row],[PR]],IF(Table_Styles[[#This Row],[PR Default]]&lt;&gt;"",Table_Styles[[#This Row],[PR Default]],""))</f>
        <v/>
      </c>
      <c r="AQ38" s="147"/>
      <c r="AR38" s="59"/>
      <c r="AS38" s="50" t="str">
        <f>IF(Table_Styles[[#This Row],[PB]]&lt;&gt;"",Table_Styles[[#This Row],[PB]],IF(Table_Styles[[#This Row],[PB Default]]&lt;&gt;"",Table_Styles[[#This Row],[PB Default]],""))</f>
        <v/>
      </c>
      <c r="AT38" s="147"/>
      <c r="AU38" s="59"/>
      <c r="AV38" s="50" t="str">
        <f>IF(Table_Styles[[#This Row],[PL]]&lt;&gt;"",Table_Styles[[#This Row],[PL]],IF(Table_Styles[[#This Row],[PL Default]]&lt;&gt;"",Table_Styles[[#This Row],[PL Default]],""))</f>
        <v/>
      </c>
      <c r="AW38" s="147"/>
      <c r="AX38" s="59"/>
      <c r="AY38" s="50" t="str">
        <f>IF(Table_Styles[[#This Row],[BT]]&lt;&gt;"",Table_Styles[[#This Row],[BT]],IF(Table_Styles[[#This Row],[BT Default]]&lt;&gt;"",Table_Styles[[#This Row],[BT Default]],""))</f>
        <v/>
      </c>
      <c r="AZ38" s="147"/>
      <c r="BA38" s="59"/>
      <c r="BB38" s="50" t="str">
        <f>IF(Table_Styles[[#This Row],[BR]]&lt;&gt;"",Table_Styles[[#This Row],[BR]],IF(Table_Styles[[#This Row],[BR Default]]&lt;&gt;"",Table_Styles[[#This Row],[BR Default]],""))</f>
        <v/>
      </c>
      <c r="BC38" s="147"/>
      <c r="BD38" s="59"/>
      <c r="BE38" s="50" t="str">
        <f>IF(Table_Styles[[#This Row],[BB]]&lt;&gt;"",Table_Styles[[#This Row],[BB]],IF(Table_Styles[[#This Row],[BB Default]]&lt;&gt;"",Table_Styles[[#This Row],[BB Default]],""))</f>
        <v/>
      </c>
      <c r="BF38" s="147"/>
      <c r="BG38" s="59"/>
      <c r="BH38" s="50" t="str">
        <f>IF(Table_Styles[[#This Row],[BL]]&lt;&gt;"",Table_Styles[[#This Row],[BL]],IF(Table_Styles[[#This Row],[BL Default]]&lt;&gt;"",Table_Styles[[#This Row],[BL Default]],""))</f>
        <v/>
      </c>
      <c r="BI38" s="59"/>
      <c r="BJ38" s="59"/>
      <c r="BK38" s="50" t="str">
        <f>IF(Table_Styles[[#This Row],[Width]]&lt;&gt;"",Table_Styles[[#This Row],[Width]],IF(Table_Styles[[#This Row],[Width Default]]&lt;&gt;"",Table_Styles[[#This Row],[Width Default]],""))</f>
        <v/>
      </c>
      <c r="BL38" s="59"/>
      <c r="BM38" s="59"/>
      <c r="BN38" s="50" t="str">
        <f>IF(Table_Styles[[#This Row],[Height]]&lt;&gt;"",Table_Styles[[#This Row],[Height]],IF(Table_Styles[[#This Row],[Height Default]]&lt;&gt;"",Table_Styles[[#This Row],[Height Default]],""))</f>
        <v/>
      </c>
      <c r="BO38" s="50"/>
      <c r="BP38" s="50"/>
      <c r="BQ38" s="50" t="str">
        <f>IF(Table_Styles[[#This Row],[Top]]&lt;&gt;"",Table_Styles[[#This Row],[Top]],IF(Table_Styles[[#This Row],[Top Default]]&lt;&gt;"",Table_Styles[[#This Row],[Top Default]],""))</f>
        <v/>
      </c>
      <c r="BR38" s="50"/>
      <c r="BS38" s="50"/>
      <c r="BT38" s="50" t="str">
        <f>IF(Table_Styles[[#This Row],[Right]]&lt;&gt;"",Table_Styles[[#This Row],[Right]],IF(Table_Styles[[#This Row],[Right Default]]&lt;&gt;"",Table_Styles[[#This Row],[Right Default]],""))</f>
        <v/>
      </c>
      <c r="BU38" s="50"/>
      <c r="BV38" s="50"/>
      <c r="BW38" s="50" t="str">
        <f>IF(Table_Styles[[#This Row],[Bottom]]&lt;&gt;"",Table_Styles[[#This Row],[Bottom]],IF(Table_Styles[[#This Row],[Bottom Default]]&lt;&gt;"",Table_Styles[[#This Row],[Bottom Default]],""))</f>
        <v/>
      </c>
      <c r="BX38" s="50"/>
      <c r="BY38" s="50"/>
      <c r="BZ38" s="50" t="str">
        <f>IF(Table_Styles[[#This Row],[Left]]&lt;&gt;"",Table_Styles[[#This Row],[Left]],IF(Table_Styles[[#This Row],[Left Default]]&lt;&gt;"",Table_Styles[[#This Row],[Left Default]],""))</f>
        <v/>
      </c>
      <c r="CA38" s="147"/>
      <c r="CB38" s="107" t="str">
        <f>IF(AND(Table_Styles[[#This Row],[Selector]]&lt;&gt;"",Table_Styles[[#This Row],[Font Family Used]]&lt;&gt;"",Table_Styles[[#This Row],[Font Weight Used]]&lt;&gt;""),Table_Styles[[#This Row],[Font Family Used]]&amp;" "&amp;Table_Styles[[#This Row],[Font Weight Used]],"")</f>
        <v/>
      </c>
      <c r="CC38" s="107" t="str">
        <f ca="1">IF(AND(Table_Styles[[#This Row],[Selector]],COUNTIF(OFFSET(CC:CC,0,0,ROW()-1,1),"="&amp;Table_Styles[[#This Row],[Font]])=0),Table_Styles[[#This Row],[Font]],"")</f>
        <v/>
      </c>
      <c r="CD38" s="107" t="str">
        <f ca="1">IF(Table_Styles[[#This Row],[Unique Font]]&lt;&gt;"",
"{""fontFamily"":"""&amp;Table_Styles[[#This Row],[Font Family Used]]&amp;""",""fontWeight"":"&amp;Table_Styles[[#This Row],[Font Weight Used]]&amp;"}","")</f>
        <v/>
      </c>
      <c r="CE38"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8" s="107" t="str">
        <f>IF(AND(Table_Styles[[#This Row],[Selector]]&lt;&gt;"", Table_Styles[[#This Row],[Config Properties]]&lt;&gt;""),
Table_Styles[[#This Row],[Selector]]&amp;" { "&amp;Table_Styles[[#This Row],[Config Properties]]&amp;" }","")</f>
        <v>formly-field .content-field { margin-bottom: -15px }</v>
      </c>
      <c r="CG38" s="107" t="str">
        <f xml:space="preserve">
SUBSTITUTE(SUBSTITUTE(SUBSTITUTE(SUBSTITUTE(SUBSTITUTE(SUBSTITUTE(SUBSTITUTE(SUBSTITUTE(Table_Styles[[#This Row],[Config]],
" {","{"),
"{ ","{"),
" }","}"),
"} ","}"),
" ,",","),
", ",","),
" :",":"),
": ",":")</f>
        <v>formly-field .content-field{margin-bottom:-15px}</v>
      </c>
    </row>
    <row r="39" spans="2:85" ht="21" customHeight="1" thickBot="1">
      <c r="B39" s="110" t="s">
        <v>447</v>
      </c>
      <c r="C39" s="110"/>
      <c r="D39" s="126"/>
      <c r="E39" s="126"/>
      <c r="F39" s="110" t="str">
        <f>IF(Table_Styles[[#This Row],[Font Family]]&lt;&gt;"",Table_Styles[[#This Row],[Font Family]],IF(Table_Styles[[#This Row],[Font Family Default]]&lt;&gt;"",Table_Styles[[#This Row],[Font Family Default]],""))</f>
        <v/>
      </c>
      <c r="G39" s="126"/>
      <c r="H39" s="126"/>
      <c r="I39" s="110" t="str">
        <f>IF(Table_Styles[[#This Row],[Font Size]]&lt;&gt;"",Table_Styles[[#This Row],[Font Size]],IF(Table_Styles[[#This Row],[Font Size Default]]&lt;&gt;"",Table_Styles[[#This Row],[Font Size Default]],""))</f>
        <v/>
      </c>
      <c r="J39" s="126"/>
      <c r="K39" s="126"/>
      <c r="L39" s="110" t="str">
        <f>IF(Table_Styles[[#This Row],[Font Weight]]&lt;&gt;"",Table_Styles[[#This Row],[Font Weight]],IF(Table_Styles[[#This Row],[Font Weight Default]]&lt;&gt;"",Table_Styles[[#This Row],[Font Weight Default]],""))</f>
        <v/>
      </c>
      <c r="M39" s="126"/>
      <c r="N39" s="126"/>
      <c r="O39" s="110" t="str">
        <f>IF(Table_Styles[[#This Row],[Colour]]&lt;&gt;"",Table_Styles[[#This Row],[Colour]],IF(Table_Styles[[#This Row],[Colour Default]]&lt;&gt;"",Table_Styles[[#This Row],[Colour Default]],""))</f>
        <v/>
      </c>
      <c r="P39" s="126"/>
      <c r="Q39" s="126"/>
      <c r="R39" s="110" t="str">
        <f>IF(Table_Styles[[#This Row],[Background]]&lt;&gt;"",Table_Styles[[#This Row],[Background]],IF(Table_Styles[[#This Row],[Background Default]]&lt;&gt;"",Table_Styles[[#This Row],[Background Default]],""))</f>
        <v/>
      </c>
      <c r="S39" s="126"/>
      <c r="T39" s="126"/>
      <c r="U39" s="110" t="str">
        <f>IF(Table_Styles[[#This Row],[Border]]&lt;&gt;"",Table_Styles[[#This Row],[Border]],IF(Table_Styles[[#This Row],[Border Default]]&lt;&gt;"",Table_Styles[[#This Row],[Border Default]],""))</f>
        <v/>
      </c>
      <c r="V39" s="126"/>
      <c r="W39" s="126"/>
      <c r="X39" s="110" t="str">
        <f>IF(Table_Styles[[#This Row],[Border Radius]]&lt;&gt;"",Table_Styles[[#This Row],[Border Radius]],IF(Table_Styles[[#This Row],[Border Radius Default]]&lt;&gt;"",Table_Styles[[#This Row],[Border Radius Default]],""))</f>
        <v/>
      </c>
      <c r="Y39" s="126"/>
      <c r="Z39" s="126"/>
      <c r="AA39" s="110" t="str">
        <f>IF(Table_Styles[[#This Row],[MT]]&lt;&gt;"",Table_Styles[[#This Row],[MT]],IF(Table_Styles[[#This Row],[MT Default]]&lt;&gt;"",Table_Styles[[#This Row],[MT Default]],""))</f>
        <v/>
      </c>
      <c r="AB39" s="126"/>
      <c r="AC39" s="126"/>
      <c r="AD39" s="110" t="str">
        <f>IF(Table_Styles[[#This Row],[MR]]&lt;&gt;"",Table_Styles[[#This Row],[MR]],IF(Table_Styles[[#This Row],[MR Default]]&lt;&gt;"",Table_Styles[[#This Row],[MR Default]],""))</f>
        <v/>
      </c>
      <c r="AE39" s="126"/>
      <c r="AF39" s="126"/>
      <c r="AG39" s="110" t="str">
        <f>IF(Table_Styles[[#This Row],[MB]]&lt;&gt;"",Table_Styles[[#This Row],[MB]],IF(Table_Styles[[#This Row],[MB Default]]&lt;&gt;"",Table_Styles[[#This Row],[MB Default]],""))</f>
        <v/>
      </c>
      <c r="AH39" s="126"/>
      <c r="AI39" s="126"/>
      <c r="AJ39" s="110" t="str">
        <f>IF(Table_Styles[[#This Row],[ML]]&lt;&gt;"",Table_Styles[[#This Row],[ML]],IF(Table_Styles[[#This Row],[ML Default]]&lt;&gt;"",Table_Styles[[#This Row],[ML Default]],""))</f>
        <v/>
      </c>
      <c r="AK39" s="126"/>
      <c r="AL39" s="126"/>
      <c r="AM39" s="110" t="str">
        <f>IF(Table_Styles[[#This Row],[PT]]&lt;&gt;"",Table_Styles[[#This Row],[PT]],IF(Table_Styles[[#This Row],[PT Default]]&lt;&gt;"",Table_Styles[[#This Row],[PT Default]],""))</f>
        <v/>
      </c>
      <c r="AN39" s="126"/>
      <c r="AO39" s="126"/>
      <c r="AP39" s="110" t="str">
        <f>IF(Table_Styles[[#This Row],[PR]]&lt;&gt;"",Table_Styles[[#This Row],[PR]],IF(Table_Styles[[#This Row],[PR Default]]&lt;&gt;"",Table_Styles[[#This Row],[PR Default]],""))</f>
        <v/>
      </c>
      <c r="AQ39" s="126"/>
      <c r="AR39" s="126"/>
      <c r="AS39" s="110" t="str">
        <f>IF(Table_Styles[[#This Row],[PB]]&lt;&gt;"",Table_Styles[[#This Row],[PB]],IF(Table_Styles[[#This Row],[PB Default]]&lt;&gt;"",Table_Styles[[#This Row],[PB Default]],""))</f>
        <v/>
      </c>
      <c r="AT39" s="126"/>
      <c r="AU39" s="126"/>
      <c r="AV39" s="110" t="str">
        <f>IF(Table_Styles[[#This Row],[PL]]&lt;&gt;"",Table_Styles[[#This Row],[PL]],IF(Table_Styles[[#This Row],[PL Default]]&lt;&gt;"",Table_Styles[[#This Row],[PL Default]],""))</f>
        <v/>
      </c>
      <c r="AW39" s="126"/>
      <c r="AX39" s="126"/>
      <c r="AY39" s="110" t="str">
        <f>IF(Table_Styles[[#This Row],[BT]]&lt;&gt;"",Table_Styles[[#This Row],[BT]],IF(Table_Styles[[#This Row],[BT Default]]&lt;&gt;"",Table_Styles[[#This Row],[BT Default]],""))</f>
        <v/>
      </c>
      <c r="AZ39" s="126"/>
      <c r="BA39" s="126"/>
      <c r="BB39" s="110" t="str">
        <f>IF(Table_Styles[[#This Row],[BR]]&lt;&gt;"",Table_Styles[[#This Row],[BR]],IF(Table_Styles[[#This Row],[BR Default]]&lt;&gt;"",Table_Styles[[#This Row],[BR Default]],""))</f>
        <v/>
      </c>
      <c r="BC39" s="126"/>
      <c r="BD39" s="126"/>
      <c r="BE39" s="110" t="str">
        <f>IF(Table_Styles[[#This Row],[BB]]&lt;&gt;"",Table_Styles[[#This Row],[BB]],IF(Table_Styles[[#This Row],[BB Default]]&lt;&gt;"",Table_Styles[[#This Row],[BB Default]],""))</f>
        <v/>
      </c>
      <c r="BF39" s="126"/>
      <c r="BG39" s="126"/>
      <c r="BH39" s="110" t="str">
        <f>IF(Table_Styles[[#This Row],[BL]]&lt;&gt;"",Table_Styles[[#This Row],[BL]],IF(Table_Styles[[#This Row],[BL Default]]&lt;&gt;"",Table_Styles[[#This Row],[BL Default]],""))</f>
        <v/>
      </c>
      <c r="BI39" s="126"/>
      <c r="BJ39" s="126"/>
      <c r="BK39" s="110" t="str">
        <f>IF(Table_Styles[[#This Row],[Width]]&lt;&gt;"",Table_Styles[[#This Row],[Width]],IF(Table_Styles[[#This Row],[Width Default]]&lt;&gt;"",Table_Styles[[#This Row],[Width Default]],""))</f>
        <v/>
      </c>
      <c r="BL39" s="126"/>
      <c r="BM39" s="126"/>
      <c r="BN39" s="110" t="str">
        <f>IF(Table_Styles[[#This Row],[Height]]&lt;&gt;"",Table_Styles[[#This Row],[Height]],IF(Table_Styles[[#This Row],[Height Default]]&lt;&gt;"",Table_Styles[[#This Row],[Height Default]],""))</f>
        <v/>
      </c>
      <c r="BO39" s="110"/>
      <c r="BP39" s="110"/>
      <c r="BQ39" s="110" t="str">
        <f>IF(Table_Styles[[#This Row],[Top]]&lt;&gt;"",Table_Styles[[#This Row],[Top]],IF(Table_Styles[[#This Row],[Top Default]]&lt;&gt;"",Table_Styles[[#This Row],[Top Default]],""))</f>
        <v/>
      </c>
      <c r="BR39" s="110"/>
      <c r="BS39" s="110"/>
      <c r="BT39" s="110" t="str">
        <f>IF(Table_Styles[[#This Row],[Right]]&lt;&gt;"",Table_Styles[[#This Row],[Right]],IF(Table_Styles[[#This Row],[Right Default]]&lt;&gt;"",Table_Styles[[#This Row],[Right Default]],""))</f>
        <v/>
      </c>
      <c r="BU39" s="110"/>
      <c r="BV39" s="110"/>
      <c r="BW39" s="110" t="str">
        <f>IF(Table_Styles[[#This Row],[Bottom]]&lt;&gt;"",Table_Styles[[#This Row],[Bottom]],IF(Table_Styles[[#This Row],[Bottom Default]]&lt;&gt;"",Table_Styles[[#This Row],[Bottom Default]],""))</f>
        <v/>
      </c>
      <c r="BX39" s="110"/>
      <c r="BY39" s="110"/>
      <c r="BZ39" s="110" t="str">
        <f>IF(Table_Styles[[#This Row],[Left]]&lt;&gt;"",Table_Styles[[#This Row],[Left]],IF(Table_Styles[[#This Row],[Left Default]]&lt;&gt;"",Table_Styles[[#This Row],[Left Default]],""))</f>
        <v/>
      </c>
      <c r="CA39" s="126"/>
      <c r="CB39" s="110" t="str">
        <f>IF(AND(Table_Styles[[#This Row],[Selector]]&lt;&gt;"",Table_Styles[[#This Row],[Font Family Used]]&lt;&gt;"",Table_Styles[[#This Row],[Font Weight Used]]&lt;&gt;""),Table_Styles[[#This Row],[Font Family Used]]&amp;" "&amp;Table_Styles[[#This Row],[Font Weight Used]],"")</f>
        <v/>
      </c>
      <c r="CC39" s="110" t="str">
        <f ca="1">IF(AND(Table_Styles[[#This Row],[Selector]],COUNTIF(OFFSET(CC:CC,0,0,ROW()-1,1),"="&amp;Table_Styles[[#This Row],[Font]])=0),Table_Styles[[#This Row],[Font]],"")</f>
        <v/>
      </c>
      <c r="CD39" s="110" t="str">
        <f ca="1">IF(Table_Styles[[#This Row],[Unique Font]]&lt;&gt;"",
"{""fontFamily"":"""&amp;Table_Styles[[#This Row],[Font Family Used]]&amp;""",""fontWeight"":"&amp;Table_Styles[[#This Row],[Font Weight Used]]&amp;"}","")</f>
        <v/>
      </c>
      <c r="CE39"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9" s="110" t="str">
        <f>IF(AND(Table_Styles[[#This Row],[Selector]]&lt;&gt;"", Table_Styles[[#This Row],[Config Properties]]&lt;&gt;""),
Table_Styles[[#This Row],[Selector]]&amp;" { "&amp;Table_Styles[[#This Row],[Config Properties]]&amp;" }","")</f>
        <v/>
      </c>
      <c r="CG39" s="110" t="str">
        <f xml:space="preserve">
SUBSTITUTE(SUBSTITUTE(SUBSTITUTE(SUBSTITUTE(SUBSTITUTE(SUBSTITUTE(SUBSTITUTE(SUBSTITUTE(Table_Styles[[#This Row],[Config]],
" {","{"),
"{ ","{"),
" }","}"),
"} ","}"),
" ,",","),
", ",","),
" :",":"),
": ",":")</f>
        <v/>
      </c>
    </row>
    <row r="40" spans="2:85" ht="21" customHeight="1">
      <c r="B40" t="s">
        <v>447</v>
      </c>
      <c r="C40" t="s">
        <v>902</v>
      </c>
      <c r="D40"/>
      <c r="E40"/>
      <c r="F40" t="str">
        <f>IF(Table_Styles[[#This Row],[Font Family]]&lt;&gt;"",Table_Styles[[#This Row],[Font Family]],IF(Table_Styles[[#This Row],[Font Family Default]]&lt;&gt;"",Table_Styles[[#This Row],[Font Family Default]],""))</f>
        <v/>
      </c>
      <c r="G40"/>
      <c r="H40"/>
      <c r="I40" t="str">
        <f>IF(Table_Styles[[#This Row],[Font Size]]&lt;&gt;"",Table_Styles[[#This Row],[Font Size]],IF(Table_Styles[[#This Row],[Font Size Default]]&lt;&gt;"",Table_Styles[[#This Row],[Font Size Default]],""))</f>
        <v/>
      </c>
      <c r="J40"/>
      <c r="K40"/>
      <c r="L40" t="str">
        <f>IF(Table_Styles[[#This Row],[Font Weight]]&lt;&gt;"",Table_Styles[[#This Row],[Font Weight]],IF(Table_Styles[[#This Row],[Font Weight Default]]&lt;&gt;"",Table_Styles[[#This Row],[Font Weight Default]],""))</f>
        <v/>
      </c>
      <c r="M40"/>
      <c r="N40"/>
      <c r="O40" t="str">
        <f>IF(Table_Styles[[#This Row],[Colour]]&lt;&gt;"",Table_Styles[[#This Row],[Colour]],IF(Table_Styles[[#This Row],[Colour Default]]&lt;&gt;"",Table_Styles[[#This Row],[Colour Default]],""))</f>
        <v/>
      </c>
      <c r="P40"/>
      <c r="Q40"/>
      <c r="R40" t="str">
        <f>IF(Table_Styles[[#This Row],[Background]]&lt;&gt;"",Table_Styles[[#This Row],[Background]],IF(Table_Styles[[#This Row],[Background Default]]&lt;&gt;"",Table_Styles[[#This Row],[Background Default]],""))</f>
        <v/>
      </c>
      <c r="S40"/>
      <c r="T40"/>
      <c r="U40" t="str">
        <f>IF(Table_Styles[[#This Row],[Border]]&lt;&gt;"",Table_Styles[[#This Row],[Border]],IF(Table_Styles[[#This Row],[Border Default]]&lt;&gt;"",Table_Styles[[#This Row],[Border Default]],""))</f>
        <v/>
      </c>
      <c r="V40"/>
      <c r="W40"/>
      <c r="X40" t="str">
        <f>IF(Table_Styles[[#This Row],[Border Radius]]&lt;&gt;"",Table_Styles[[#This Row],[Border Radius]],IF(Table_Styles[[#This Row],[Border Radius Default]]&lt;&gt;"",Table_Styles[[#This Row],[Border Radius Default]],""))</f>
        <v/>
      </c>
      <c r="Y40"/>
      <c r="Z40"/>
      <c r="AA40" t="str">
        <f>IF(Table_Styles[[#This Row],[MT]]&lt;&gt;"",Table_Styles[[#This Row],[MT]],IF(Table_Styles[[#This Row],[MT Default]]&lt;&gt;"",Table_Styles[[#This Row],[MT Default]],""))</f>
        <v/>
      </c>
      <c r="AB40"/>
      <c r="AC40"/>
      <c r="AD40" t="str">
        <f>IF(Table_Styles[[#This Row],[MR]]&lt;&gt;"",Table_Styles[[#This Row],[MR]],IF(Table_Styles[[#This Row],[MR Default]]&lt;&gt;"",Table_Styles[[#This Row],[MR Default]],""))</f>
        <v/>
      </c>
      <c r="AE40"/>
      <c r="AF40" t="str">
        <f>"-10px"</f>
        <v>-10px</v>
      </c>
      <c r="AG40" t="str">
        <f>IF(Table_Styles[[#This Row],[MB]]&lt;&gt;"",Table_Styles[[#This Row],[MB]],IF(Table_Styles[[#This Row],[MB Default]]&lt;&gt;"",Table_Styles[[#This Row],[MB Default]],""))</f>
        <v>-10px</v>
      </c>
      <c r="AH40"/>
      <c r="AI40"/>
      <c r="AJ40" t="str">
        <f>IF(Table_Styles[[#This Row],[ML]]&lt;&gt;"",Table_Styles[[#This Row],[ML]],IF(Table_Styles[[#This Row],[ML Default]]&lt;&gt;"",Table_Styles[[#This Row],[ML Default]],""))</f>
        <v/>
      </c>
      <c r="AK40"/>
      <c r="AL40"/>
      <c r="AM40" t="str">
        <f>IF(Table_Styles[[#This Row],[PT]]&lt;&gt;"",Table_Styles[[#This Row],[PT]],IF(Table_Styles[[#This Row],[PT Default]]&lt;&gt;"",Table_Styles[[#This Row],[PT Default]],""))</f>
        <v/>
      </c>
      <c r="AN40"/>
      <c r="AO40"/>
      <c r="AP40" t="str">
        <f>IF(Table_Styles[[#This Row],[PR]]&lt;&gt;"",Table_Styles[[#This Row],[PR]],IF(Table_Styles[[#This Row],[PR Default]]&lt;&gt;"",Table_Styles[[#This Row],[PR Default]],""))</f>
        <v/>
      </c>
      <c r="AQ40"/>
      <c r="AR40"/>
      <c r="AS40" t="str">
        <f>IF(Table_Styles[[#This Row],[PB]]&lt;&gt;"",Table_Styles[[#This Row],[PB]],IF(Table_Styles[[#This Row],[PB Default]]&lt;&gt;"",Table_Styles[[#This Row],[PB Default]],""))</f>
        <v/>
      </c>
      <c r="AT40"/>
      <c r="AU40"/>
      <c r="AV40" t="str">
        <f>IF(Table_Styles[[#This Row],[PL]]&lt;&gt;"",Table_Styles[[#This Row],[PL]],IF(Table_Styles[[#This Row],[PL Default]]&lt;&gt;"",Table_Styles[[#This Row],[PL Default]],""))</f>
        <v/>
      </c>
      <c r="AW40"/>
      <c r="AX40"/>
      <c r="AY40" t="str">
        <f>IF(Table_Styles[[#This Row],[BT]]&lt;&gt;"",Table_Styles[[#This Row],[BT]],IF(Table_Styles[[#This Row],[BT Default]]&lt;&gt;"",Table_Styles[[#This Row],[BT Default]],""))</f>
        <v/>
      </c>
      <c r="AZ40"/>
      <c r="BA40"/>
      <c r="BB40" t="str">
        <f>IF(Table_Styles[[#This Row],[BR]]&lt;&gt;"",Table_Styles[[#This Row],[BR]],IF(Table_Styles[[#This Row],[BR Default]]&lt;&gt;"",Table_Styles[[#This Row],[BR Default]],""))</f>
        <v/>
      </c>
      <c r="BC40"/>
      <c r="BD40"/>
      <c r="BE40" t="str">
        <f>IF(Table_Styles[[#This Row],[BB]]&lt;&gt;"",Table_Styles[[#This Row],[BB]],IF(Table_Styles[[#This Row],[BB Default]]&lt;&gt;"",Table_Styles[[#This Row],[BB Default]],""))</f>
        <v/>
      </c>
      <c r="BF40"/>
      <c r="BG40"/>
      <c r="BH40" t="str">
        <f>IF(Table_Styles[[#This Row],[BL]]&lt;&gt;"",Table_Styles[[#This Row],[BL]],IF(Table_Styles[[#This Row],[BL Default]]&lt;&gt;"",Table_Styles[[#This Row],[BL Default]],""))</f>
        <v/>
      </c>
      <c r="BI40"/>
      <c r="BJ40"/>
      <c r="BK40" t="str">
        <f>IF(Table_Styles[[#This Row],[Width]]&lt;&gt;"",Table_Styles[[#This Row],[Width]],IF(Table_Styles[[#This Row],[Width Default]]&lt;&gt;"",Table_Styles[[#This Row],[Width Default]],""))</f>
        <v/>
      </c>
      <c r="BL40"/>
      <c r="BM40"/>
      <c r="BN40" t="str">
        <f>IF(Table_Styles[[#This Row],[Height]]&lt;&gt;"",Table_Styles[[#This Row],[Height]],IF(Table_Styles[[#This Row],[Height Default]]&lt;&gt;"",Table_Styles[[#This Row],[Height Default]],""))</f>
        <v/>
      </c>
      <c r="BO40"/>
      <c r="BP40"/>
      <c r="BQ40" t="str">
        <f>IF(Table_Styles[[#This Row],[Top]]&lt;&gt;"",Table_Styles[[#This Row],[Top]],IF(Table_Styles[[#This Row],[Top Default]]&lt;&gt;"",Table_Styles[[#This Row],[Top Default]],""))</f>
        <v/>
      </c>
      <c r="BR40"/>
      <c r="BS40"/>
      <c r="BT40" t="str">
        <f>IF(Table_Styles[[#This Row],[Right]]&lt;&gt;"",Table_Styles[[#This Row],[Right]],IF(Table_Styles[[#This Row],[Right Default]]&lt;&gt;"",Table_Styles[[#This Row],[Right Default]],""))</f>
        <v/>
      </c>
      <c r="BU40"/>
      <c r="BV40"/>
      <c r="BW40" t="str">
        <f>IF(Table_Styles[[#This Row],[Bottom]]&lt;&gt;"",Table_Styles[[#This Row],[Bottom]],IF(Table_Styles[[#This Row],[Bottom Default]]&lt;&gt;"",Table_Styles[[#This Row],[Bottom Default]],""))</f>
        <v/>
      </c>
      <c r="BX40"/>
      <c r="BY40"/>
      <c r="BZ40" t="str">
        <f>IF(Table_Styles[[#This Row],[Left]]&lt;&gt;"",Table_Styles[[#This Row],[Left]],IF(Table_Styles[[#This Row],[Left Default]]&lt;&gt;"",Table_Styles[[#This Row],[Left Default]],""))</f>
        <v/>
      </c>
      <c r="CA40"/>
      <c r="CB40" t="str">
        <f>IF(AND(Table_Styles[[#This Row],[Selector]]&lt;&gt;"",Table_Styles[[#This Row],[Font Family Used]]&lt;&gt;"",Table_Styles[[#This Row],[Font Weight Used]]&lt;&gt;""),Table_Styles[[#This Row],[Font Family Used]]&amp;" "&amp;Table_Styles[[#This Row],[Font Weight Used]],"")</f>
        <v/>
      </c>
      <c r="CC40" t="str">
        <f ca="1">IF(AND(Table_Styles[[#This Row],[Selector]],COUNTIF(OFFSET(CC:CC,0,0,ROW()-1,1),"="&amp;Table_Styles[[#This Row],[Font]])=0),Table_Styles[[#This Row],[Font]],"")</f>
        <v/>
      </c>
      <c r="CD40" t="str">
        <f ca="1">IF(Table_Styles[[#This Row],[Unique Font]]&lt;&gt;"",
"{""fontFamily"":"""&amp;Table_Styles[[#This Row],[Font Family Used]]&amp;""",""fontWeight"":"&amp;Table_Styles[[#This Row],[Font Weight Used]]&amp;"}","")</f>
        <v/>
      </c>
      <c r="CE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v>
      </c>
      <c r="CF40" t="str">
        <f>IF(AND(Table_Styles[[#This Row],[Selector]]&lt;&gt;"", Table_Styles[[#This Row],[Config Properties]]&lt;&gt;""),
Table_Styles[[#This Row],[Selector]]&amp;" { "&amp;Table_Styles[[#This Row],[Config Properties]]&amp;" }","")</f>
        <v>formly-field div.btn-group { margin-bottom: -10px }</v>
      </c>
      <c r="CG40" t="str">
        <f xml:space="preserve">
SUBSTITUTE(SUBSTITUTE(SUBSTITUTE(SUBSTITUTE(SUBSTITUTE(SUBSTITUTE(SUBSTITUTE(SUBSTITUTE(Table_Styles[[#This Row],[Config]],
" {","{"),
"{ ","{"),
" }","}"),
"} ","}"),
" ,",","),
", ",","),
" :",":"),
": ",":")</f>
        <v>formly-field div.btn-group{margin-bottom:-10px}</v>
      </c>
    </row>
    <row r="41" spans="2:85" ht="21" customHeight="1">
      <c r="B41" s="105" t="s">
        <v>448</v>
      </c>
      <c r="C41" s="177" t="s">
        <v>449</v>
      </c>
      <c r="D41" s="60"/>
      <c r="E41" s="60" t="str">
        <f>Settings_Styling_Font_Labels</f>
        <v>Nunito</v>
      </c>
      <c r="F41" s="52" t="str">
        <f>IF(Table_Styles[[#This Row],[Font Family]]&lt;&gt;"",Table_Styles[[#This Row],[Font Family]],IF(Table_Styles[[#This Row],[Font Family Default]]&lt;&gt;"",Table_Styles[[#This Row],[Font Family Default]],""))</f>
        <v>Nunito</v>
      </c>
      <c r="G41" s="59"/>
      <c r="H41" s="136" t="s">
        <v>426</v>
      </c>
      <c r="I41" s="52" t="str">
        <f>IF(Table_Styles[[#This Row],[Font Size]]&lt;&gt;"",Table_Styles[[#This Row],[Font Size]],IF(Table_Styles[[#This Row],[Font Size Default]]&lt;&gt;"",Table_Styles[[#This Row],[Font Size Default]],""))</f>
        <v>14px</v>
      </c>
      <c r="J41" s="59"/>
      <c r="K41" s="60">
        <f>Settings_Styling_Font_Weight_Labels</f>
        <v>700</v>
      </c>
      <c r="L41" s="52">
        <f>IF(Table_Styles[[#This Row],[Font Weight]]&lt;&gt;"",Table_Styles[[#This Row],[Font Weight]],IF(Table_Styles[[#This Row],[Font Weight Default]]&lt;&gt;"",Table_Styles[[#This Row],[Font Weight Default]],""))</f>
        <v>700</v>
      </c>
      <c r="M41" s="59"/>
      <c r="N41" s="59" t="str">
        <f>Colour_Foreground_1</f>
        <v>#1d1c1c</v>
      </c>
      <c r="O41" s="52" t="str">
        <f>IF(Table_Styles[[#This Row],[Colour]]&lt;&gt;"",Table_Styles[[#This Row],[Colour]],IF(Table_Styles[[#This Row],[Colour Default]]&lt;&gt;"",Table_Styles[[#This Row],[Colour Default]],""))</f>
        <v>#1d1c1c</v>
      </c>
      <c r="P41" s="59"/>
      <c r="Q41" s="59" t="str">
        <f>Colour_Background_1</f>
        <v>#FFFFFF</v>
      </c>
      <c r="R41" s="52" t="str">
        <f>IF(Table_Styles[[#This Row],[Background]]&lt;&gt;"",Table_Styles[[#This Row],[Background]],IF(Table_Styles[[#This Row],[Background Default]]&lt;&gt;"",Table_Styles[[#This Row],[Background Default]],""))</f>
        <v>#FFFFFF</v>
      </c>
      <c r="S41" s="29" t="str">
        <f>"1px solid "&amp;Colour_Borders</f>
        <v>1px solid #c0c8d2</v>
      </c>
      <c r="T41" s="136" t="s">
        <v>432</v>
      </c>
      <c r="U41" s="52" t="str">
        <f>IF(Table_Styles[[#This Row],[Border]]&lt;&gt;"",Table_Styles[[#This Row],[Border]],IF(Table_Styles[[#This Row],[Border Default]]&lt;&gt;"",Table_Styles[[#This Row],[Border Default]],""))</f>
        <v>1px solid #c0c8d2</v>
      </c>
      <c r="V41" s="59"/>
      <c r="W41" s="59" t="str">
        <f>Settings_Styling_Other_Default_Border_Radius</f>
        <v>3px</v>
      </c>
      <c r="X41" s="52" t="str">
        <f>IF(Table_Styles[[#This Row],[Border Radius]]&lt;&gt;"",Table_Styles[[#This Row],[Border Radius]],IF(Table_Styles[[#This Row],[Border Radius Default]]&lt;&gt;"",Table_Styles[[#This Row],[Border Radius Default]],""))</f>
        <v>3px</v>
      </c>
      <c r="Y41" s="59"/>
      <c r="Z41" s="136"/>
      <c r="AA41" s="52" t="str">
        <f>IF(Table_Styles[[#This Row],[MT]]&lt;&gt;"",Table_Styles[[#This Row],[MT]],IF(Table_Styles[[#This Row],[MT Default]]&lt;&gt;"",Table_Styles[[#This Row],[MT Default]],""))</f>
        <v/>
      </c>
      <c r="AB41" s="59"/>
      <c r="AC41" s="136" t="s">
        <v>450</v>
      </c>
      <c r="AD41" s="52" t="str">
        <f>IF(Table_Styles[[#This Row],[MR]]&lt;&gt;"",Table_Styles[[#This Row],[MR]],IF(Table_Styles[[#This Row],[MR Default]]&lt;&gt;"",Table_Styles[[#This Row],[MR Default]],""))</f>
        <v>7px</v>
      </c>
      <c r="AE41" s="59"/>
      <c r="AF41" s="59" t="s">
        <v>415</v>
      </c>
      <c r="AG41" s="52" t="str">
        <f>IF(Table_Styles[[#This Row],[MB]]&lt;&gt;"",Table_Styles[[#This Row],[MB]],IF(Table_Styles[[#This Row],[MB Default]]&lt;&gt;"",Table_Styles[[#This Row],[MB Default]],""))</f>
        <v>10px</v>
      </c>
      <c r="AH41" s="59"/>
      <c r="AI41" s="59">
        <v>0</v>
      </c>
      <c r="AJ41" s="52">
        <f>IF(Table_Styles[[#This Row],[ML]]&lt;&gt;"",Table_Styles[[#This Row],[ML]],IF(Table_Styles[[#This Row],[ML Default]]&lt;&gt;"",Table_Styles[[#This Row],[ML Default]],""))</f>
        <v>0</v>
      </c>
      <c r="AK41" s="59"/>
      <c r="AL41" s="136" t="s">
        <v>433</v>
      </c>
      <c r="AM41" s="52" t="str">
        <f>IF(Table_Styles[[#This Row],[PT]]&lt;&gt;"",Table_Styles[[#This Row],[PT]],IF(Table_Styles[[#This Row],[PT Default]]&lt;&gt;"",Table_Styles[[#This Row],[PT Default]],""))</f>
        <v>12px</v>
      </c>
      <c r="AN41" s="59"/>
      <c r="AO41" s="136" t="s">
        <v>451</v>
      </c>
      <c r="AP41" s="52" t="str">
        <f>IF(Table_Styles[[#This Row],[PR]]&lt;&gt;"",Table_Styles[[#This Row],[PR]],IF(Table_Styles[[#This Row],[PR Default]]&lt;&gt;"",Table_Styles[[#This Row],[PR Default]],""))</f>
        <v>18px</v>
      </c>
      <c r="AQ41" s="59"/>
      <c r="AR41" s="136" t="s">
        <v>433</v>
      </c>
      <c r="AS41" s="52" t="str">
        <f>IF(Table_Styles[[#This Row],[PB]]&lt;&gt;"",Table_Styles[[#This Row],[PB]],IF(Table_Styles[[#This Row],[PB Default]]&lt;&gt;"",Table_Styles[[#This Row],[PB Default]],""))</f>
        <v>12px</v>
      </c>
      <c r="AT41" s="59"/>
      <c r="AU41" s="136" t="s">
        <v>451</v>
      </c>
      <c r="AV41" s="52" t="str">
        <f>IF(Table_Styles[[#This Row],[PL]]&lt;&gt;"",Table_Styles[[#This Row],[PL]],IF(Table_Styles[[#This Row],[PL Default]]&lt;&gt;"",Table_Styles[[#This Row],[PL Default]],""))</f>
        <v>18px</v>
      </c>
      <c r="AW41" s="59"/>
      <c r="AX41" s="59"/>
      <c r="AY41" s="52" t="str">
        <f>IF(Table_Styles[[#This Row],[BT]]&lt;&gt;"",Table_Styles[[#This Row],[BT]],IF(Table_Styles[[#This Row],[BT Default]]&lt;&gt;"",Table_Styles[[#This Row],[BT Default]],""))</f>
        <v/>
      </c>
      <c r="AZ41" s="59"/>
      <c r="BA41" s="59"/>
      <c r="BB41" s="52" t="str">
        <f>IF(Table_Styles[[#This Row],[BR]]&lt;&gt;"",Table_Styles[[#This Row],[BR]],IF(Table_Styles[[#This Row],[BR Default]]&lt;&gt;"",Table_Styles[[#This Row],[BR Default]],""))</f>
        <v/>
      </c>
      <c r="BC41" s="59"/>
      <c r="BD41" s="59"/>
      <c r="BE41" s="52" t="str">
        <f>IF(Table_Styles[[#This Row],[BB]]&lt;&gt;"",Table_Styles[[#This Row],[BB]],IF(Table_Styles[[#This Row],[BB Default]]&lt;&gt;"",Table_Styles[[#This Row],[BB Default]],""))</f>
        <v/>
      </c>
      <c r="BF41" s="59"/>
      <c r="BG41" s="59"/>
      <c r="BH41" s="52" t="str">
        <f>IF(Table_Styles[[#This Row],[BL]]&lt;&gt;"",Table_Styles[[#This Row],[BL]],IF(Table_Styles[[#This Row],[BL Default]]&lt;&gt;"",Table_Styles[[#This Row],[BL Default]],""))</f>
        <v/>
      </c>
      <c r="BI41" s="59"/>
      <c r="BJ41" s="59"/>
      <c r="BK41" s="52" t="str">
        <f>IF(Table_Styles[[#This Row],[Width]]&lt;&gt;"",Table_Styles[[#This Row],[Width]],IF(Table_Styles[[#This Row],[Width Default]]&lt;&gt;"",Table_Styles[[#This Row],[Width Default]],""))</f>
        <v/>
      </c>
      <c r="BL41" s="59"/>
      <c r="BM41" s="136"/>
      <c r="BN41" s="52" t="str">
        <f>IF(Table_Styles[[#This Row],[Height]]&lt;&gt;"",Table_Styles[[#This Row],[Height]],IF(Table_Styles[[#This Row],[Height Default]]&lt;&gt;"",Table_Styles[[#This Row],[Height Default]],""))</f>
        <v/>
      </c>
      <c r="BO41" s="52"/>
      <c r="BP41" s="52"/>
      <c r="BQ41" s="52" t="str">
        <f>IF(Table_Styles[[#This Row],[Top]]&lt;&gt;"",Table_Styles[[#This Row],[Top]],IF(Table_Styles[[#This Row],[Top Default]]&lt;&gt;"",Table_Styles[[#This Row],[Top Default]],""))</f>
        <v/>
      </c>
      <c r="BR41" s="52"/>
      <c r="BS41" s="52"/>
      <c r="BT41" s="52" t="str">
        <f>IF(Table_Styles[[#This Row],[Right]]&lt;&gt;"",Table_Styles[[#This Row],[Right]],IF(Table_Styles[[#This Row],[Right Default]]&lt;&gt;"",Table_Styles[[#This Row],[Right Default]],""))</f>
        <v/>
      </c>
      <c r="BU41" s="52"/>
      <c r="BV41" s="52"/>
      <c r="BW41" s="52" t="str">
        <f>IF(Table_Styles[[#This Row],[Bottom]]&lt;&gt;"",Table_Styles[[#This Row],[Bottom]],IF(Table_Styles[[#This Row],[Bottom Default]]&lt;&gt;"",Table_Styles[[#This Row],[Bottom Default]],""))</f>
        <v/>
      </c>
      <c r="BX41" s="52"/>
      <c r="BY41" s="52"/>
      <c r="BZ41" s="52" t="str">
        <f>IF(Table_Styles[[#This Row],[Left]]&lt;&gt;"",Table_Styles[[#This Row],[Left]],IF(Table_Styles[[#This Row],[Left Default]]&lt;&gt;"",Table_Styles[[#This Row],[Left Default]],""))</f>
        <v/>
      </c>
      <c r="CA41" s="59"/>
      <c r="CB41" s="104" t="str">
        <f>IF(AND(Table_Styles[[#This Row],[Selector]]&lt;&gt;"",Table_Styles[[#This Row],[Font Family Used]]&lt;&gt;"",Table_Styles[[#This Row],[Font Weight Used]]&lt;&gt;""),Table_Styles[[#This Row],[Font Family Used]]&amp;" "&amp;Table_Styles[[#This Row],[Font Weight Used]],"")</f>
        <v>Nunito 700</v>
      </c>
      <c r="CC41" s="104" t="str">
        <f ca="1">IF(AND(Table_Styles[[#This Row],[Selector]],COUNTIF(OFFSET(CC:CC,0,0,ROW()-1,1),"="&amp;Table_Styles[[#This Row],[Font]])=0),Table_Styles[[#This Row],[Font]],"")</f>
        <v/>
      </c>
      <c r="CD41" s="104" t="str">
        <f ca="1">IF(Table_Styles[[#This Row],[Unique Font]]&lt;&gt;"",
"{""fontFamily"":"""&amp;Table_Styles[[#This Row],[Font Family Used]]&amp;""",""fontWeight"":"&amp;Table_Styles[[#This Row],[Font Weight Used]]&amp;"}","")</f>
        <v/>
      </c>
      <c r="CE4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#FFFFFF;border: 1px solid #c0c8d2;border-radius: 3px;margin-right: 7px;margin-bottom: 10px;margin-left: 0;padding-top: 12px;padding-right: 18px;padding-bottom: 12px;padding-left: 18px</v>
      </c>
      <c r="CF41" s="104" t="str">
        <f>IF(AND(Table_Styles[[#This Row],[Selector]]&lt;&gt;"", Table_Styles[[#This Row],[Config Properties]]&lt;&gt;""),
Table_Styles[[#This Row],[Selector]]&amp;" { "&amp;Table_Styles[[#This Row],[Config Properties]]&amp;" }","")</f>
        <v>formly-field label.btn, formly-field label.btn:hover, formly-field label.btn:active { font-family: 'Nunito';font-size: 14px;font-weight: 700;color: #1d1c1c;background: #FFFFFF;border: 1px solid #c0c8d2;border-radius: 3px;margin-right: 7px;margin-bottom: 10px;margin-left: 0;padding-top: 12px;padding-right: 18px;padding-bottom: 12px;padding-left: 18px }</v>
      </c>
      <c r="CG41" s="104" t="str">
        <f xml:space="preserve">
SUBSTITUTE(SUBSTITUTE(SUBSTITUTE(SUBSTITUTE(SUBSTITUTE(SUBSTITUTE(SUBSTITUTE(SUBSTITUTE(Table_Styles[[#This Row],[Config]],
" {","{"),
"{ ","{"),
" }","}"),
"} ","}"),
" ,",","),
", ",","),
" :",":"),
": ",":")</f>
        <v>formly-field label.btn,formly-field label.btn:hover,formly-field label.btn:active{font-family:'Nunito';font-size:14px;font-weight:700;color:#1d1c1c;background:#FFFFFF;border:1px solid #c0c8d2;border-radius:3px;margin-right:7px;margin-bottom:10px;margin-left:0;padding-top:12px;padding-right:18px;padding-bottom:12px;padding-left:18px}</v>
      </c>
    </row>
    <row r="42" spans="2:85" ht="21" customHeight="1">
      <c r="B42" s="104" t="s">
        <v>452</v>
      </c>
      <c r="C42" s="104" t="s">
        <v>453</v>
      </c>
      <c r="D42" s="59"/>
      <c r="E42" s="59"/>
      <c r="F42" s="52" t="str">
        <f>IF(Table_Styles[[#This Row],[Font Family]]&lt;&gt;"",Table_Styles[[#This Row],[Font Family]],IF(Table_Styles[[#This Row],[Font Family Default]]&lt;&gt;"",Table_Styles[[#This Row],[Font Family Default]],""))</f>
        <v/>
      </c>
      <c r="G42" s="59"/>
      <c r="H42" s="59"/>
      <c r="I42" s="52" t="str">
        <f>IF(Table_Styles[[#This Row],[Font Size]]&lt;&gt;"",Table_Styles[[#This Row],[Font Size]],IF(Table_Styles[[#This Row],[Font Size Default]]&lt;&gt;"",Table_Styles[[#This Row],[Font Size Default]],""))</f>
        <v/>
      </c>
      <c r="J42" s="59"/>
      <c r="K42" s="59"/>
      <c r="L42" s="52" t="str">
        <f>IF(Table_Styles[[#This Row],[Font Weight]]&lt;&gt;"",Table_Styles[[#This Row],[Font Weight]],IF(Table_Styles[[#This Row],[Font Weight Default]]&lt;&gt;"",Table_Styles[[#This Row],[Font Weight Default]],""))</f>
        <v/>
      </c>
      <c r="M42" s="59"/>
      <c r="N42" s="59" t="str">
        <f>Colour_Background_1</f>
        <v>#FFFFFF</v>
      </c>
      <c r="O42" s="52" t="str">
        <f>IF(Table_Styles[[#This Row],[Colour]]&lt;&gt;"",Table_Styles[[#This Row],[Colour]],IF(Table_Styles[[#This Row],[Colour Default]]&lt;&gt;"",Table_Styles[[#This Row],[Colour Default]],""))</f>
        <v>#FFFFFF</v>
      </c>
      <c r="P42" s="225" t="str">
        <f>Colour_Background_3</f>
        <v>#d9e1e8</v>
      </c>
      <c r="Q42" s="175" t="str">
        <f>Colour_Accent_2</f>
        <v>#00a0c6</v>
      </c>
      <c r="R42" s="52" t="str">
        <f>IF(Table_Styles[[#This Row],[Background]]&lt;&gt;"",Table_Styles[[#This Row],[Background]],IF(Table_Styles[[#This Row],[Background Default]]&lt;&gt;"",Table_Styles[[#This Row],[Background Default]],""))</f>
        <v>#d9e1e8</v>
      </c>
      <c r="S42" s="29" t="str">
        <f>"1px solid "&amp;Colour_Borders</f>
        <v>1px solid #c0c8d2</v>
      </c>
      <c r="T42" s="136" t="s">
        <v>432</v>
      </c>
      <c r="U42" s="52" t="str">
        <f>IF(Table_Styles[[#This Row],[Border]]&lt;&gt;"",Table_Styles[[#This Row],[Border]],IF(Table_Styles[[#This Row],[Border Default]]&lt;&gt;"",Table_Styles[[#This Row],[Border Default]],""))</f>
        <v>1px solid #c0c8d2</v>
      </c>
      <c r="V42" s="59"/>
      <c r="W42" s="59"/>
      <c r="X42" s="52" t="str">
        <f>IF(Table_Styles[[#This Row],[Border Radius]]&lt;&gt;"",Table_Styles[[#This Row],[Border Radius]],IF(Table_Styles[[#This Row],[Border Radius Default]]&lt;&gt;"",Table_Styles[[#This Row],[Border Radius Default]],""))</f>
        <v/>
      </c>
      <c r="Y42" s="59"/>
      <c r="Z42" s="59"/>
      <c r="AA42" s="52" t="str">
        <f>IF(Table_Styles[[#This Row],[MT]]&lt;&gt;"",Table_Styles[[#This Row],[MT]],IF(Table_Styles[[#This Row],[MT Default]]&lt;&gt;"",Table_Styles[[#This Row],[MT Default]],""))</f>
        <v/>
      </c>
      <c r="AB42" s="59"/>
      <c r="AC42" s="59"/>
      <c r="AD42" s="52" t="str">
        <f>IF(Table_Styles[[#This Row],[MR]]&lt;&gt;"",Table_Styles[[#This Row],[MR]],IF(Table_Styles[[#This Row],[MR Default]]&lt;&gt;"",Table_Styles[[#This Row],[MR Default]],""))</f>
        <v/>
      </c>
      <c r="AE42" s="59"/>
      <c r="AF42" s="59"/>
      <c r="AG42" s="52" t="str">
        <f>IF(Table_Styles[[#This Row],[MB]]&lt;&gt;"",Table_Styles[[#This Row],[MB]],IF(Table_Styles[[#This Row],[MB Default]]&lt;&gt;"",Table_Styles[[#This Row],[MB Default]],""))</f>
        <v/>
      </c>
      <c r="AH42" s="59"/>
      <c r="AI42" s="59"/>
      <c r="AJ42" s="52" t="str">
        <f>IF(Table_Styles[[#This Row],[ML]]&lt;&gt;"",Table_Styles[[#This Row],[ML]],IF(Table_Styles[[#This Row],[ML Default]]&lt;&gt;"",Table_Styles[[#This Row],[ML Default]],""))</f>
        <v/>
      </c>
      <c r="AK42" s="59"/>
      <c r="AL42" s="59"/>
      <c r="AM42" s="52" t="str">
        <f>IF(Table_Styles[[#This Row],[PT]]&lt;&gt;"",Table_Styles[[#This Row],[PT]],IF(Table_Styles[[#This Row],[PT Default]]&lt;&gt;"",Table_Styles[[#This Row],[PT Default]],""))</f>
        <v/>
      </c>
      <c r="AN42" s="59"/>
      <c r="AO42" s="59"/>
      <c r="AP42" s="52" t="str">
        <f>IF(Table_Styles[[#This Row],[PR]]&lt;&gt;"",Table_Styles[[#This Row],[PR]],IF(Table_Styles[[#This Row],[PR Default]]&lt;&gt;"",Table_Styles[[#This Row],[PR Default]],""))</f>
        <v/>
      </c>
      <c r="AQ42" s="59"/>
      <c r="AR42" s="59"/>
      <c r="AS42" s="52" t="str">
        <f>IF(Table_Styles[[#This Row],[PB]]&lt;&gt;"",Table_Styles[[#This Row],[PB]],IF(Table_Styles[[#This Row],[PB Default]]&lt;&gt;"",Table_Styles[[#This Row],[PB Default]],""))</f>
        <v/>
      </c>
      <c r="AT42" s="59"/>
      <c r="AU42" s="59"/>
      <c r="AV42" s="52" t="str">
        <f>IF(Table_Styles[[#This Row],[PL]]&lt;&gt;"",Table_Styles[[#This Row],[PL]],IF(Table_Styles[[#This Row],[PL Default]]&lt;&gt;"",Table_Styles[[#This Row],[PL Default]],""))</f>
        <v/>
      </c>
      <c r="AW42" s="59"/>
      <c r="AX42" s="59"/>
      <c r="AY42" s="52" t="str">
        <f>IF(Table_Styles[[#This Row],[BT]]&lt;&gt;"",Table_Styles[[#This Row],[BT]],IF(Table_Styles[[#This Row],[BT Default]]&lt;&gt;"",Table_Styles[[#This Row],[BT Default]],""))</f>
        <v/>
      </c>
      <c r="AZ42" s="59"/>
      <c r="BA42" s="59"/>
      <c r="BB42" s="52" t="str">
        <f>IF(Table_Styles[[#This Row],[BR]]&lt;&gt;"",Table_Styles[[#This Row],[BR]],IF(Table_Styles[[#This Row],[BR Default]]&lt;&gt;"",Table_Styles[[#This Row],[BR Default]],""))</f>
        <v/>
      </c>
      <c r="BC42" s="59"/>
      <c r="BD42" s="59"/>
      <c r="BE42" s="52" t="str">
        <f>IF(Table_Styles[[#This Row],[BB]]&lt;&gt;"",Table_Styles[[#This Row],[BB]],IF(Table_Styles[[#This Row],[BB Default]]&lt;&gt;"",Table_Styles[[#This Row],[BB Default]],""))</f>
        <v/>
      </c>
      <c r="BF42" s="59"/>
      <c r="BG42" s="59"/>
      <c r="BH42" s="52" t="str">
        <f>IF(Table_Styles[[#This Row],[BL]]&lt;&gt;"",Table_Styles[[#This Row],[BL]],IF(Table_Styles[[#This Row],[BL Default]]&lt;&gt;"",Table_Styles[[#This Row],[BL Default]],""))</f>
        <v/>
      </c>
      <c r="BI42" s="59"/>
      <c r="BJ42" s="59"/>
      <c r="BK42" s="52" t="str">
        <f>IF(Table_Styles[[#This Row],[Width]]&lt;&gt;"",Table_Styles[[#This Row],[Width]],IF(Table_Styles[[#This Row],[Width Default]]&lt;&gt;"",Table_Styles[[#This Row],[Width Default]],""))</f>
        <v/>
      </c>
      <c r="BL42" s="59"/>
      <c r="BM42" s="59"/>
      <c r="BN42" s="52" t="str">
        <f>IF(Table_Styles[[#This Row],[Height]]&lt;&gt;"",Table_Styles[[#This Row],[Height]],IF(Table_Styles[[#This Row],[Height Default]]&lt;&gt;"",Table_Styles[[#This Row],[Height Default]],""))</f>
        <v/>
      </c>
      <c r="BO42" s="52"/>
      <c r="BP42" s="52"/>
      <c r="BQ42" s="52" t="str">
        <f>IF(Table_Styles[[#This Row],[Top]]&lt;&gt;"",Table_Styles[[#This Row],[Top]],IF(Table_Styles[[#This Row],[Top Default]]&lt;&gt;"",Table_Styles[[#This Row],[Top Default]],""))</f>
        <v/>
      </c>
      <c r="BR42" s="52"/>
      <c r="BS42" s="52"/>
      <c r="BT42" s="52" t="str">
        <f>IF(Table_Styles[[#This Row],[Right]]&lt;&gt;"",Table_Styles[[#This Row],[Right]],IF(Table_Styles[[#This Row],[Right Default]]&lt;&gt;"",Table_Styles[[#This Row],[Right Default]],""))</f>
        <v/>
      </c>
      <c r="BU42" s="52"/>
      <c r="BV42" s="52"/>
      <c r="BW42" s="52" t="str">
        <f>IF(Table_Styles[[#This Row],[Bottom]]&lt;&gt;"",Table_Styles[[#This Row],[Bottom]],IF(Table_Styles[[#This Row],[Bottom Default]]&lt;&gt;"",Table_Styles[[#This Row],[Bottom Default]],""))</f>
        <v/>
      </c>
      <c r="BX42" s="52"/>
      <c r="BY42" s="52"/>
      <c r="BZ42" s="52" t="str">
        <f>IF(Table_Styles[[#This Row],[Left]]&lt;&gt;"",Table_Styles[[#This Row],[Left]],IF(Table_Styles[[#This Row],[Left Default]]&lt;&gt;"",Table_Styles[[#This Row],[Left Default]],""))</f>
        <v/>
      </c>
      <c r="CA42" s="59"/>
      <c r="CB42" s="104" t="str">
        <f>IF(AND(Table_Styles[[#This Row],[Selector]]&lt;&gt;"",Table_Styles[[#This Row],[Font Family Used]]&lt;&gt;"",Table_Styles[[#This Row],[Font Weight Used]]&lt;&gt;""),Table_Styles[[#This Row],[Font Family Used]]&amp;" "&amp;Table_Styles[[#This Row],[Font Weight Used]],"")</f>
        <v/>
      </c>
      <c r="CC42" s="104" t="str">
        <f ca="1">IF(AND(Table_Styles[[#This Row],[Selector]],COUNTIF(OFFSET(CC:CC,0,0,ROW()-1,1),"="&amp;Table_Styles[[#This Row],[Font]])=0),Table_Styles[[#This Row],[Font]],"")</f>
        <v/>
      </c>
      <c r="CD42" s="104" t="str">
        <f ca="1">IF(Table_Styles[[#This Row],[Unique Font]]&lt;&gt;"",
"{""fontFamily"":"""&amp;Table_Styles[[#This Row],[Font Family Used]]&amp;""",""fontWeight"":"&amp;Table_Styles[[#This Row],[Font Weight Used]]&amp;"}","")</f>
        <v/>
      </c>
      <c r="CE4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#d9e1e8;border: 1px solid #c0c8d2</v>
      </c>
      <c r="CF42" s="104"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#d9e1e8;border: 1px solid #c0c8d2 }</v>
      </c>
      <c r="CG42" s="104" t="str">
        <f xml:space="preserve">
SUBSTITUTE(SUBSTITUTE(SUBSTITUTE(SUBSTITUTE(SUBSTITUTE(SUBSTITUTE(SUBSTITUTE(SUBSTITUTE(Table_Styles[[#This Row],[Config]],
" {","{"),
"{ ","{"),
" }","}"),
"} ","}"),
" ,",","),
", ",","),
" :",":"),
": ",":")</f>
        <v>formly-field label.btn.selected,formly-field label.btn.selected:hover,formly-field label.selected:active{color:#FFFFFF;background:#d9e1e8;border:1px solid #c0c8d2}</v>
      </c>
    </row>
    <row r="43" spans="2:85" ht="21" customHeight="1">
      <c r="B43" s="105" t="s">
        <v>454</v>
      </c>
      <c r="C43" s="105" t="s">
        <v>455</v>
      </c>
      <c r="D43" s="59"/>
      <c r="E43" s="59"/>
      <c r="F43" s="50" t="str">
        <f>IF(Table_Styles[[#This Row],[Font Family]]&lt;&gt;"",Table_Styles[[#This Row],[Font Family]],IF(Table_Styles[[#This Row],[Font Family Default]]&lt;&gt;"",Table_Styles[[#This Row],[Font Family Default]],""))</f>
        <v/>
      </c>
      <c r="G43" s="59"/>
      <c r="H43" s="136" t="s">
        <v>456</v>
      </c>
      <c r="I43" s="50" t="str">
        <f>IF(Table_Styles[[#This Row],[Font Size]]&lt;&gt;"",Table_Styles[[#This Row],[Font Size]],IF(Table_Styles[[#This Row],[Font Size Default]]&lt;&gt;"",Table_Styles[[#This Row],[Font Size Default]],""))</f>
        <v>25px</v>
      </c>
      <c r="J43" s="59"/>
      <c r="K43" s="59"/>
      <c r="L43" s="50" t="str">
        <f>IF(Table_Styles[[#This Row],[Font Weight]]&lt;&gt;"",Table_Styles[[#This Row],[Font Weight]],IF(Table_Styles[[#This Row],[Font Weight Default]]&lt;&gt;"",Table_Styles[[#This Row],[Font Weight Default]],""))</f>
        <v/>
      </c>
      <c r="M43" s="59"/>
      <c r="N43" s="59"/>
      <c r="O43" s="50" t="str">
        <f>IF(Table_Styles[[#This Row],[Colour]]&lt;&gt;"",Table_Styles[[#This Row],[Colour]],IF(Table_Styles[[#This Row],[Colour Default]]&lt;&gt;"",Table_Styles[[#This Row],[Colour Default]],""))</f>
        <v/>
      </c>
      <c r="P43" s="59"/>
      <c r="Q43" s="59"/>
      <c r="R43" s="50" t="str">
        <f>IF(Table_Styles[[#This Row],[Background]]&lt;&gt;"",Table_Styles[[#This Row],[Background]],IF(Table_Styles[[#This Row],[Background Default]]&lt;&gt;"",Table_Styles[[#This Row],[Background Default]],""))</f>
        <v/>
      </c>
      <c r="S43" s="59"/>
      <c r="T43" s="59"/>
      <c r="U43" s="50" t="str">
        <f>IF(Table_Styles[[#This Row],[Border]]&lt;&gt;"",Table_Styles[[#This Row],[Border]],IF(Table_Styles[[#This Row],[Border Default]]&lt;&gt;"",Table_Styles[[#This Row],[Border Default]],""))</f>
        <v/>
      </c>
      <c r="V43" s="59"/>
      <c r="W43" s="59"/>
      <c r="X43" s="50" t="str">
        <f>IF(Table_Styles[[#This Row],[Border Radius]]&lt;&gt;"",Table_Styles[[#This Row],[Border Radius]],IF(Table_Styles[[#This Row],[Border Radius Default]]&lt;&gt;"",Table_Styles[[#This Row],[Border Radius Default]],""))</f>
        <v/>
      </c>
      <c r="Y43" s="59"/>
      <c r="Z43" s="136" t="s">
        <v>457</v>
      </c>
      <c r="AA43" s="50" t="str">
        <f>IF(Table_Styles[[#This Row],[MT]]&lt;&gt;"",Table_Styles[[#This Row],[MT]],IF(Table_Styles[[#This Row],[MT Default]]&lt;&gt;"",Table_Styles[[#This Row],[MT Default]],""))</f>
        <v>3px</v>
      </c>
      <c r="AB43" s="59"/>
      <c r="AC43" s="59"/>
      <c r="AD43" s="50" t="str">
        <f>IF(Table_Styles[[#This Row],[MR]]&lt;&gt;"",Table_Styles[[#This Row],[MR]],IF(Table_Styles[[#This Row],[MR Default]]&lt;&gt;"",Table_Styles[[#This Row],[MR Default]],""))</f>
        <v/>
      </c>
      <c r="AE43" s="59"/>
      <c r="AF43" s="59"/>
      <c r="AG43" s="50" t="str">
        <f>IF(Table_Styles[[#This Row],[MB]]&lt;&gt;"",Table_Styles[[#This Row],[MB]],IF(Table_Styles[[#This Row],[MB Default]]&lt;&gt;"",Table_Styles[[#This Row],[MB Default]],""))</f>
        <v/>
      </c>
      <c r="AH43" s="59"/>
      <c r="AI43" s="59"/>
      <c r="AJ43" s="50" t="str">
        <f>IF(Table_Styles[[#This Row],[ML]]&lt;&gt;"",Table_Styles[[#This Row],[ML]],IF(Table_Styles[[#This Row],[ML Default]]&lt;&gt;"",Table_Styles[[#This Row],[ML Default]],""))</f>
        <v/>
      </c>
      <c r="AK43" s="59"/>
      <c r="AL43" s="59"/>
      <c r="AM43" s="50" t="str">
        <f>IF(Table_Styles[[#This Row],[PT]]&lt;&gt;"",Table_Styles[[#This Row],[PT]],IF(Table_Styles[[#This Row],[PT Default]]&lt;&gt;"",Table_Styles[[#This Row],[PT Default]],""))</f>
        <v/>
      </c>
      <c r="AN43" s="59"/>
      <c r="AO43" s="59"/>
      <c r="AP43" s="50" t="str">
        <f>IF(Table_Styles[[#This Row],[PR]]&lt;&gt;"",Table_Styles[[#This Row],[PR]],IF(Table_Styles[[#This Row],[PR Default]]&lt;&gt;"",Table_Styles[[#This Row],[PR Default]],""))</f>
        <v/>
      </c>
      <c r="AQ43" s="59"/>
      <c r="AR43" s="59"/>
      <c r="AS43" s="50" t="str">
        <f>IF(Table_Styles[[#This Row],[PB]]&lt;&gt;"",Table_Styles[[#This Row],[PB]],IF(Table_Styles[[#This Row],[PB Default]]&lt;&gt;"",Table_Styles[[#This Row],[PB Default]],""))</f>
        <v/>
      </c>
      <c r="AT43" s="59"/>
      <c r="AU43" s="59"/>
      <c r="AV43" s="50" t="str">
        <f>IF(Table_Styles[[#This Row],[PL]]&lt;&gt;"",Table_Styles[[#This Row],[PL]],IF(Table_Styles[[#This Row],[PL Default]]&lt;&gt;"",Table_Styles[[#This Row],[PL Default]],""))</f>
        <v/>
      </c>
      <c r="AW43" s="59"/>
      <c r="AX43" s="59"/>
      <c r="AY43" s="50" t="str">
        <f>IF(Table_Styles[[#This Row],[BT]]&lt;&gt;"",Table_Styles[[#This Row],[BT]],IF(Table_Styles[[#This Row],[BT Default]]&lt;&gt;"",Table_Styles[[#This Row],[BT Default]],""))</f>
        <v/>
      </c>
      <c r="AZ43" s="59"/>
      <c r="BA43" s="59"/>
      <c r="BB43" s="50" t="str">
        <f>IF(Table_Styles[[#This Row],[BR]]&lt;&gt;"",Table_Styles[[#This Row],[BR]],IF(Table_Styles[[#This Row],[BR Default]]&lt;&gt;"",Table_Styles[[#This Row],[BR Default]],""))</f>
        <v/>
      </c>
      <c r="BC43" s="59"/>
      <c r="BD43" s="59"/>
      <c r="BE43" s="50" t="str">
        <f>IF(Table_Styles[[#This Row],[BB]]&lt;&gt;"",Table_Styles[[#This Row],[BB]],IF(Table_Styles[[#This Row],[BB Default]]&lt;&gt;"",Table_Styles[[#This Row],[BB Default]],""))</f>
        <v/>
      </c>
      <c r="BF43" s="59"/>
      <c r="BG43" s="59"/>
      <c r="BH43" s="50" t="str">
        <f>IF(Table_Styles[[#This Row],[BL]]&lt;&gt;"",Table_Styles[[#This Row],[BL]],IF(Table_Styles[[#This Row],[BL Default]]&lt;&gt;"",Table_Styles[[#This Row],[BL Default]],""))</f>
        <v/>
      </c>
      <c r="BI43" s="59"/>
      <c r="BJ43" s="59"/>
      <c r="BK43" s="50" t="str">
        <f>IF(Table_Styles[[#This Row],[Width]]&lt;&gt;"",Table_Styles[[#This Row],[Width]],IF(Table_Styles[[#This Row],[Width Default]]&lt;&gt;"",Table_Styles[[#This Row],[Width Default]],""))</f>
        <v/>
      </c>
      <c r="BL43" s="59"/>
      <c r="BM43" s="59"/>
      <c r="BN43" s="50" t="str">
        <f>IF(Table_Styles[[#This Row],[Height]]&lt;&gt;"",Table_Styles[[#This Row],[Height]],IF(Table_Styles[[#This Row],[Height Default]]&lt;&gt;"",Table_Styles[[#This Row],[Height Default]],""))</f>
        <v/>
      </c>
      <c r="BO43" s="50"/>
      <c r="BP43" s="50"/>
      <c r="BQ43" s="50" t="str">
        <f>IF(Table_Styles[[#This Row],[Top]]&lt;&gt;"",Table_Styles[[#This Row],[Top]],IF(Table_Styles[[#This Row],[Top Default]]&lt;&gt;"",Table_Styles[[#This Row],[Top Default]],""))</f>
        <v/>
      </c>
      <c r="BR43" s="50"/>
      <c r="BS43" s="50"/>
      <c r="BT43" s="50" t="str">
        <f>IF(Table_Styles[[#This Row],[Right]]&lt;&gt;"",Table_Styles[[#This Row],[Right]],IF(Table_Styles[[#This Row],[Right Default]]&lt;&gt;"",Table_Styles[[#This Row],[Right Default]],""))</f>
        <v/>
      </c>
      <c r="BU43" s="50"/>
      <c r="BV43" s="50"/>
      <c r="BW43" s="50" t="str">
        <f>IF(Table_Styles[[#This Row],[Bottom]]&lt;&gt;"",Table_Styles[[#This Row],[Bottom]],IF(Table_Styles[[#This Row],[Bottom Default]]&lt;&gt;"",Table_Styles[[#This Row],[Bottom Default]],""))</f>
        <v/>
      </c>
      <c r="BX43" s="50"/>
      <c r="BY43" s="50"/>
      <c r="BZ43" s="50" t="str">
        <f>IF(Table_Styles[[#This Row],[Left]]&lt;&gt;"",Table_Styles[[#This Row],[Left]],IF(Table_Styles[[#This Row],[Left Default]]&lt;&gt;"",Table_Styles[[#This Row],[Left Default]],""))</f>
        <v/>
      </c>
      <c r="CA43" s="59"/>
      <c r="CB43" s="104" t="str">
        <f>IF(AND(Table_Styles[[#This Row],[Selector]]&lt;&gt;"",Table_Styles[[#This Row],[Font Family Used]]&lt;&gt;"",Table_Styles[[#This Row],[Font Weight Used]]&lt;&gt;""),Table_Styles[[#This Row],[Font Family Used]]&amp;" "&amp;Table_Styles[[#This Row],[Font Weight Used]],"")</f>
        <v/>
      </c>
      <c r="CC43" s="104" t="str">
        <f ca="1">IF(AND(Table_Styles[[#This Row],[Selector]],COUNTIF(OFFSET(CC:CC,0,0,ROW()-1,1),"="&amp;Table_Styles[[#This Row],[Font]])=0),Table_Styles[[#This Row],[Font]],"")</f>
        <v/>
      </c>
      <c r="CD43" s="104" t="str">
        <f ca="1">IF(Table_Styles[[#This Row],[Unique Font]]&lt;&gt;"",
"{""fontFamily"":"""&amp;Table_Styles[[#This Row],[Font Family Used]]&amp;""",""fontWeight"":"&amp;Table_Styles[[#This Row],[Font Weight Used]]&amp;"}","")</f>
        <v/>
      </c>
      <c r="CE4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3" s="107" t="str">
        <f>IF(AND(Table_Styles[[#This Row],[Selector]]&lt;&gt;"", Table_Styles[[#This Row],[Config Properties]]&lt;&gt;""),
Table_Styles[[#This Row],[Selector]]&amp;" { "&amp;Table_Styles[[#This Row],[Config Properties]]&amp;" }","")</f>
        <v>formly-field label .btn-icon { font-size: 25px;margin-top: 3px }</v>
      </c>
      <c r="CG43" s="107" t="str">
        <f xml:space="preserve">
SUBSTITUTE(SUBSTITUTE(SUBSTITUTE(SUBSTITUTE(SUBSTITUTE(SUBSTITUTE(SUBSTITUTE(SUBSTITUTE(Table_Styles[[#This Row],[Config]],
" {","{"),
"{ ","{"),
" }","}"),
"} ","}"),
" ,",","),
", ",","),
" :",":"),
": ",":")</f>
        <v>formly-field label .btn-icon{font-size:25px;margin-top:3px}</v>
      </c>
    </row>
    <row r="44" spans="2:85" ht="21" customHeight="1">
      <c r="B44" s="104" t="s">
        <v>458</v>
      </c>
      <c r="C44" s="105" t="s">
        <v>459</v>
      </c>
      <c r="D44" s="147"/>
      <c r="E44" s="59"/>
      <c r="F44" s="50" t="str">
        <f>IF(Table_Styles[[#This Row],[Font Family]]&lt;&gt;"",Table_Styles[[#This Row],[Font Family]],IF(Table_Styles[[#This Row],[Font Family Default]]&lt;&gt;"",Table_Styles[[#This Row],[Font Family Default]],""))</f>
        <v/>
      </c>
      <c r="G44" s="147"/>
      <c r="H44" s="136" t="s">
        <v>451</v>
      </c>
      <c r="I44" s="50" t="str">
        <f>IF(Table_Styles[[#This Row],[Font Size]]&lt;&gt;"",Table_Styles[[#This Row],[Font Size]],IF(Table_Styles[[#This Row],[Font Size Default]]&lt;&gt;"",Table_Styles[[#This Row],[Font Size Default]],""))</f>
        <v>18px</v>
      </c>
      <c r="J44" s="147"/>
      <c r="K44" s="59"/>
      <c r="L44" s="50" t="str">
        <f>IF(Table_Styles[[#This Row],[Font Weight]]&lt;&gt;"",Table_Styles[[#This Row],[Font Weight]],IF(Table_Styles[[#This Row],[Font Weight Default]]&lt;&gt;"",Table_Styles[[#This Row],[Font Weight Default]],""))</f>
        <v/>
      </c>
      <c r="M44" s="147"/>
      <c r="N44" s="59"/>
      <c r="O44" s="50" t="str">
        <f>IF(Table_Styles[[#This Row],[Colour]]&lt;&gt;"",Table_Styles[[#This Row],[Colour]],IF(Table_Styles[[#This Row],[Colour Default]]&lt;&gt;"",Table_Styles[[#This Row],[Colour Default]],""))</f>
        <v/>
      </c>
      <c r="P44" s="147"/>
      <c r="Q44" s="59"/>
      <c r="R44" s="50" t="str">
        <f>IF(Table_Styles[[#This Row],[Background]]&lt;&gt;"",Table_Styles[[#This Row],[Background]],IF(Table_Styles[[#This Row],[Background Default]]&lt;&gt;"",Table_Styles[[#This Row],[Background Default]],""))</f>
        <v/>
      </c>
      <c r="S44" s="147"/>
      <c r="T44" s="59"/>
      <c r="U44" s="50" t="str">
        <f>IF(Table_Styles[[#This Row],[Border]]&lt;&gt;"",Table_Styles[[#This Row],[Border]],IF(Table_Styles[[#This Row],[Border Default]]&lt;&gt;"",Table_Styles[[#This Row],[Border Default]],""))</f>
        <v/>
      </c>
      <c r="V44" s="59"/>
      <c r="W44" s="59"/>
      <c r="X44" s="50" t="str">
        <f>IF(Table_Styles[[#This Row],[Border Radius]]&lt;&gt;"",Table_Styles[[#This Row],[Border Radius]],IF(Table_Styles[[#This Row],[Border Radius Default]]&lt;&gt;"",Table_Styles[[#This Row],[Border Radius Default]],""))</f>
        <v/>
      </c>
      <c r="Y44" s="147"/>
      <c r="Z44" s="136"/>
      <c r="AA44" s="50" t="str">
        <f>IF(Table_Styles[[#This Row],[MT]]&lt;&gt;"",Table_Styles[[#This Row],[MT]],IF(Table_Styles[[#This Row],[MT Default]]&lt;&gt;"",Table_Styles[[#This Row],[MT Default]],""))</f>
        <v/>
      </c>
      <c r="AB44" s="147"/>
      <c r="AC44" s="59"/>
      <c r="AD44" s="50" t="str">
        <f>IF(Table_Styles[[#This Row],[MR]]&lt;&gt;"",Table_Styles[[#This Row],[MR]],IF(Table_Styles[[#This Row],[MR Default]]&lt;&gt;"",Table_Styles[[#This Row],[MR Default]],""))</f>
        <v/>
      </c>
      <c r="AE44" s="147"/>
      <c r="AF44" s="59"/>
      <c r="AG44" s="50" t="str">
        <f>IF(Table_Styles[[#This Row],[MB]]&lt;&gt;"",Table_Styles[[#This Row],[MB]],IF(Table_Styles[[#This Row],[MB Default]]&lt;&gt;"",Table_Styles[[#This Row],[MB Default]],""))</f>
        <v/>
      </c>
      <c r="AH44" s="147"/>
      <c r="AI44" s="59"/>
      <c r="AJ44" s="50" t="str">
        <f>IF(Table_Styles[[#This Row],[ML]]&lt;&gt;"",Table_Styles[[#This Row],[ML]],IF(Table_Styles[[#This Row],[ML Default]]&lt;&gt;"",Table_Styles[[#This Row],[ML Default]],""))</f>
        <v/>
      </c>
      <c r="AK44" s="147"/>
      <c r="AL44" s="59"/>
      <c r="AM44" s="50" t="str">
        <f>IF(Table_Styles[[#This Row],[PT]]&lt;&gt;"",Table_Styles[[#This Row],[PT]],IF(Table_Styles[[#This Row],[PT Default]]&lt;&gt;"",Table_Styles[[#This Row],[PT Default]],""))</f>
        <v/>
      </c>
      <c r="AN44" s="147"/>
      <c r="AO44" s="59"/>
      <c r="AP44" s="50" t="str">
        <f>IF(Table_Styles[[#This Row],[PR]]&lt;&gt;"",Table_Styles[[#This Row],[PR]],IF(Table_Styles[[#This Row],[PR Default]]&lt;&gt;"",Table_Styles[[#This Row],[PR Default]],""))</f>
        <v/>
      </c>
      <c r="AQ44" s="147"/>
      <c r="AR44" s="59"/>
      <c r="AS44" s="50" t="str">
        <f>IF(Table_Styles[[#This Row],[PB]]&lt;&gt;"",Table_Styles[[#This Row],[PB]],IF(Table_Styles[[#This Row],[PB Default]]&lt;&gt;"",Table_Styles[[#This Row],[PB Default]],""))</f>
        <v/>
      </c>
      <c r="AT44" s="147"/>
      <c r="AU44" s="59"/>
      <c r="AV44" s="50" t="str">
        <f>IF(Table_Styles[[#This Row],[PL]]&lt;&gt;"",Table_Styles[[#This Row],[PL]],IF(Table_Styles[[#This Row],[PL Default]]&lt;&gt;"",Table_Styles[[#This Row],[PL Default]],""))</f>
        <v/>
      </c>
      <c r="AW44" s="147"/>
      <c r="AX44" s="59"/>
      <c r="AY44" s="50" t="str">
        <f>IF(Table_Styles[[#This Row],[BT]]&lt;&gt;"",Table_Styles[[#This Row],[BT]],IF(Table_Styles[[#This Row],[BT Default]]&lt;&gt;"",Table_Styles[[#This Row],[BT Default]],""))</f>
        <v/>
      </c>
      <c r="AZ44" s="147"/>
      <c r="BA44" s="59"/>
      <c r="BB44" s="50" t="str">
        <f>IF(Table_Styles[[#This Row],[BR]]&lt;&gt;"",Table_Styles[[#This Row],[BR]],IF(Table_Styles[[#This Row],[BR Default]]&lt;&gt;"",Table_Styles[[#This Row],[BR Default]],""))</f>
        <v/>
      </c>
      <c r="BC44" s="147"/>
      <c r="BD44" s="59"/>
      <c r="BE44" s="50" t="str">
        <f>IF(Table_Styles[[#This Row],[BB]]&lt;&gt;"",Table_Styles[[#This Row],[BB]],IF(Table_Styles[[#This Row],[BB Default]]&lt;&gt;"",Table_Styles[[#This Row],[BB Default]],""))</f>
        <v/>
      </c>
      <c r="BF44" s="147"/>
      <c r="BG44" s="59"/>
      <c r="BH44" s="50" t="str">
        <f>IF(Table_Styles[[#This Row],[BL]]&lt;&gt;"",Table_Styles[[#This Row],[BL]],IF(Table_Styles[[#This Row],[BL Default]]&lt;&gt;"",Table_Styles[[#This Row],[BL Default]],""))</f>
        <v/>
      </c>
      <c r="BI44" s="59"/>
      <c r="BJ44" s="59"/>
      <c r="BK44" s="50" t="str">
        <f>IF(Table_Styles[[#This Row],[Width]]&lt;&gt;"",Table_Styles[[#This Row],[Width]],IF(Table_Styles[[#This Row],[Width Default]]&lt;&gt;"",Table_Styles[[#This Row],[Width Default]],""))</f>
        <v/>
      </c>
      <c r="BL44" s="59"/>
      <c r="BM44" s="59"/>
      <c r="BN44" s="50" t="str">
        <f>IF(Table_Styles[[#This Row],[Height]]&lt;&gt;"",Table_Styles[[#This Row],[Height]],IF(Table_Styles[[#This Row],[Height Default]]&lt;&gt;"",Table_Styles[[#This Row],[Height Default]],""))</f>
        <v/>
      </c>
      <c r="BO44" s="50"/>
      <c r="BP44" s="136" t="s">
        <v>460</v>
      </c>
      <c r="BQ44" s="50" t="str">
        <f>IF(Table_Styles[[#This Row],[Top]]&lt;&gt;"",Table_Styles[[#This Row],[Top]],IF(Table_Styles[[#This Row],[Top Default]]&lt;&gt;"",Table_Styles[[#This Row],[Top Default]],""))</f>
        <v>-4px</v>
      </c>
      <c r="BR44" s="50"/>
      <c r="BS44" s="50"/>
      <c r="BT44" s="50" t="str">
        <f>IF(Table_Styles[[#This Row],[Right]]&lt;&gt;"",Table_Styles[[#This Row],[Right]],IF(Table_Styles[[#This Row],[Right Default]]&lt;&gt;"",Table_Styles[[#This Row],[Right Default]],""))</f>
        <v/>
      </c>
      <c r="BU44" s="50"/>
      <c r="BV44" s="50"/>
      <c r="BW44" s="50" t="str">
        <f>IF(Table_Styles[[#This Row],[Bottom]]&lt;&gt;"",Table_Styles[[#This Row],[Bottom]],IF(Table_Styles[[#This Row],[Bottom Default]]&lt;&gt;"",Table_Styles[[#This Row],[Bottom Default]],""))</f>
        <v/>
      </c>
      <c r="BX44" s="50"/>
      <c r="BY44" s="50"/>
      <c r="BZ44" s="50" t="str">
        <f>IF(Table_Styles[[#This Row],[Left]]&lt;&gt;"",Table_Styles[[#This Row],[Left]],IF(Table_Styles[[#This Row],[Left Default]]&lt;&gt;"",Table_Styles[[#This Row],[Left Default]],""))</f>
        <v/>
      </c>
      <c r="CA44" s="147"/>
      <c r="CB44" s="107" t="str">
        <f>IF(AND(Table_Styles[[#This Row],[Selector]]&lt;&gt;"",Table_Styles[[#This Row],[Font Family Used]]&lt;&gt;"",Table_Styles[[#This Row],[Font Weight Used]]&lt;&gt;""),Table_Styles[[#This Row],[Font Family Used]]&amp;" "&amp;Table_Styles[[#This Row],[Font Weight Used]],"")</f>
        <v/>
      </c>
      <c r="CC44" s="107" t="str">
        <f ca="1">IF(AND(Table_Styles[[#This Row],[Selector]],COUNTIF(OFFSET(CC:CC,0,0,ROW()-1,1),"="&amp;Table_Styles[[#This Row],[Font]])=0),Table_Styles[[#This Row],[Font]],"")</f>
        <v/>
      </c>
      <c r="CD44" s="107" t="str">
        <f ca="1">IF(Table_Styles[[#This Row],[Unique Font]]&lt;&gt;"",
"{""fontFamily"":"""&amp;Table_Styles[[#This Row],[Font Family Used]]&amp;""",""fontWeight"":"&amp;Table_Styles[[#This Row],[Font Weight Used]]&amp;"}","")</f>
        <v/>
      </c>
      <c r="CE44"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4" s="107" t="str">
        <f>IF(AND(Table_Styles[[#This Row],[Selector]]&lt;&gt;"", Table_Styles[[#This Row],[Config Properties]]&lt;&gt;""),
Table_Styles[[#This Row],[Selector]]&amp;" { "&amp;Table_Styles[[#This Row],[Config Properties]]&amp;" }","")</f>
        <v>formly-field label .btn-icon .sm { font-size: 18px;top: -4px }</v>
      </c>
      <c r="CG44" s="107" t="str">
        <f xml:space="preserve">
SUBSTITUTE(SUBSTITUTE(SUBSTITUTE(SUBSTITUTE(SUBSTITUTE(SUBSTITUTE(SUBSTITUTE(SUBSTITUTE(Table_Styles[[#This Row],[Config]],
" {","{"),
"{ ","{"),
" }","}"),
"} ","}"),
" ,",","),
", ",","),
" :",":"),
": ",":")</f>
        <v>formly-field label .btn-icon .sm{font-size:18px;top:-4px}</v>
      </c>
    </row>
    <row r="45" spans="2:85" ht="21" customHeight="1">
      <c r="B45" s="104" t="s">
        <v>461</v>
      </c>
      <c r="C45" s="105" t="s">
        <v>462</v>
      </c>
      <c r="D45" s="147"/>
      <c r="E45" s="59"/>
      <c r="F45" s="50" t="str">
        <f>IF(Table_Styles[[#This Row],[Font Family]]&lt;&gt;"",Table_Styles[[#This Row],[Font Family]],IF(Table_Styles[[#This Row],[Font Family Default]]&lt;&gt;"",Table_Styles[[#This Row],[Font Family Default]],""))</f>
        <v/>
      </c>
      <c r="G45" s="147"/>
      <c r="H45" s="136" t="s">
        <v>456</v>
      </c>
      <c r="I45" s="50" t="str">
        <f>IF(Table_Styles[[#This Row],[Font Size]]&lt;&gt;"",Table_Styles[[#This Row],[Font Size]],IF(Table_Styles[[#This Row],[Font Size Default]]&lt;&gt;"",Table_Styles[[#This Row],[Font Size Default]],""))</f>
        <v>25px</v>
      </c>
      <c r="J45" s="147"/>
      <c r="K45" s="59"/>
      <c r="L45" s="50" t="str">
        <f>IF(Table_Styles[[#This Row],[Font Weight]]&lt;&gt;"",Table_Styles[[#This Row],[Font Weight]],IF(Table_Styles[[#This Row],[Font Weight Default]]&lt;&gt;"",Table_Styles[[#This Row],[Font Weight Default]],""))</f>
        <v/>
      </c>
      <c r="M45" s="147"/>
      <c r="N45" s="59"/>
      <c r="O45" s="50" t="str">
        <f>IF(Table_Styles[[#This Row],[Colour]]&lt;&gt;"",Table_Styles[[#This Row],[Colour]],IF(Table_Styles[[#This Row],[Colour Default]]&lt;&gt;"",Table_Styles[[#This Row],[Colour Default]],""))</f>
        <v/>
      </c>
      <c r="P45" s="147"/>
      <c r="Q45" s="59"/>
      <c r="R45" s="50" t="str">
        <f>IF(Table_Styles[[#This Row],[Background]]&lt;&gt;"",Table_Styles[[#This Row],[Background]],IF(Table_Styles[[#This Row],[Background Default]]&lt;&gt;"",Table_Styles[[#This Row],[Background Default]],""))</f>
        <v/>
      </c>
      <c r="S45" s="147"/>
      <c r="T45" s="59"/>
      <c r="U45" s="50" t="str">
        <f>IF(Table_Styles[[#This Row],[Border]]&lt;&gt;"",Table_Styles[[#This Row],[Border]],IF(Table_Styles[[#This Row],[Border Default]]&lt;&gt;"",Table_Styles[[#This Row],[Border Default]],""))</f>
        <v/>
      </c>
      <c r="V45" s="59"/>
      <c r="W45" s="59"/>
      <c r="X45" s="50" t="str">
        <f>IF(Table_Styles[[#This Row],[Border Radius]]&lt;&gt;"",Table_Styles[[#This Row],[Border Radius]],IF(Table_Styles[[#This Row],[Border Radius Default]]&lt;&gt;"",Table_Styles[[#This Row],[Border Radius Default]],""))</f>
        <v/>
      </c>
      <c r="Y45" s="147"/>
      <c r="Z45" s="136"/>
      <c r="AA45" s="50" t="str">
        <f>IF(Table_Styles[[#This Row],[MT]]&lt;&gt;"",Table_Styles[[#This Row],[MT]],IF(Table_Styles[[#This Row],[MT Default]]&lt;&gt;"",Table_Styles[[#This Row],[MT Default]],""))</f>
        <v/>
      </c>
      <c r="AB45" s="147"/>
      <c r="AC45" s="59"/>
      <c r="AD45" s="50" t="str">
        <f>IF(Table_Styles[[#This Row],[MR]]&lt;&gt;"",Table_Styles[[#This Row],[MR]],IF(Table_Styles[[#This Row],[MR Default]]&lt;&gt;"",Table_Styles[[#This Row],[MR Default]],""))</f>
        <v/>
      </c>
      <c r="AE45" s="147"/>
      <c r="AF45" s="59"/>
      <c r="AG45" s="50" t="str">
        <f>IF(Table_Styles[[#This Row],[MB]]&lt;&gt;"",Table_Styles[[#This Row],[MB]],IF(Table_Styles[[#This Row],[MB Default]]&lt;&gt;"",Table_Styles[[#This Row],[MB Default]],""))</f>
        <v/>
      </c>
      <c r="AH45" s="147"/>
      <c r="AI45" s="59"/>
      <c r="AJ45" s="50" t="str">
        <f>IF(Table_Styles[[#This Row],[ML]]&lt;&gt;"",Table_Styles[[#This Row],[ML]],IF(Table_Styles[[#This Row],[ML Default]]&lt;&gt;"",Table_Styles[[#This Row],[ML Default]],""))</f>
        <v/>
      </c>
      <c r="AK45" s="147"/>
      <c r="AL45" s="59"/>
      <c r="AM45" s="50" t="str">
        <f>IF(Table_Styles[[#This Row],[PT]]&lt;&gt;"",Table_Styles[[#This Row],[PT]],IF(Table_Styles[[#This Row],[PT Default]]&lt;&gt;"",Table_Styles[[#This Row],[PT Default]],""))</f>
        <v/>
      </c>
      <c r="AN45" s="147"/>
      <c r="AO45" s="59"/>
      <c r="AP45" s="50" t="str">
        <f>IF(Table_Styles[[#This Row],[PR]]&lt;&gt;"",Table_Styles[[#This Row],[PR]],IF(Table_Styles[[#This Row],[PR Default]]&lt;&gt;"",Table_Styles[[#This Row],[PR Default]],""))</f>
        <v/>
      </c>
      <c r="AQ45" s="147"/>
      <c r="AR45" s="59"/>
      <c r="AS45" s="50" t="str">
        <f>IF(Table_Styles[[#This Row],[PB]]&lt;&gt;"",Table_Styles[[#This Row],[PB]],IF(Table_Styles[[#This Row],[PB Default]]&lt;&gt;"",Table_Styles[[#This Row],[PB Default]],""))</f>
        <v/>
      </c>
      <c r="AT45" s="147"/>
      <c r="AU45" s="59"/>
      <c r="AV45" s="50" t="str">
        <f>IF(Table_Styles[[#This Row],[PL]]&lt;&gt;"",Table_Styles[[#This Row],[PL]],IF(Table_Styles[[#This Row],[PL Default]]&lt;&gt;"",Table_Styles[[#This Row],[PL Default]],""))</f>
        <v/>
      </c>
      <c r="AW45" s="147"/>
      <c r="AX45" s="59"/>
      <c r="AY45" s="50" t="str">
        <f>IF(Table_Styles[[#This Row],[BT]]&lt;&gt;"",Table_Styles[[#This Row],[BT]],IF(Table_Styles[[#This Row],[BT Default]]&lt;&gt;"",Table_Styles[[#This Row],[BT Default]],""))</f>
        <v/>
      </c>
      <c r="AZ45" s="147"/>
      <c r="BA45" s="59"/>
      <c r="BB45" s="50" t="str">
        <f>IF(Table_Styles[[#This Row],[BR]]&lt;&gt;"",Table_Styles[[#This Row],[BR]],IF(Table_Styles[[#This Row],[BR Default]]&lt;&gt;"",Table_Styles[[#This Row],[BR Default]],""))</f>
        <v/>
      </c>
      <c r="BC45" s="147"/>
      <c r="BD45" s="59"/>
      <c r="BE45" s="50" t="str">
        <f>IF(Table_Styles[[#This Row],[BB]]&lt;&gt;"",Table_Styles[[#This Row],[BB]],IF(Table_Styles[[#This Row],[BB Default]]&lt;&gt;"",Table_Styles[[#This Row],[BB Default]],""))</f>
        <v/>
      </c>
      <c r="BF45" s="147"/>
      <c r="BG45" s="59"/>
      <c r="BH45" s="50" t="str">
        <f>IF(Table_Styles[[#This Row],[BL]]&lt;&gt;"",Table_Styles[[#This Row],[BL]],IF(Table_Styles[[#This Row],[BL Default]]&lt;&gt;"",Table_Styles[[#This Row],[BL Default]],""))</f>
        <v/>
      </c>
      <c r="BI45" s="59"/>
      <c r="BJ45" s="59"/>
      <c r="BK45" s="50" t="str">
        <f>IF(Table_Styles[[#This Row],[Width]]&lt;&gt;"",Table_Styles[[#This Row],[Width]],IF(Table_Styles[[#This Row],[Width Default]]&lt;&gt;"",Table_Styles[[#This Row],[Width Default]],""))</f>
        <v/>
      </c>
      <c r="BL45" s="59"/>
      <c r="BM45" s="59"/>
      <c r="BN45" s="50" t="str">
        <f>IF(Table_Styles[[#This Row],[Height]]&lt;&gt;"",Table_Styles[[#This Row],[Height]],IF(Table_Styles[[#This Row],[Height Default]]&lt;&gt;"",Table_Styles[[#This Row],[Height Default]],""))</f>
        <v/>
      </c>
      <c r="BO45" s="50"/>
      <c r="BP45" s="136" t="s">
        <v>463</v>
      </c>
      <c r="BQ45" s="50" t="str">
        <f>IF(Table_Styles[[#This Row],[Top]]&lt;&gt;"",Table_Styles[[#This Row],[Top]],IF(Table_Styles[[#This Row],[Top Default]]&lt;&gt;"",Table_Styles[[#This Row],[Top Default]],""))</f>
        <v>-2px</v>
      </c>
      <c r="BR45" s="50"/>
      <c r="BS45" s="50"/>
      <c r="BT45" s="50" t="str">
        <f>IF(Table_Styles[[#This Row],[Right]]&lt;&gt;"",Table_Styles[[#This Row],[Right]],IF(Table_Styles[[#This Row],[Right Default]]&lt;&gt;"",Table_Styles[[#This Row],[Right Default]],""))</f>
        <v/>
      </c>
      <c r="BU45" s="50"/>
      <c r="BV45" s="50"/>
      <c r="BW45" s="50" t="str">
        <f>IF(Table_Styles[[#This Row],[Bottom]]&lt;&gt;"",Table_Styles[[#This Row],[Bottom]],IF(Table_Styles[[#This Row],[Bottom Default]]&lt;&gt;"",Table_Styles[[#This Row],[Bottom Default]],""))</f>
        <v/>
      </c>
      <c r="BX45" s="50"/>
      <c r="BY45" s="50"/>
      <c r="BZ45" s="50" t="str">
        <f>IF(Table_Styles[[#This Row],[Left]]&lt;&gt;"",Table_Styles[[#This Row],[Left]],IF(Table_Styles[[#This Row],[Left Default]]&lt;&gt;"",Table_Styles[[#This Row],[Left Default]],""))</f>
        <v/>
      </c>
      <c r="CA45" s="147"/>
      <c r="CB45" s="107" t="str">
        <f>IF(AND(Table_Styles[[#This Row],[Selector]]&lt;&gt;"",Table_Styles[[#This Row],[Font Family Used]]&lt;&gt;"",Table_Styles[[#This Row],[Font Weight Used]]&lt;&gt;""),Table_Styles[[#This Row],[Font Family Used]]&amp;" "&amp;Table_Styles[[#This Row],[Font Weight Used]],"")</f>
        <v/>
      </c>
      <c r="CC45" s="107" t="str">
        <f ca="1">IF(AND(Table_Styles[[#This Row],[Selector]],COUNTIF(OFFSET(CC:CC,0,0,ROW()-1,1),"="&amp;Table_Styles[[#This Row],[Font]])=0),Table_Styles[[#This Row],[Font]],"")</f>
        <v/>
      </c>
      <c r="CD45" s="107" t="str">
        <f ca="1">IF(Table_Styles[[#This Row],[Unique Font]]&lt;&gt;"",
"{""fontFamily"":"""&amp;Table_Styles[[#This Row],[Font Family Used]]&amp;""",""fontWeight"":"&amp;Table_Styles[[#This Row],[Font Weight Used]]&amp;"}","")</f>
        <v/>
      </c>
      <c r="CE45"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5" s="107" t="str">
        <f>IF(AND(Table_Styles[[#This Row],[Selector]]&lt;&gt;"", Table_Styles[[#This Row],[Config Properties]]&lt;&gt;""),
Table_Styles[[#This Row],[Selector]]&amp;" { "&amp;Table_Styles[[#This Row],[Config Properties]]&amp;" }","")</f>
        <v>formly-field label .btn-icon .md { font-size: 25px;top: -2px }</v>
      </c>
      <c r="CG45" s="107" t="str">
        <f xml:space="preserve">
SUBSTITUTE(SUBSTITUTE(SUBSTITUTE(SUBSTITUTE(SUBSTITUTE(SUBSTITUTE(SUBSTITUTE(SUBSTITUTE(Table_Styles[[#This Row],[Config]],
" {","{"),
"{ ","{"),
" }","}"),
"} ","}"),
" ,",","),
", ",","),
" :",":"),
": ",":")</f>
        <v>formly-field label .btn-icon .md{font-size:25px;top:-2px}</v>
      </c>
    </row>
    <row r="46" spans="2:85" ht="21" customHeight="1">
      <c r="B46" s="104" t="s">
        <v>464</v>
      </c>
      <c r="C46" s="105" t="s">
        <v>465</v>
      </c>
      <c r="D46" s="147"/>
      <c r="E46" s="59"/>
      <c r="F46" s="50" t="str">
        <f>IF(Table_Styles[[#This Row],[Font Family]]&lt;&gt;"",Table_Styles[[#This Row],[Font Family]],IF(Table_Styles[[#This Row],[Font Family Default]]&lt;&gt;"",Table_Styles[[#This Row],[Font Family Default]],""))</f>
        <v/>
      </c>
      <c r="G46" s="147"/>
      <c r="H46" s="136" t="s">
        <v>395</v>
      </c>
      <c r="I46" s="50" t="str">
        <f>IF(Table_Styles[[#This Row],[Font Size]]&lt;&gt;"",Table_Styles[[#This Row],[Font Size]],IF(Table_Styles[[#This Row],[Font Size Default]]&lt;&gt;"",Table_Styles[[#This Row],[Font Size Default]],""))</f>
        <v>30px</v>
      </c>
      <c r="J46" s="147"/>
      <c r="K46" s="59"/>
      <c r="L46" s="50" t="str">
        <f>IF(Table_Styles[[#This Row],[Font Weight]]&lt;&gt;"",Table_Styles[[#This Row],[Font Weight]],IF(Table_Styles[[#This Row],[Font Weight Default]]&lt;&gt;"",Table_Styles[[#This Row],[Font Weight Default]],""))</f>
        <v/>
      </c>
      <c r="M46" s="147"/>
      <c r="N46" s="59"/>
      <c r="O46" s="50" t="str">
        <f>IF(Table_Styles[[#This Row],[Colour]]&lt;&gt;"",Table_Styles[[#This Row],[Colour]],IF(Table_Styles[[#This Row],[Colour Default]]&lt;&gt;"",Table_Styles[[#This Row],[Colour Default]],""))</f>
        <v/>
      </c>
      <c r="P46" s="147"/>
      <c r="Q46" s="59"/>
      <c r="R46" s="50" t="str">
        <f>IF(Table_Styles[[#This Row],[Background]]&lt;&gt;"",Table_Styles[[#This Row],[Background]],IF(Table_Styles[[#This Row],[Background Default]]&lt;&gt;"",Table_Styles[[#This Row],[Background Default]],""))</f>
        <v/>
      </c>
      <c r="S46" s="147"/>
      <c r="T46" s="59"/>
      <c r="U46" s="50" t="str">
        <f>IF(Table_Styles[[#This Row],[Border]]&lt;&gt;"",Table_Styles[[#This Row],[Border]],IF(Table_Styles[[#This Row],[Border Default]]&lt;&gt;"",Table_Styles[[#This Row],[Border Default]],""))</f>
        <v/>
      </c>
      <c r="V46" s="59"/>
      <c r="W46" s="59"/>
      <c r="X46" s="50" t="str">
        <f>IF(Table_Styles[[#This Row],[Border Radius]]&lt;&gt;"",Table_Styles[[#This Row],[Border Radius]],IF(Table_Styles[[#This Row],[Border Radius Default]]&lt;&gt;"",Table_Styles[[#This Row],[Border Radius Default]],""))</f>
        <v/>
      </c>
      <c r="Y46" s="147"/>
      <c r="Z46" s="136"/>
      <c r="AA46" s="50" t="str">
        <f>IF(Table_Styles[[#This Row],[MT]]&lt;&gt;"",Table_Styles[[#This Row],[MT]],IF(Table_Styles[[#This Row],[MT Default]]&lt;&gt;"",Table_Styles[[#This Row],[MT Default]],""))</f>
        <v/>
      </c>
      <c r="AB46" s="147"/>
      <c r="AC46" s="59"/>
      <c r="AD46" s="50" t="str">
        <f>IF(Table_Styles[[#This Row],[MR]]&lt;&gt;"",Table_Styles[[#This Row],[MR]],IF(Table_Styles[[#This Row],[MR Default]]&lt;&gt;"",Table_Styles[[#This Row],[MR Default]],""))</f>
        <v/>
      </c>
      <c r="AE46" s="147"/>
      <c r="AF46" s="59"/>
      <c r="AG46" s="50" t="str">
        <f>IF(Table_Styles[[#This Row],[MB]]&lt;&gt;"",Table_Styles[[#This Row],[MB]],IF(Table_Styles[[#This Row],[MB Default]]&lt;&gt;"",Table_Styles[[#This Row],[MB Default]],""))</f>
        <v/>
      </c>
      <c r="AH46" s="147"/>
      <c r="AI46" s="59"/>
      <c r="AJ46" s="50" t="str">
        <f>IF(Table_Styles[[#This Row],[ML]]&lt;&gt;"",Table_Styles[[#This Row],[ML]],IF(Table_Styles[[#This Row],[ML Default]]&lt;&gt;"",Table_Styles[[#This Row],[ML Default]],""))</f>
        <v/>
      </c>
      <c r="AK46" s="147"/>
      <c r="AL46" s="59"/>
      <c r="AM46" s="50" t="str">
        <f>IF(Table_Styles[[#This Row],[PT]]&lt;&gt;"",Table_Styles[[#This Row],[PT]],IF(Table_Styles[[#This Row],[PT Default]]&lt;&gt;"",Table_Styles[[#This Row],[PT Default]],""))</f>
        <v/>
      </c>
      <c r="AN46" s="147"/>
      <c r="AO46" s="59"/>
      <c r="AP46" s="50" t="str">
        <f>IF(Table_Styles[[#This Row],[PR]]&lt;&gt;"",Table_Styles[[#This Row],[PR]],IF(Table_Styles[[#This Row],[PR Default]]&lt;&gt;"",Table_Styles[[#This Row],[PR Default]],""))</f>
        <v/>
      </c>
      <c r="AQ46" s="147"/>
      <c r="AR46" s="59"/>
      <c r="AS46" s="50" t="str">
        <f>IF(Table_Styles[[#This Row],[PB]]&lt;&gt;"",Table_Styles[[#This Row],[PB]],IF(Table_Styles[[#This Row],[PB Default]]&lt;&gt;"",Table_Styles[[#This Row],[PB Default]],""))</f>
        <v/>
      </c>
      <c r="AT46" s="147"/>
      <c r="AU46" s="59"/>
      <c r="AV46" s="50" t="str">
        <f>IF(Table_Styles[[#This Row],[PL]]&lt;&gt;"",Table_Styles[[#This Row],[PL]],IF(Table_Styles[[#This Row],[PL Default]]&lt;&gt;"",Table_Styles[[#This Row],[PL Default]],""))</f>
        <v/>
      </c>
      <c r="AW46" s="147"/>
      <c r="AX46" s="59"/>
      <c r="AY46" s="50" t="str">
        <f>IF(Table_Styles[[#This Row],[BT]]&lt;&gt;"",Table_Styles[[#This Row],[BT]],IF(Table_Styles[[#This Row],[BT Default]]&lt;&gt;"",Table_Styles[[#This Row],[BT Default]],""))</f>
        <v/>
      </c>
      <c r="AZ46" s="147"/>
      <c r="BA46" s="59"/>
      <c r="BB46" s="50" t="str">
        <f>IF(Table_Styles[[#This Row],[BR]]&lt;&gt;"",Table_Styles[[#This Row],[BR]],IF(Table_Styles[[#This Row],[BR Default]]&lt;&gt;"",Table_Styles[[#This Row],[BR Default]],""))</f>
        <v/>
      </c>
      <c r="BC46" s="147"/>
      <c r="BD46" s="59"/>
      <c r="BE46" s="50" t="str">
        <f>IF(Table_Styles[[#This Row],[BB]]&lt;&gt;"",Table_Styles[[#This Row],[BB]],IF(Table_Styles[[#This Row],[BB Default]]&lt;&gt;"",Table_Styles[[#This Row],[BB Default]],""))</f>
        <v/>
      </c>
      <c r="BF46" s="147"/>
      <c r="BG46" s="59"/>
      <c r="BH46" s="50" t="str">
        <f>IF(Table_Styles[[#This Row],[BL]]&lt;&gt;"",Table_Styles[[#This Row],[BL]],IF(Table_Styles[[#This Row],[BL Default]]&lt;&gt;"",Table_Styles[[#This Row],[BL Default]],""))</f>
        <v/>
      </c>
      <c r="BI46" s="59"/>
      <c r="BJ46" s="59"/>
      <c r="BK46" s="50" t="str">
        <f>IF(Table_Styles[[#This Row],[Width]]&lt;&gt;"",Table_Styles[[#This Row],[Width]],IF(Table_Styles[[#This Row],[Width Default]]&lt;&gt;"",Table_Styles[[#This Row],[Width Default]],""))</f>
        <v/>
      </c>
      <c r="BL46" s="59"/>
      <c r="BM46" s="59"/>
      <c r="BN46" s="50" t="str">
        <f>IF(Table_Styles[[#This Row],[Height]]&lt;&gt;"",Table_Styles[[#This Row],[Height]],IF(Table_Styles[[#This Row],[Height Default]]&lt;&gt;"",Table_Styles[[#This Row],[Height Default]],""))</f>
        <v/>
      </c>
      <c r="BO46" s="50"/>
      <c r="BP46" s="59"/>
      <c r="BQ46" s="50" t="str">
        <f>IF(Table_Styles[[#This Row],[Top]]&lt;&gt;"",Table_Styles[[#This Row],[Top]],IF(Table_Styles[[#This Row],[Top Default]]&lt;&gt;"",Table_Styles[[#This Row],[Top Default]],""))</f>
        <v/>
      </c>
      <c r="BR46" s="50"/>
      <c r="BS46" s="50"/>
      <c r="BT46" s="50" t="str">
        <f>IF(Table_Styles[[#This Row],[Right]]&lt;&gt;"",Table_Styles[[#This Row],[Right]],IF(Table_Styles[[#This Row],[Right Default]]&lt;&gt;"",Table_Styles[[#This Row],[Right Default]],""))</f>
        <v/>
      </c>
      <c r="BU46" s="50"/>
      <c r="BV46" s="50"/>
      <c r="BW46" s="50" t="str">
        <f>IF(Table_Styles[[#This Row],[Bottom]]&lt;&gt;"",Table_Styles[[#This Row],[Bottom]],IF(Table_Styles[[#This Row],[Bottom Default]]&lt;&gt;"",Table_Styles[[#This Row],[Bottom Default]],""))</f>
        <v/>
      </c>
      <c r="BX46" s="50"/>
      <c r="BY46" s="50"/>
      <c r="BZ46" s="50" t="str">
        <f>IF(Table_Styles[[#This Row],[Left]]&lt;&gt;"",Table_Styles[[#This Row],[Left]],IF(Table_Styles[[#This Row],[Left Default]]&lt;&gt;"",Table_Styles[[#This Row],[Left Default]],""))</f>
        <v/>
      </c>
      <c r="CA46" s="147"/>
      <c r="CB46" s="107" t="str">
        <f>IF(AND(Table_Styles[[#This Row],[Selector]]&lt;&gt;"",Table_Styles[[#This Row],[Font Family Used]]&lt;&gt;"",Table_Styles[[#This Row],[Font Weight Used]]&lt;&gt;""),Table_Styles[[#This Row],[Font Family Used]]&amp;" "&amp;Table_Styles[[#This Row],[Font Weight Used]],"")</f>
        <v/>
      </c>
      <c r="CC46" s="107" t="str">
        <f ca="1">IF(AND(Table_Styles[[#This Row],[Selector]],COUNTIF(OFFSET(CC:CC,0,0,ROW()-1,1),"="&amp;Table_Styles[[#This Row],[Font]])=0),Table_Styles[[#This Row],[Font]],"")</f>
        <v/>
      </c>
      <c r="CD46" s="107" t="str">
        <f ca="1">IF(Table_Styles[[#This Row],[Unique Font]]&lt;&gt;"",
"{""fontFamily"":"""&amp;Table_Styles[[#This Row],[Font Family Used]]&amp;""",""fontWeight"":"&amp;Table_Styles[[#This Row],[Font Weight Used]]&amp;"}","")</f>
        <v/>
      </c>
      <c r="CE46"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6" s="107" t="str">
        <f>IF(AND(Table_Styles[[#This Row],[Selector]]&lt;&gt;"", Table_Styles[[#This Row],[Config Properties]]&lt;&gt;""),
Table_Styles[[#This Row],[Selector]]&amp;" { "&amp;Table_Styles[[#This Row],[Config Properties]]&amp;" }","")</f>
        <v>formly-field label .btn-icon .lg { font-size: 30px }</v>
      </c>
      <c r="CG46" s="107" t="str">
        <f xml:space="preserve">
SUBSTITUTE(SUBSTITUTE(SUBSTITUTE(SUBSTITUTE(SUBSTITUTE(SUBSTITUTE(SUBSTITUTE(SUBSTITUTE(Table_Styles[[#This Row],[Config]],
" {","{"),
"{ ","{"),
" }","}"),
"} ","}"),
" ,",","),
", ",","),
" :",":"),
": ",":")</f>
        <v>formly-field label .btn-icon .lg{font-size:30px}</v>
      </c>
    </row>
    <row r="47" spans="2:85" ht="21" customHeight="1" thickBot="1">
      <c r="B47" s="110" t="s">
        <v>84</v>
      </c>
      <c r="C47" s="110"/>
      <c r="D47" s="126"/>
      <c r="E47" s="126"/>
      <c r="F47" s="110" t="str">
        <f>IF(Table_Styles[[#This Row],[Font Family]]&lt;&gt;"",Table_Styles[[#This Row],[Font Family]],IF(Table_Styles[[#This Row],[Font Family Default]]&lt;&gt;"",Table_Styles[[#This Row],[Font Family Default]],""))</f>
        <v/>
      </c>
      <c r="G47" s="126"/>
      <c r="H47" s="126"/>
      <c r="I47" s="110" t="str">
        <f>IF(Table_Styles[[#This Row],[Font Size]]&lt;&gt;"",Table_Styles[[#This Row],[Font Size]],IF(Table_Styles[[#This Row],[Font Size Default]]&lt;&gt;"",Table_Styles[[#This Row],[Font Size Default]],""))</f>
        <v/>
      </c>
      <c r="J47" s="126"/>
      <c r="K47" s="126"/>
      <c r="L47" s="110" t="str">
        <f>IF(Table_Styles[[#This Row],[Font Weight]]&lt;&gt;"",Table_Styles[[#This Row],[Font Weight]],IF(Table_Styles[[#This Row],[Font Weight Default]]&lt;&gt;"",Table_Styles[[#This Row],[Font Weight Default]],""))</f>
        <v/>
      </c>
      <c r="M47" s="126"/>
      <c r="N47" s="126"/>
      <c r="O47" s="110" t="str">
        <f>IF(Table_Styles[[#This Row],[Colour]]&lt;&gt;"",Table_Styles[[#This Row],[Colour]],IF(Table_Styles[[#This Row],[Colour Default]]&lt;&gt;"",Table_Styles[[#This Row],[Colour Default]],""))</f>
        <v/>
      </c>
      <c r="P47" s="126"/>
      <c r="Q47" s="126"/>
      <c r="R47" s="110" t="str">
        <f>IF(Table_Styles[[#This Row],[Background]]&lt;&gt;"",Table_Styles[[#This Row],[Background]],IF(Table_Styles[[#This Row],[Background Default]]&lt;&gt;"",Table_Styles[[#This Row],[Background Default]],""))</f>
        <v/>
      </c>
      <c r="S47" s="126"/>
      <c r="T47" s="126"/>
      <c r="U47" s="110" t="str">
        <f>IF(Table_Styles[[#This Row],[Border]]&lt;&gt;"",Table_Styles[[#This Row],[Border]],IF(Table_Styles[[#This Row],[Border Default]]&lt;&gt;"",Table_Styles[[#This Row],[Border Default]],""))</f>
        <v/>
      </c>
      <c r="V47" s="126"/>
      <c r="W47" s="126"/>
      <c r="X47" s="110" t="str">
        <f>IF(Table_Styles[[#This Row],[Border Radius]]&lt;&gt;"",Table_Styles[[#This Row],[Border Radius]],IF(Table_Styles[[#This Row],[Border Radius Default]]&lt;&gt;"",Table_Styles[[#This Row],[Border Radius Default]],""))</f>
        <v/>
      </c>
      <c r="Y47" s="126"/>
      <c r="Z47" s="126"/>
      <c r="AA47" s="110" t="str">
        <f>IF(Table_Styles[[#This Row],[MT]]&lt;&gt;"",Table_Styles[[#This Row],[MT]],IF(Table_Styles[[#This Row],[MT Default]]&lt;&gt;"",Table_Styles[[#This Row],[MT Default]],""))</f>
        <v/>
      </c>
      <c r="AB47" s="126"/>
      <c r="AC47" s="126"/>
      <c r="AD47" s="110" t="str">
        <f>IF(Table_Styles[[#This Row],[MR]]&lt;&gt;"",Table_Styles[[#This Row],[MR]],IF(Table_Styles[[#This Row],[MR Default]]&lt;&gt;"",Table_Styles[[#This Row],[MR Default]],""))</f>
        <v/>
      </c>
      <c r="AE47" s="126"/>
      <c r="AF47" s="126"/>
      <c r="AG47" s="110" t="str">
        <f>IF(Table_Styles[[#This Row],[MB]]&lt;&gt;"",Table_Styles[[#This Row],[MB]],IF(Table_Styles[[#This Row],[MB Default]]&lt;&gt;"",Table_Styles[[#This Row],[MB Default]],""))</f>
        <v/>
      </c>
      <c r="AH47" s="126"/>
      <c r="AI47" s="126"/>
      <c r="AJ47" s="110" t="str">
        <f>IF(Table_Styles[[#This Row],[ML]]&lt;&gt;"",Table_Styles[[#This Row],[ML]],IF(Table_Styles[[#This Row],[ML Default]]&lt;&gt;"",Table_Styles[[#This Row],[ML Default]],""))</f>
        <v/>
      </c>
      <c r="AK47" s="126"/>
      <c r="AL47" s="126"/>
      <c r="AM47" s="110" t="str">
        <f>IF(Table_Styles[[#This Row],[PT]]&lt;&gt;"",Table_Styles[[#This Row],[PT]],IF(Table_Styles[[#This Row],[PT Default]]&lt;&gt;"",Table_Styles[[#This Row],[PT Default]],""))</f>
        <v/>
      </c>
      <c r="AN47" s="126"/>
      <c r="AO47" s="126"/>
      <c r="AP47" s="110" t="str">
        <f>IF(Table_Styles[[#This Row],[PR]]&lt;&gt;"",Table_Styles[[#This Row],[PR]],IF(Table_Styles[[#This Row],[PR Default]]&lt;&gt;"",Table_Styles[[#This Row],[PR Default]],""))</f>
        <v/>
      </c>
      <c r="AQ47" s="126"/>
      <c r="AR47" s="126"/>
      <c r="AS47" s="110" t="str">
        <f>IF(Table_Styles[[#This Row],[PB]]&lt;&gt;"",Table_Styles[[#This Row],[PB]],IF(Table_Styles[[#This Row],[PB Default]]&lt;&gt;"",Table_Styles[[#This Row],[PB Default]],""))</f>
        <v/>
      </c>
      <c r="AT47" s="126"/>
      <c r="AU47" s="126"/>
      <c r="AV47" s="110" t="str">
        <f>IF(Table_Styles[[#This Row],[PL]]&lt;&gt;"",Table_Styles[[#This Row],[PL]],IF(Table_Styles[[#This Row],[PL Default]]&lt;&gt;"",Table_Styles[[#This Row],[PL Default]],""))</f>
        <v/>
      </c>
      <c r="AW47" s="126"/>
      <c r="AX47" s="126"/>
      <c r="AY47" s="110" t="str">
        <f>IF(Table_Styles[[#This Row],[BT]]&lt;&gt;"",Table_Styles[[#This Row],[BT]],IF(Table_Styles[[#This Row],[BT Default]]&lt;&gt;"",Table_Styles[[#This Row],[BT Default]],""))</f>
        <v/>
      </c>
      <c r="AZ47" s="126"/>
      <c r="BA47" s="126"/>
      <c r="BB47" s="110" t="str">
        <f>IF(Table_Styles[[#This Row],[BR]]&lt;&gt;"",Table_Styles[[#This Row],[BR]],IF(Table_Styles[[#This Row],[BR Default]]&lt;&gt;"",Table_Styles[[#This Row],[BR Default]],""))</f>
        <v/>
      </c>
      <c r="BC47" s="126"/>
      <c r="BD47" s="126"/>
      <c r="BE47" s="110" t="str">
        <f>IF(Table_Styles[[#This Row],[BB]]&lt;&gt;"",Table_Styles[[#This Row],[BB]],IF(Table_Styles[[#This Row],[BB Default]]&lt;&gt;"",Table_Styles[[#This Row],[BB Default]],""))</f>
        <v/>
      </c>
      <c r="BF47" s="126"/>
      <c r="BG47" s="126"/>
      <c r="BH47" s="110" t="str">
        <f>IF(Table_Styles[[#This Row],[BL]]&lt;&gt;"",Table_Styles[[#This Row],[BL]],IF(Table_Styles[[#This Row],[BL Default]]&lt;&gt;"",Table_Styles[[#This Row],[BL Default]],""))</f>
        <v/>
      </c>
      <c r="BI47" s="126"/>
      <c r="BJ47" s="126"/>
      <c r="BK47" s="110" t="str">
        <f>IF(Table_Styles[[#This Row],[Width]]&lt;&gt;"",Table_Styles[[#This Row],[Width]],IF(Table_Styles[[#This Row],[Width Default]]&lt;&gt;"",Table_Styles[[#This Row],[Width Default]],""))</f>
        <v/>
      </c>
      <c r="BL47" s="126"/>
      <c r="BM47" s="126"/>
      <c r="BN47" s="110" t="str">
        <f>IF(Table_Styles[[#This Row],[Height]]&lt;&gt;"",Table_Styles[[#This Row],[Height]],IF(Table_Styles[[#This Row],[Height Default]]&lt;&gt;"",Table_Styles[[#This Row],[Height Default]],""))</f>
        <v/>
      </c>
      <c r="BO47" s="110"/>
      <c r="BP47" s="110"/>
      <c r="BQ47" s="110" t="str">
        <f>IF(Table_Styles[[#This Row],[Top]]&lt;&gt;"",Table_Styles[[#This Row],[Top]],IF(Table_Styles[[#This Row],[Top Default]]&lt;&gt;"",Table_Styles[[#This Row],[Top Default]],""))</f>
        <v/>
      </c>
      <c r="BR47" s="110"/>
      <c r="BS47" s="110"/>
      <c r="BT47" s="110" t="str">
        <f>IF(Table_Styles[[#This Row],[Right]]&lt;&gt;"",Table_Styles[[#This Row],[Right]],IF(Table_Styles[[#This Row],[Right Default]]&lt;&gt;"",Table_Styles[[#This Row],[Right Default]],""))</f>
        <v/>
      </c>
      <c r="BU47" s="110"/>
      <c r="BV47" s="110"/>
      <c r="BW47" s="110" t="str">
        <f>IF(Table_Styles[[#This Row],[Bottom]]&lt;&gt;"",Table_Styles[[#This Row],[Bottom]],IF(Table_Styles[[#This Row],[Bottom Default]]&lt;&gt;"",Table_Styles[[#This Row],[Bottom Default]],""))</f>
        <v/>
      </c>
      <c r="BX47" s="110"/>
      <c r="BY47" s="110"/>
      <c r="BZ47" s="110" t="str">
        <f>IF(Table_Styles[[#This Row],[Left]]&lt;&gt;"",Table_Styles[[#This Row],[Left]],IF(Table_Styles[[#This Row],[Left Default]]&lt;&gt;"",Table_Styles[[#This Row],[Left Default]],""))</f>
        <v/>
      </c>
      <c r="CA47" s="126"/>
      <c r="CB47" s="110" t="str">
        <f>IF(AND(Table_Styles[[#This Row],[Selector]]&lt;&gt;"",Table_Styles[[#This Row],[Font Family Used]]&lt;&gt;"",Table_Styles[[#This Row],[Font Weight Used]]&lt;&gt;""),Table_Styles[[#This Row],[Font Family Used]]&amp;" "&amp;Table_Styles[[#This Row],[Font Weight Used]],"")</f>
        <v/>
      </c>
      <c r="CC47" s="110" t="str">
        <f ca="1">IF(AND(Table_Styles[[#This Row],[Selector]],COUNTIF(OFFSET(CC:CC,0,0,ROW()-1,1),"="&amp;Table_Styles[[#This Row],[Font]])=0),Table_Styles[[#This Row],[Font]],"")</f>
        <v/>
      </c>
      <c r="CD47" s="110" t="str">
        <f ca="1">IF(Table_Styles[[#This Row],[Unique Font]]&lt;&gt;"",
"{""fontFamily"":"""&amp;Table_Styles[[#This Row],[Font Family Used]]&amp;""",""fontWeight"":"&amp;Table_Styles[[#This Row],[Font Weight Used]]&amp;"}","")</f>
        <v/>
      </c>
      <c r="CE47"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110" t="str">
        <f>IF(AND(Table_Styles[[#This Row],[Selector]]&lt;&gt;"", Table_Styles[[#This Row],[Config Properties]]&lt;&gt;""),
Table_Styles[[#This Row],[Selector]]&amp;" { "&amp;Table_Styles[[#This Row],[Config Properties]]&amp;" }","")</f>
        <v/>
      </c>
      <c r="CG47" s="110" t="str">
        <f xml:space="preserve">
SUBSTITUTE(SUBSTITUTE(SUBSTITUTE(SUBSTITUTE(SUBSTITUTE(SUBSTITUTE(SUBSTITUTE(SUBSTITUTE(Table_Styles[[#This Row],[Config]],
" {","{"),
"{ ","{"),
" }","}"),
"} ","}"),
" ,",","),
", ",","),
" :",":"),
": ",":")</f>
        <v/>
      </c>
    </row>
    <row r="48" spans="2:85" ht="21" customHeight="1">
      <c r="B48" s="104" t="s">
        <v>466</v>
      </c>
      <c r="C48" s="105" t="s">
        <v>467</v>
      </c>
      <c r="D48" s="59"/>
      <c r="E48" s="59"/>
      <c r="F48" s="50" t="str">
        <f>IF(Table_Styles[[#This Row],[Font Family]]&lt;&gt;"",Table_Styles[[#This Row],[Font Family]],IF(Table_Styles[[#This Row],[Font Family Default]]&lt;&gt;"",Table_Styles[[#This Row],[Font Family Default]],""))</f>
        <v/>
      </c>
      <c r="G48" s="59"/>
      <c r="H48" s="136"/>
      <c r="I48" s="50" t="str">
        <f>IF(Table_Styles[[#This Row],[Font Size]]&lt;&gt;"",Table_Styles[[#This Row],[Font Size]],IF(Table_Styles[[#This Row],[Font Size Default]]&lt;&gt;"",Table_Styles[[#This Row],[Font Size Default]],""))</f>
        <v/>
      </c>
      <c r="J48" s="59"/>
      <c r="K48" s="59"/>
      <c r="L48" s="50" t="str">
        <f>IF(Table_Styles[[#This Row],[Font Weight]]&lt;&gt;"",Table_Styles[[#This Row],[Font Weight]],IF(Table_Styles[[#This Row],[Font Weight Default]]&lt;&gt;"",Table_Styles[[#This Row],[Font Weight Default]],""))</f>
        <v/>
      </c>
      <c r="M48" s="59"/>
      <c r="N48" s="59"/>
      <c r="O48" s="50" t="str">
        <f>IF(Table_Styles[[#This Row],[Colour]]&lt;&gt;"",Table_Styles[[#This Row],[Colour]],IF(Table_Styles[[#This Row],[Colour Default]]&lt;&gt;"",Table_Styles[[#This Row],[Colour Default]],""))</f>
        <v/>
      </c>
      <c r="P48" s="59"/>
      <c r="Q48" s="59"/>
      <c r="R48" s="50" t="str">
        <f>IF(Table_Styles[[#This Row],[Background]]&lt;&gt;"",Table_Styles[[#This Row],[Background]],IF(Table_Styles[[#This Row],[Background Default]]&lt;&gt;"",Table_Styles[[#This Row],[Background Default]],""))</f>
        <v/>
      </c>
      <c r="S48" s="59"/>
      <c r="T48" s="59"/>
      <c r="U48" s="50" t="str">
        <f>IF(Table_Styles[[#This Row],[Border]]&lt;&gt;"",Table_Styles[[#This Row],[Border]],IF(Table_Styles[[#This Row],[Border Default]]&lt;&gt;"",Table_Styles[[#This Row],[Border Default]],""))</f>
        <v/>
      </c>
      <c r="V48" s="59"/>
      <c r="W48" s="59"/>
      <c r="X48" s="50" t="str">
        <f>IF(Table_Styles[[#This Row],[Border Radius]]&lt;&gt;"",Table_Styles[[#This Row],[Border Radius]],IF(Table_Styles[[#This Row],[Border Radius Default]]&lt;&gt;"",Table_Styles[[#This Row],[Border Radius Default]],""))</f>
        <v/>
      </c>
      <c r="Y48" s="59"/>
      <c r="Z48" s="136" t="s">
        <v>395</v>
      </c>
      <c r="AA48" s="50" t="str">
        <f>IF(Table_Styles[[#This Row],[MT]]&lt;&gt;"",Table_Styles[[#This Row],[MT]],IF(Table_Styles[[#This Row],[MT Default]]&lt;&gt;"",Table_Styles[[#This Row],[MT Default]],""))</f>
        <v>30px</v>
      </c>
      <c r="AB48" s="59"/>
      <c r="AC48" s="59"/>
      <c r="AD48" s="50" t="str">
        <f>IF(Table_Styles[[#This Row],[MR]]&lt;&gt;"",Table_Styles[[#This Row],[MR]],IF(Table_Styles[[#This Row],[MR Default]]&lt;&gt;"",Table_Styles[[#This Row],[MR Default]],""))</f>
        <v/>
      </c>
      <c r="AE48" s="59"/>
      <c r="AF48" s="59"/>
      <c r="AG48" s="50" t="str">
        <f>IF(Table_Styles[[#This Row],[MB]]&lt;&gt;"",Table_Styles[[#This Row],[MB]],IF(Table_Styles[[#This Row],[MB Default]]&lt;&gt;"",Table_Styles[[#This Row],[MB Default]],""))</f>
        <v/>
      </c>
      <c r="AH48" s="59"/>
      <c r="AI48" s="59"/>
      <c r="AJ48" s="50" t="str">
        <f>IF(Table_Styles[[#This Row],[ML]]&lt;&gt;"",Table_Styles[[#This Row],[ML]],IF(Table_Styles[[#This Row],[ML Default]]&lt;&gt;"",Table_Styles[[#This Row],[ML Default]],""))</f>
        <v/>
      </c>
      <c r="AK48" s="59"/>
      <c r="AL48" s="59"/>
      <c r="AM48" s="50" t="str">
        <f>IF(Table_Styles[[#This Row],[PT]]&lt;&gt;"",Table_Styles[[#This Row],[PT]],IF(Table_Styles[[#This Row],[PT Default]]&lt;&gt;"",Table_Styles[[#This Row],[PT Default]],""))</f>
        <v/>
      </c>
      <c r="AN48" s="59"/>
      <c r="AO48" s="59"/>
      <c r="AP48" s="50" t="str">
        <f>IF(Table_Styles[[#This Row],[PR]]&lt;&gt;"",Table_Styles[[#This Row],[PR]],IF(Table_Styles[[#This Row],[PR Default]]&lt;&gt;"",Table_Styles[[#This Row],[PR Default]],""))</f>
        <v/>
      </c>
      <c r="AQ48" s="59"/>
      <c r="AR48" s="59"/>
      <c r="AS48" s="50" t="str">
        <f>IF(Table_Styles[[#This Row],[PB]]&lt;&gt;"",Table_Styles[[#This Row],[PB]],IF(Table_Styles[[#This Row],[PB Default]]&lt;&gt;"",Table_Styles[[#This Row],[PB Default]],""))</f>
        <v/>
      </c>
      <c r="AT48" s="59"/>
      <c r="AU48" s="59"/>
      <c r="AV48" s="50" t="str">
        <f>IF(Table_Styles[[#This Row],[PL]]&lt;&gt;"",Table_Styles[[#This Row],[PL]],IF(Table_Styles[[#This Row],[PL Default]]&lt;&gt;"",Table_Styles[[#This Row],[PL Default]],""))</f>
        <v/>
      </c>
      <c r="AW48" s="59"/>
      <c r="AX48" s="59"/>
      <c r="AY48" s="50" t="str">
        <f>IF(Table_Styles[[#This Row],[BT]]&lt;&gt;"",Table_Styles[[#This Row],[BT]],IF(Table_Styles[[#This Row],[BT Default]]&lt;&gt;"",Table_Styles[[#This Row],[BT Default]],""))</f>
        <v/>
      </c>
      <c r="AZ48" s="59"/>
      <c r="BA48" s="59"/>
      <c r="BB48" s="50" t="str">
        <f>IF(Table_Styles[[#This Row],[BR]]&lt;&gt;"",Table_Styles[[#This Row],[BR]],IF(Table_Styles[[#This Row],[BR Default]]&lt;&gt;"",Table_Styles[[#This Row],[BR Default]],""))</f>
        <v/>
      </c>
      <c r="BC48" s="59"/>
      <c r="BD48" s="59"/>
      <c r="BE48" s="50" t="str">
        <f>IF(Table_Styles[[#This Row],[BB]]&lt;&gt;"",Table_Styles[[#This Row],[BB]],IF(Table_Styles[[#This Row],[BB Default]]&lt;&gt;"",Table_Styles[[#This Row],[BB Default]],""))</f>
        <v/>
      </c>
      <c r="BF48" s="59"/>
      <c r="BG48" s="59"/>
      <c r="BH48" s="50" t="str">
        <f>IF(Table_Styles[[#This Row],[BL]]&lt;&gt;"",Table_Styles[[#This Row],[BL]],IF(Table_Styles[[#This Row],[BL Default]]&lt;&gt;"",Table_Styles[[#This Row],[BL Default]],""))</f>
        <v/>
      </c>
      <c r="BI48" s="59"/>
      <c r="BJ48" s="59"/>
      <c r="BK48" s="50" t="str">
        <f>IF(Table_Styles[[#This Row],[Width]]&lt;&gt;"",Table_Styles[[#This Row],[Width]],IF(Table_Styles[[#This Row],[Width Default]]&lt;&gt;"",Table_Styles[[#This Row],[Width Default]],""))</f>
        <v/>
      </c>
      <c r="BL48" s="59"/>
      <c r="BM48" s="59"/>
      <c r="BN48" s="50" t="str">
        <f>IF(Table_Styles[[#This Row],[Height]]&lt;&gt;"",Table_Styles[[#This Row],[Height]],IF(Table_Styles[[#This Row],[Height Default]]&lt;&gt;"",Table_Styles[[#This Row],[Height Default]],""))</f>
        <v/>
      </c>
      <c r="BO48" s="50"/>
      <c r="BP48" s="50"/>
      <c r="BQ48" s="50" t="str">
        <f>IF(Table_Styles[[#This Row],[Top]]&lt;&gt;"",Table_Styles[[#This Row],[Top]],IF(Table_Styles[[#This Row],[Top Default]]&lt;&gt;"",Table_Styles[[#This Row],[Top Default]],""))</f>
        <v/>
      </c>
      <c r="BR48" s="50"/>
      <c r="BS48" s="50"/>
      <c r="BT48" s="50" t="str">
        <f>IF(Table_Styles[[#This Row],[Right]]&lt;&gt;"",Table_Styles[[#This Row],[Right]],IF(Table_Styles[[#This Row],[Right Default]]&lt;&gt;"",Table_Styles[[#This Row],[Right Default]],""))</f>
        <v/>
      </c>
      <c r="BU48" s="50"/>
      <c r="BV48" s="50"/>
      <c r="BW48" s="50" t="str">
        <f>IF(Table_Styles[[#This Row],[Bottom]]&lt;&gt;"",Table_Styles[[#This Row],[Bottom]],IF(Table_Styles[[#This Row],[Bottom Default]]&lt;&gt;"",Table_Styles[[#This Row],[Bottom Default]],""))</f>
        <v/>
      </c>
      <c r="BX48" s="50"/>
      <c r="BY48" s="50"/>
      <c r="BZ48" s="50" t="str">
        <f>IF(Table_Styles[[#This Row],[Left]]&lt;&gt;"",Table_Styles[[#This Row],[Left]],IF(Table_Styles[[#This Row],[Left Default]]&lt;&gt;"",Table_Styles[[#This Row],[Left Default]],""))</f>
        <v/>
      </c>
      <c r="CA48" s="59"/>
      <c r="CB48" s="104" t="str">
        <f>IF(AND(Table_Styles[[#This Row],[Selector]]&lt;&gt;"",Table_Styles[[#This Row],[Font Family Used]]&lt;&gt;"",Table_Styles[[#This Row],[Font Weight Used]]&lt;&gt;""),Table_Styles[[#This Row],[Font Family Used]]&amp;" "&amp;Table_Styles[[#This Row],[Font Weight Used]],"")</f>
        <v/>
      </c>
      <c r="CC48" s="104" t="str">
        <f ca="1">IF(AND(Table_Styles[[#This Row],[Selector]],COUNTIF(OFFSET(CC:CC,0,0,ROW()-1,1),"="&amp;Table_Styles[[#This Row],[Font]])=0),Table_Styles[[#This Row],[Font]],"")</f>
        <v/>
      </c>
      <c r="CD48" s="104" t="str">
        <f ca="1">IF(Table_Styles[[#This Row],[Unique Font]]&lt;&gt;"",
"{""fontFamily"":"""&amp;Table_Styles[[#This Row],[Font Family Used]]&amp;""",""fontWeight"":"&amp;Table_Styles[[#This Row],[Font Weight Used]]&amp;"}","")</f>
        <v/>
      </c>
      <c r="CE4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8" s="107" t="str">
        <f>IF(AND(Table_Styles[[#This Row],[Selector]]&lt;&gt;"", Table_Styles[[#This Row],[Config Properties]]&lt;&gt;""),
Table_Styles[[#This Row],[Selector]]&amp;" { "&amp;Table_Styles[[#This Row],[Config Properties]]&amp;" }","")</f>
        <v>formly-field .repeating-question-set { margin-top: 30px }</v>
      </c>
      <c r="CG48" s="107" t="str">
        <f xml:space="preserve">
SUBSTITUTE(SUBSTITUTE(SUBSTITUTE(SUBSTITUTE(SUBSTITUTE(SUBSTITUTE(SUBSTITUTE(SUBSTITUTE(Table_Styles[[#This Row],[Config]],
" {","{"),
"{ ","{"),
" }","}"),
"} ","}"),
" ,",","),
", ",","),
" :",":"),
": ",":")</f>
        <v>formly-field .repeating-question-set{margin-top:30px}</v>
      </c>
    </row>
    <row r="49" spans="2:85" ht="21" customHeight="1">
      <c r="B49" s="105" t="s">
        <v>468</v>
      </c>
      <c r="C49" s="105" t="s">
        <v>1031</v>
      </c>
      <c r="D49" s="59"/>
      <c r="E49" s="60" t="str">
        <f>Settings_Styling_Font_Body_Text</f>
        <v>Nunito</v>
      </c>
      <c r="F49" s="52" t="str">
        <f>IF(Table_Styles[[#This Row],[Font Family]]&lt;&gt;"",Table_Styles[[#This Row],[Font Family]],IF(Table_Styles[[#This Row],[Font Family Default]]&lt;&gt;"",Table_Styles[[#This Row],[Font Family Default]],""))</f>
        <v>Nunito</v>
      </c>
      <c r="G49" s="59"/>
      <c r="H49" s="179" t="s">
        <v>426</v>
      </c>
      <c r="I49" s="50" t="str">
        <f>IF(Table_Styles[[#This Row],[Font Size]]&lt;&gt;"",Table_Styles[[#This Row],[Font Size]],IF(Table_Styles[[#This Row],[Font Size Default]]&lt;&gt;"",Table_Styles[[#This Row],[Font Size Default]],""))</f>
        <v>14px</v>
      </c>
      <c r="J49" s="59"/>
      <c r="K49" s="60">
        <f>Settings_Styling_Font_Weight_Body_Text</f>
        <v>300</v>
      </c>
      <c r="L49" s="50">
        <f>IF(Table_Styles[[#This Row],[Font Weight]]&lt;&gt;"",Table_Styles[[#This Row],[Font Weight]],IF(Table_Styles[[#This Row],[Font Weight Default]]&lt;&gt;"",Table_Styles[[#This Row],[Font Weight Default]],""))</f>
        <v>300</v>
      </c>
      <c r="M49" s="59"/>
      <c r="N49" s="59"/>
      <c r="O49" s="50" t="str">
        <f>IF(Table_Styles[[#This Row],[Colour]]&lt;&gt;"",Table_Styles[[#This Row],[Colour]],IF(Table_Styles[[#This Row],[Colour Default]]&lt;&gt;"",Table_Styles[[#This Row],[Colour Default]],""))</f>
        <v/>
      </c>
      <c r="P49" s="59"/>
      <c r="Q49" s="59"/>
      <c r="R49" s="50" t="str">
        <f>IF(Table_Styles[[#This Row],[Background]]&lt;&gt;"",Table_Styles[[#This Row],[Background]],IF(Table_Styles[[#This Row],[Background Default]]&lt;&gt;"",Table_Styles[[#This Row],[Background Default]],""))</f>
        <v/>
      </c>
      <c r="S49" s="59"/>
      <c r="T49" s="59"/>
      <c r="U49" s="50" t="str">
        <f>IF(Table_Styles[[#This Row],[Border]]&lt;&gt;"",Table_Styles[[#This Row],[Border]],IF(Table_Styles[[#This Row],[Border Default]]&lt;&gt;"",Table_Styles[[#This Row],[Border Default]],""))</f>
        <v/>
      </c>
      <c r="V49" s="59"/>
      <c r="W49" s="59" t="str">
        <f>Settings_Styling_Other_Default_Border_Radius</f>
        <v>3px</v>
      </c>
      <c r="X49" s="50" t="str">
        <f>IF(Table_Styles[[#This Row],[Border Radius]]&lt;&gt;"",Table_Styles[[#This Row],[Border Radius]],IF(Table_Styles[[#This Row],[Border Radius Default]]&lt;&gt;"",Table_Styles[[#This Row],[Border Radius Default]],""))</f>
        <v>3px</v>
      </c>
      <c r="Y49" s="59"/>
      <c r="Z49" s="136"/>
      <c r="AA49" s="50" t="str">
        <f>IF(Table_Styles[[#This Row],[MT]]&lt;&gt;"",Table_Styles[[#This Row],[MT]],IF(Table_Styles[[#This Row],[MT Default]]&lt;&gt;"",Table_Styles[[#This Row],[MT Default]],""))</f>
        <v/>
      </c>
      <c r="AB49" s="59"/>
      <c r="AC49" s="59"/>
      <c r="AD49" s="52" t="str">
        <f>IF(Table_Styles[[#This Row],[MR]]&lt;&gt;"",Table_Styles[[#This Row],[MR]],IF(Table_Styles[[#This Row],[MR Default]]&lt;&gt;"",Table_Styles[[#This Row],[MR Default]],""))</f>
        <v/>
      </c>
      <c r="AE49" s="59"/>
      <c r="AF49" s="59"/>
      <c r="AG49" s="52" t="str">
        <f>IF(Table_Styles[[#This Row],[MB]]&lt;&gt;"",Table_Styles[[#This Row],[MB]],IF(Table_Styles[[#This Row],[MB Default]]&lt;&gt;"",Table_Styles[[#This Row],[MB Default]],""))</f>
        <v/>
      </c>
      <c r="AH49" s="59"/>
      <c r="AI49" s="59"/>
      <c r="AJ49" s="52" t="str">
        <f>IF(Table_Styles[[#This Row],[ML]]&lt;&gt;"",Table_Styles[[#This Row],[ML]],IF(Table_Styles[[#This Row],[ML Default]]&lt;&gt;"",Table_Styles[[#This Row],[ML Default]],""))</f>
        <v/>
      </c>
      <c r="AK49" s="59"/>
      <c r="AL49" s="59" t="s">
        <v>394</v>
      </c>
      <c r="AM49" s="52" t="str">
        <f>IF(Table_Styles[[#This Row],[PT]]&lt;&gt;"",Table_Styles[[#This Row],[PT]],IF(Table_Styles[[#This Row],[PT Default]]&lt;&gt;"",Table_Styles[[#This Row],[PT Default]],""))</f>
        <v>15px</v>
      </c>
      <c r="AN49" s="59"/>
      <c r="AO49" s="179" t="s">
        <v>409</v>
      </c>
      <c r="AP49" s="52" t="str">
        <f>IF(Table_Styles[[#This Row],[PR]]&lt;&gt;"",Table_Styles[[#This Row],[PR]],IF(Table_Styles[[#This Row],[PR Default]]&lt;&gt;"",Table_Styles[[#This Row],[PR Default]],""))</f>
        <v>20px</v>
      </c>
      <c r="AQ49" s="59"/>
      <c r="AR49" s="59" t="s">
        <v>394</v>
      </c>
      <c r="AS49" s="52" t="str">
        <f>IF(Table_Styles[[#This Row],[PB]]&lt;&gt;"",Table_Styles[[#This Row],[PB]],IF(Table_Styles[[#This Row],[PB Default]]&lt;&gt;"",Table_Styles[[#This Row],[PB Default]],""))</f>
        <v>15px</v>
      </c>
      <c r="AT49" s="59"/>
      <c r="AU49" s="179" t="s">
        <v>409</v>
      </c>
      <c r="AV49" s="50" t="str">
        <f>IF(Table_Styles[[#This Row],[PL]]&lt;&gt;"",Table_Styles[[#This Row],[PL]],IF(Table_Styles[[#This Row],[PL Default]]&lt;&gt;"",Table_Styles[[#This Row],[PL Default]],""))</f>
        <v>20px</v>
      </c>
      <c r="AW49" s="59"/>
      <c r="AX49" s="59"/>
      <c r="AY49" s="50" t="str">
        <f>IF(Table_Styles[[#This Row],[BT]]&lt;&gt;"",Table_Styles[[#This Row],[BT]],IF(Table_Styles[[#This Row],[BT Default]]&lt;&gt;"",Table_Styles[[#This Row],[BT Default]],""))</f>
        <v/>
      </c>
      <c r="AZ49" s="59"/>
      <c r="BA49" s="59"/>
      <c r="BB49" s="50" t="str">
        <f>IF(Table_Styles[[#This Row],[BR]]&lt;&gt;"",Table_Styles[[#This Row],[BR]],IF(Table_Styles[[#This Row],[BR Default]]&lt;&gt;"",Table_Styles[[#This Row],[BR Default]],""))</f>
        <v/>
      </c>
      <c r="BC49" s="59"/>
      <c r="BD49" s="59"/>
      <c r="BE49" s="50" t="str">
        <f>IF(Table_Styles[[#This Row],[BB]]&lt;&gt;"",Table_Styles[[#This Row],[BB]],IF(Table_Styles[[#This Row],[BB Default]]&lt;&gt;"",Table_Styles[[#This Row],[BB Default]],""))</f>
        <v/>
      </c>
      <c r="BF49" s="59"/>
      <c r="BG49" s="59"/>
      <c r="BH49" s="50" t="str">
        <f>IF(Table_Styles[[#This Row],[BL]]&lt;&gt;"",Table_Styles[[#This Row],[BL]],IF(Table_Styles[[#This Row],[BL Default]]&lt;&gt;"",Table_Styles[[#This Row],[BL Default]],""))</f>
        <v/>
      </c>
      <c r="BI49" s="59"/>
      <c r="BJ49" s="59"/>
      <c r="BK49" s="50" t="str">
        <f>IF(Table_Styles[[#This Row],[Width]]&lt;&gt;"",Table_Styles[[#This Row],[Width]],IF(Table_Styles[[#This Row],[Width Default]]&lt;&gt;"",Table_Styles[[#This Row],[Width Default]],""))</f>
        <v/>
      </c>
      <c r="BL49" s="59"/>
      <c r="BM49" s="59"/>
      <c r="BN49" s="50" t="str">
        <f>IF(Table_Styles[[#This Row],[Height]]&lt;&gt;"",Table_Styles[[#This Row],[Height]],IF(Table_Styles[[#This Row],[Height Default]]&lt;&gt;"",Table_Styles[[#This Row],[Height Default]],""))</f>
        <v/>
      </c>
      <c r="BO49" s="50"/>
      <c r="BP49" s="50"/>
      <c r="BQ49" s="50" t="str">
        <f>IF(Table_Styles[[#This Row],[Top]]&lt;&gt;"",Table_Styles[[#This Row],[Top]],IF(Table_Styles[[#This Row],[Top Default]]&lt;&gt;"",Table_Styles[[#This Row],[Top Default]],""))</f>
        <v/>
      </c>
      <c r="BR49" s="50"/>
      <c r="BS49" s="50"/>
      <c r="BT49" s="50" t="str">
        <f>IF(Table_Styles[[#This Row],[Right]]&lt;&gt;"",Table_Styles[[#This Row],[Right]],IF(Table_Styles[[#This Row],[Right Default]]&lt;&gt;"",Table_Styles[[#This Row],[Right Default]],""))</f>
        <v/>
      </c>
      <c r="BU49" s="50"/>
      <c r="BV49" s="50"/>
      <c r="BW49" s="50" t="str">
        <f>IF(Table_Styles[[#This Row],[Bottom]]&lt;&gt;"",Table_Styles[[#This Row],[Bottom]],IF(Table_Styles[[#This Row],[Bottom Default]]&lt;&gt;"",Table_Styles[[#This Row],[Bottom Default]],""))</f>
        <v/>
      </c>
      <c r="BX49" s="50"/>
      <c r="BY49" s="50"/>
      <c r="BZ49" s="50" t="str">
        <f>IF(Table_Styles[[#This Row],[Left]]&lt;&gt;"",Table_Styles[[#This Row],[Left]],IF(Table_Styles[[#This Row],[Left Default]]&lt;&gt;"",Table_Styles[[#This Row],[Left Default]],""))</f>
        <v/>
      </c>
      <c r="CA49" s="59"/>
      <c r="CB49" s="104" t="str">
        <f>IF(AND(Table_Styles[[#This Row],[Selector]]&lt;&gt;"",Table_Styles[[#This Row],[Font Family Used]]&lt;&gt;"",Table_Styles[[#This Row],[Font Weight Used]]&lt;&gt;""),Table_Styles[[#This Row],[Font Family Used]]&amp;" "&amp;Table_Styles[[#This Row],[Font Weight Used]],"")</f>
        <v>Nunito 300</v>
      </c>
      <c r="CC49" s="104" t="str">
        <f ca="1">IF(AND(Table_Styles[[#This Row],[Selector]],COUNTIF(OFFSET(CC:CC,0,0,ROW()-1,1),"="&amp;Table_Styles[[#This Row],[Font]])=0),Table_Styles[[#This Row],[Font]],"")</f>
        <v/>
      </c>
      <c r="CD49" s="104" t="str">
        <f ca="1">IF(Table_Styles[[#This Row],[Unique Font]]&lt;&gt;"",
"{""fontFamily"":"""&amp;Table_Styles[[#This Row],[Font Family Used]]&amp;""",""fontWeight"":"&amp;Table_Styles[[#This Row],[Font Weight Used]]&amp;"}","")</f>
        <v/>
      </c>
      <c r="CE4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15px;padding-right: 20px;padding-bottom: 15px;padding-left: 20px</v>
      </c>
      <c r="CF49" s="107" t="str">
        <f>IF(AND(Table_Styles[[#This Row],[Selector]]&lt;&gt;"", Table_Styles[[#This Row],[Config Properties]]&lt;&gt;""),
Table_Styles[[#This Row],[Selector]]&amp;" { "&amp;Table_Styles[[#This Row],[Config Properties]]&amp;" }","")</f>
        <v>formly-field .repeating .btn.btn-repeating { font-family: 'Nunito';font-size: 14px;font-weight: 300;border-radius: 3px;padding-top: 15px;padding-right: 20px;padding-bottom: 15px;padding-left: 20px }</v>
      </c>
      <c r="CG49" s="107" t="str">
        <f xml:space="preserve">
SUBSTITUTE(SUBSTITUTE(SUBSTITUTE(SUBSTITUTE(SUBSTITUTE(SUBSTITUTE(SUBSTITUTE(SUBSTITUTE(Table_Styles[[#This Row],[Config]],
" {","{"),
"{ ","{"),
" }","}"),
"} ","}"),
" ,",","),
", ",","),
" :",":"),
": ",":")</f>
        <v>formly-field .repeating .btn.btn-repeating{font-family:'Nunito';font-size:14px;font-weight:300;border-radius:3px;padding-top:15px;padding-right:20px;padding-bottom:15px;padding-left:20px}</v>
      </c>
    </row>
    <row r="50" spans="2:85" ht="21" customHeight="1">
      <c r="B50" s="104" t="s">
        <v>469</v>
      </c>
      <c r="C50" s="105" t="s">
        <v>470</v>
      </c>
      <c r="D50" s="59"/>
      <c r="E50" s="60"/>
      <c r="F50" s="52"/>
      <c r="G50" s="59"/>
      <c r="H50" s="59"/>
      <c r="I50" s="50" t="str">
        <f>IF(Table_Styles[[#This Row],[Font Size]]&lt;&gt;"",Table_Styles[[#This Row],[Font Size]],IF(Table_Styles[[#This Row],[Font Size Default]]&lt;&gt;"",Table_Styles[[#This Row],[Font Size Default]],""))</f>
        <v/>
      </c>
      <c r="J50" s="59"/>
      <c r="K50" s="59"/>
      <c r="L50" s="50" t="str">
        <f>IF(Table_Styles[[#This Row],[Font Weight]]&lt;&gt;"",Table_Styles[[#This Row],[Font Weight]],IF(Table_Styles[[#This Row],[Font Weight Default]]&lt;&gt;"",Table_Styles[[#This Row],[Font Weight Default]],""))</f>
        <v/>
      </c>
      <c r="M50" s="59"/>
      <c r="N50" s="62" t="s">
        <v>292</v>
      </c>
      <c r="O50" s="25" t="str">
        <f>IF(Table_Styles[[#This Row],[Colour]]&lt;&gt;"",Table_Styles[[#This Row],[Colour]],IF(Table_Styles[[#This Row],[Colour Default]]&lt;&gt;"",Table_Styles[[#This Row],[Colour Default]],""))</f>
        <v>#FFFFFF</v>
      </c>
      <c r="P50" s="60"/>
      <c r="Q50" s="175" t="str">
        <f>Colour_Accent_1</f>
        <v>#00a0c6</v>
      </c>
      <c r="R50" s="25" t="str">
        <f>IF(Table_Styles[[#This Row],[Background]]&lt;&gt;"",Table_Styles[[#This Row],[Background]],IF(Table_Styles[[#This Row],[Background Default]]&lt;&gt;"",Table_Styles[[#This Row],[Background Default]],""))</f>
        <v>#00a0c6</v>
      </c>
      <c r="S50" s="60"/>
      <c r="T50" s="136" t="s">
        <v>432</v>
      </c>
      <c r="U50" s="50" t="str">
        <f>IF(Table_Styles[[#This Row],[Border]]&lt;&gt;"",Table_Styles[[#This Row],[Border]],IF(Table_Styles[[#This Row],[Border Default]]&lt;&gt;"",Table_Styles[[#This Row],[Border Default]],""))</f>
        <v>none</v>
      </c>
      <c r="V50" s="59"/>
      <c r="W50" s="59"/>
      <c r="X50" s="50" t="str">
        <f>IF(Table_Styles[[#This Row],[Border Radius]]&lt;&gt;"",Table_Styles[[#This Row],[Border Radius]],IF(Table_Styles[[#This Row],[Border Radius Default]]&lt;&gt;"",Table_Styles[[#This Row],[Border Radius Default]],""))</f>
        <v/>
      </c>
      <c r="Y50" s="59"/>
      <c r="Z50" s="136" t="s">
        <v>409</v>
      </c>
      <c r="AA50" s="50" t="str">
        <f>IF(Table_Styles[[#This Row],[MT]]&lt;&gt;"",Table_Styles[[#This Row],[MT]],IF(Table_Styles[[#This Row],[MT Default]]&lt;&gt;"",Table_Styles[[#This Row],[MT Default]],""))</f>
        <v>20px</v>
      </c>
      <c r="AB50" s="59"/>
      <c r="AC50" s="59"/>
      <c r="AD50" s="50" t="str">
        <f>IF(Table_Styles[[#This Row],[MR]]&lt;&gt;"",Table_Styles[[#This Row],[MR]],IF(Table_Styles[[#This Row],[MR Default]]&lt;&gt;"",Table_Styles[[#This Row],[MR Default]],""))</f>
        <v/>
      </c>
      <c r="AE50" s="59"/>
      <c r="AF50" s="59"/>
      <c r="AG50" s="50" t="str">
        <f>IF(Table_Styles[[#This Row],[MB]]&lt;&gt;"",Table_Styles[[#This Row],[MB]],IF(Table_Styles[[#This Row],[MB Default]]&lt;&gt;"",Table_Styles[[#This Row],[MB Default]],""))</f>
        <v/>
      </c>
      <c r="AH50" s="59"/>
      <c r="AI50" s="59"/>
      <c r="AJ50" s="50" t="str">
        <f>IF(Table_Styles[[#This Row],[ML]]&lt;&gt;"",Table_Styles[[#This Row],[ML]],IF(Table_Styles[[#This Row],[ML Default]]&lt;&gt;"",Table_Styles[[#This Row],[ML Default]],""))</f>
        <v/>
      </c>
      <c r="AK50" s="59"/>
      <c r="AL50" s="59"/>
      <c r="AM50" s="50" t="str">
        <f>IF(Table_Styles[[#This Row],[PT]]&lt;&gt;"",Table_Styles[[#This Row],[PT]],IF(Table_Styles[[#This Row],[PT Default]]&lt;&gt;"",Table_Styles[[#This Row],[PT Default]],""))</f>
        <v/>
      </c>
      <c r="AN50" s="59"/>
      <c r="AO50" s="59"/>
      <c r="AP50" s="50" t="str">
        <f>IF(Table_Styles[[#This Row],[PR]]&lt;&gt;"",Table_Styles[[#This Row],[PR]],IF(Table_Styles[[#This Row],[PR Default]]&lt;&gt;"",Table_Styles[[#This Row],[PR Default]],""))</f>
        <v/>
      </c>
      <c r="AQ50" s="59"/>
      <c r="AR50" s="59"/>
      <c r="AS50" s="50" t="str">
        <f>IF(Table_Styles[[#This Row],[PB]]&lt;&gt;"",Table_Styles[[#This Row],[PB]],IF(Table_Styles[[#This Row],[PB Default]]&lt;&gt;"",Table_Styles[[#This Row],[PB Default]],""))</f>
        <v/>
      </c>
      <c r="AT50" s="59"/>
      <c r="AU50" s="59"/>
      <c r="AV50" s="50" t="str">
        <f>IF(Table_Styles[[#This Row],[PL]]&lt;&gt;"",Table_Styles[[#This Row],[PL]],IF(Table_Styles[[#This Row],[PL Default]]&lt;&gt;"",Table_Styles[[#This Row],[PL Default]],""))</f>
        <v/>
      </c>
      <c r="AW50" s="59"/>
      <c r="AX50" s="59"/>
      <c r="AY50" s="50" t="str">
        <f>IF(Table_Styles[[#This Row],[BT]]&lt;&gt;"",Table_Styles[[#This Row],[BT]],IF(Table_Styles[[#This Row],[BT Default]]&lt;&gt;"",Table_Styles[[#This Row],[BT Default]],""))</f>
        <v/>
      </c>
      <c r="AZ50" s="59"/>
      <c r="BA50" s="59"/>
      <c r="BB50" s="50" t="str">
        <f>IF(Table_Styles[[#This Row],[BR]]&lt;&gt;"",Table_Styles[[#This Row],[BR]],IF(Table_Styles[[#This Row],[BR Default]]&lt;&gt;"",Table_Styles[[#This Row],[BR Default]],""))</f>
        <v/>
      </c>
      <c r="BC50" s="59"/>
      <c r="BD50" s="59"/>
      <c r="BE50" s="50" t="str">
        <f>IF(Table_Styles[[#This Row],[BB]]&lt;&gt;"",Table_Styles[[#This Row],[BB]],IF(Table_Styles[[#This Row],[BB Default]]&lt;&gt;"",Table_Styles[[#This Row],[BB Default]],""))</f>
        <v/>
      </c>
      <c r="BF50" s="59"/>
      <c r="BG50" s="59"/>
      <c r="BH50" s="50" t="str">
        <f>IF(Table_Styles[[#This Row],[BL]]&lt;&gt;"",Table_Styles[[#This Row],[BL]],IF(Table_Styles[[#This Row],[BL Default]]&lt;&gt;"",Table_Styles[[#This Row],[BL Default]],""))</f>
        <v/>
      </c>
      <c r="BI50" s="59"/>
      <c r="BJ50" s="59"/>
      <c r="BK50" s="50" t="str">
        <f>IF(Table_Styles[[#This Row],[Width]]&lt;&gt;"",Table_Styles[[#This Row],[Width]],IF(Table_Styles[[#This Row],[Width Default]]&lt;&gt;"",Table_Styles[[#This Row],[Width Default]],""))</f>
        <v/>
      </c>
      <c r="BL50" s="59"/>
      <c r="BM50" s="59"/>
      <c r="BN50" s="50" t="str">
        <f>IF(Table_Styles[[#This Row],[Height]]&lt;&gt;"",Table_Styles[[#This Row],[Height]],IF(Table_Styles[[#This Row],[Height Default]]&lt;&gt;"",Table_Styles[[#This Row],[Height Default]],""))</f>
        <v/>
      </c>
      <c r="BO50" s="50"/>
      <c r="BP50" s="50"/>
      <c r="BQ50" s="50" t="str">
        <f>IF(Table_Styles[[#This Row],[Top]]&lt;&gt;"",Table_Styles[[#This Row],[Top]],IF(Table_Styles[[#This Row],[Top Default]]&lt;&gt;"",Table_Styles[[#This Row],[Top Default]],""))</f>
        <v/>
      </c>
      <c r="BR50" s="50"/>
      <c r="BS50" s="50"/>
      <c r="BT50" s="50" t="str">
        <f>IF(Table_Styles[[#This Row],[Right]]&lt;&gt;"",Table_Styles[[#This Row],[Right]],IF(Table_Styles[[#This Row],[Right Default]]&lt;&gt;"",Table_Styles[[#This Row],[Right Default]],""))</f>
        <v/>
      </c>
      <c r="BU50" s="50"/>
      <c r="BV50" s="50"/>
      <c r="BW50" s="50" t="str">
        <f>IF(Table_Styles[[#This Row],[Bottom]]&lt;&gt;"",Table_Styles[[#This Row],[Bottom]],IF(Table_Styles[[#This Row],[Bottom Default]]&lt;&gt;"",Table_Styles[[#This Row],[Bottom Default]],""))</f>
        <v/>
      </c>
      <c r="BX50" s="50"/>
      <c r="BY50" s="50"/>
      <c r="BZ50" s="50" t="str">
        <f>IF(Table_Styles[[#This Row],[Left]]&lt;&gt;"",Table_Styles[[#This Row],[Left]],IF(Table_Styles[[#This Row],[Left Default]]&lt;&gt;"",Table_Styles[[#This Row],[Left Default]],""))</f>
        <v/>
      </c>
      <c r="CA50" s="59"/>
      <c r="CB50" s="104" t="str">
        <f>IF(AND(Table_Styles[[#This Row],[Selector]]&lt;&gt;"",Table_Styles[[#This Row],[Font Family Used]]&lt;&gt;"",Table_Styles[[#This Row],[Font Weight Used]]&lt;&gt;""),Table_Styles[[#This Row],[Font Family Used]]&amp;" "&amp;Table_Styles[[#This Row],[Font Weight Used]],"")</f>
        <v/>
      </c>
      <c r="CC50" s="104" t="str">
        <f ca="1">IF(AND(Table_Styles[[#This Row],[Selector]],COUNTIF(OFFSET(CC:CC,0,0,ROW()-1,1),"="&amp;Table_Styles[[#This Row],[Font]])=0),Table_Styles[[#This Row],[Font]],"")</f>
        <v/>
      </c>
      <c r="CD50" s="104" t="str">
        <f ca="1">IF(Table_Styles[[#This Row],[Unique Font]]&lt;&gt;"",
"{""fontFamily"":"""&amp;Table_Styles[[#This Row],[Font Family Used]]&amp;""",""fontWeight"":"&amp;Table_Styles[[#This Row],[Font Weight Used]]&amp;"}","")</f>
        <v/>
      </c>
      <c r="CE5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none;margin-top: 20px</v>
      </c>
      <c r="CF50" s="107" t="str">
        <f>IF(AND(Table_Styles[[#This Row],[Selector]]&lt;&gt;"", Table_Styles[[#This Row],[Config Properties]]&lt;&gt;""),
Table_Styles[[#This Row],[Selector]]&amp;" { "&amp;Table_Styles[[#This Row],[Config Properties]]&amp;" }","")</f>
        <v>formly-field .repeating .btn.btn-add-item { color: #FFFFFF;background: #00a0c6;border: none;margin-top: 20px }</v>
      </c>
      <c r="CG50" s="104" t="str">
        <f xml:space="preserve">
SUBSTITUTE(SUBSTITUTE(SUBSTITUTE(SUBSTITUTE(SUBSTITUTE(SUBSTITUTE(SUBSTITUTE(SUBSTITUTE(Table_Styles[[#This Row],[Config]],
" {","{"),
"{ ","{"),
" }","}"),
"} ","}"),
" ,",","),
", ",","),
" :",":"),
": ",":")</f>
        <v>formly-field .repeating .btn.btn-add-item{color:#FFFFFF;background:#00a0c6;border:none;margin-top:20px}</v>
      </c>
    </row>
    <row r="51" spans="2:85" ht="21" customHeight="1">
      <c r="B51" s="104" t="s">
        <v>471</v>
      </c>
      <c r="C51" s="105" t="s">
        <v>472</v>
      </c>
      <c r="D51" s="59"/>
      <c r="E51" s="59"/>
      <c r="F51" s="50" t="str">
        <f>IF(Table_Styles[[#This Row],[Font Family]]&lt;&gt;"",Table_Styles[[#This Row],[Font Family]],IF(Table_Styles[[#This Row],[Font Family Default]]&lt;&gt;"",Table_Styles[[#This Row],[Font Family Default]],""))</f>
        <v/>
      </c>
      <c r="G51" s="59"/>
      <c r="H51" s="59"/>
      <c r="I51" s="50" t="str">
        <f>IF(Table_Styles[[#This Row],[Font Size]]&lt;&gt;"",Table_Styles[[#This Row],[Font Size]],IF(Table_Styles[[#This Row],[Font Size Default]]&lt;&gt;"",Table_Styles[[#This Row],[Font Size Default]],""))</f>
        <v/>
      </c>
      <c r="J51" s="59"/>
      <c r="K51" s="59"/>
      <c r="L51" s="50" t="str">
        <f>IF(Table_Styles[[#This Row],[Font Weight]]&lt;&gt;"",Table_Styles[[#This Row],[Font Weight]],IF(Table_Styles[[#This Row],[Font Weight Default]]&lt;&gt;"",Table_Styles[[#This Row],[Font Weight Default]],""))</f>
        <v/>
      </c>
      <c r="M51" s="59"/>
      <c r="N51" s="62" t="s">
        <v>292</v>
      </c>
      <c r="O51" s="25" t="str">
        <f>IF(Table_Styles[[#This Row],[Colour]]&lt;&gt;"",Table_Styles[[#This Row],[Colour]],IF(Table_Styles[[#This Row],[Colour Default]]&lt;&gt;"",Table_Styles[[#This Row],[Colour Default]],""))</f>
        <v>#FFFFFF</v>
      </c>
      <c r="P51" s="60"/>
      <c r="Q51" s="175" t="str">
        <f>Colour_Accent_1</f>
        <v>#00a0c6</v>
      </c>
      <c r="R51" s="25" t="str">
        <f>IF(Table_Styles[[#This Row],[Background]]&lt;&gt;"",Table_Styles[[#This Row],[Background]],IF(Table_Styles[[#This Row],[Background Default]]&lt;&gt;"",Table_Styles[[#This Row],[Background Default]],""))</f>
        <v>#00a0c6</v>
      </c>
      <c r="S51" s="60"/>
      <c r="T51" s="136" t="s">
        <v>432</v>
      </c>
      <c r="U51" s="50" t="str">
        <f>IF(Table_Styles[[#This Row],[Border]]&lt;&gt;"",Table_Styles[[#This Row],[Border]],IF(Table_Styles[[#This Row],[Border Default]]&lt;&gt;"",Table_Styles[[#This Row],[Border Default]],""))</f>
        <v>none</v>
      </c>
      <c r="V51" s="59"/>
      <c r="W51" s="59"/>
      <c r="X51" s="50" t="str">
        <f>IF(Table_Styles[[#This Row],[Border Radius]]&lt;&gt;"",Table_Styles[[#This Row],[Border Radius]],IF(Table_Styles[[#This Row],[Border Radius Default]]&lt;&gt;"",Table_Styles[[#This Row],[Border Radius Default]],""))</f>
        <v/>
      </c>
      <c r="Y51" s="59"/>
      <c r="Z51" s="59"/>
      <c r="AA51" s="50" t="str">
        <f>IF(Table_Styles[[#This Row],[MT]]&lt;&gt;"",Table_Styles[[#This Row],[MT]],IF(Table_Styles[[#This Row],[MT Default]]&lt;&gt;"",Table_Styles[[#This Row],[MT Default]],""))</f>
        <v/>
      </c>
      <c r="AB51" s="59"/>
      <c r="AC51" s="59"/>
      <c r="AD51" s="50" t="str">
        <f>IF(Table_Styles[[#This Row],[MR]]&lt;&gt;"",Table_Styles[[#This Row],[MR]],IF(Table_Styles[[#This Row],[MR Default]]&lt;&gt;"",Table_Styles[[#This Row],[MR Default]],""))</f>
        <v/>
      </c>
      <c r="AE51" s="59"/>
      <c r="AF51" s="59"/>
      <c r="AG51" s="50" t="str">
        <f>IF(Table_Styles[[#This Row],[MB]]&lt;&gt;"",Table_Styles[[#This Row],[MB]],IF(Table_Styles[[#This Row],[MB Default]]&lt;&gt;"",Table_Styles[[#This Row],[MB Default]],""))</f>
        <v/>
      </c>
      <c r="AH51" s="59"/>
      <c r="AI51" s="59"/>
      <c r="AJ51" s="50" t="str">
        <f>IF(Table_Styles[[#This Row],[ML]]&lt;&gt;"",Table_Styles[[#This Row],[ML]],IF(Table_Styles[[#This Row],[ML Default]]&lt;&gt;"",Table_Styles[[#This Row],[ML Default]],""))</f>
        <v/>
      </c>
      <c r="AK51" s="59"/>
      <c r="AL51" s="59"/>
      <c r="AM51" s="50" t="str">
        <f>IF(Table_Styles[[#This Row],[PT]]&lt;&gt;"",Table_Styles[[#This Row],[PT]],IF(Table_Styles[[#This Row],[PT Default]]&lt;&gt;"",Table_Styles[[#This Row],[PT Default]],""))</f>
        <v/>
      </c>
      <c r="AN51" s="59"/>
      <c r="AO51" s="59"/>
      <c r="AP51" s="50" t="str">
        <f>IF(Table_Styles[[#This Row],[PR]]&lt;&gt;"",Table_Styles[[#This Row],[PR]],IF(Table_Styles[[#This Row],[PR Default]]&lt;&gt;"",Table_Styles[[#This Row],[PR Default]],""))</f>
        <v/>
      </c>
      <c r="AQ51" s="59"/>
      <c r="AR51" s="59"/>
      <c r="AS51" s="50" t="str">
        <f>IF(Table_Styles[[#This Row],[PB]]&lt;&gt;"",Table_Styles[[#This Row],[PB]],IF(Table_Styles[[#This Row],[PB Default]]&lt;&gt;"",Table_Styles[[#This Row],[PB Default]],""))</f>
        <v/>
      </c>
      <c r="AT51" s="59"/>
      <c r="AU51" s="59"/>
      <c r="AV51" s="50" t="str">
        <f>IF(Table_Styles[[#This Row],[PL]]&lt;&gt;"",Table_Styles[[#This Row],[PL]],IF(Table_Styles[[#This Row],[PL Default]]&lt;&gt;"",Table_Styles[[#This Row],[PL Default]],""))</f>
        <v/>
      </c>
      <c r="AW51" s="59"/>
      <c r="AX51" s="59"/>
      <c r="AY51" s="50" t="str">
        <f>IF(Table_Styles[[#This Row],[BT]]&lt;&gt;"",Table_Styles[[#This Row],[BT]],IF(Table_Styles[[#This Row],[BT Default]]&lt;&gt;"",Table_Styles[[#This Row],[BT Default]],""))</f>
        <v/>
      </c>
      <c r="AZ51" s="59"/>
      <c r="BA51" s="59"/>
      <c r="BB51" s="50" t="str">
        <f>IF(Table_Styles[[#This Row],[BR]]&lt;&gt;"",Table_Styles[[#This Row],[BR]],IF(Table_Styles[[#This Row],[BR Default]]&lt;&gt;"",Table_Styles[[#This Row],[BR Default]],""))</f>
        <v/>
      </c>
      <c r="BC51" s="59"/>
      <c r="BD51" s="59"/>
      <c r="BE51" s="50" t="str">
        <f>IF(Table_Styles[[#This Row],[BB]]&lt;&gt;"",Table_Styles[[#This Row],[BB]],IF(Table_Styles[[#This Row],[BB Default]]&lt;&gt;"",Table_Styles[[#This Row],[BB Default]],""))</f>
        <v/>
      </c>
      <c r="BF51" s="59"/>
      <c r="BG51" s="59"/>
      <c r="BH51" s="50" t="str">
        <f>IF(Table_Styles[[#This Row],[BL]]&lt;&gt;"",Table_Styles[[#This Row],[BL]],IF(Table_Styles[[#This Row],[BL Default]]&lt;&gt;"",Table_Styles[[#This Row],[BL Default]],""))</f>
        <v/>
      </c>
      <c r="BI51" s="59"/>
      <c r="BJ51" s="59"/>
      <c r="BK51" s="50" t="str">
        <f>IF(Table_Styles[[#This Row],[Width]]&lt;&gt;"",Table_Styles[[#This Row],[Width]],IF(Table_Styles[[#This Row],[Width Default]]&lt;&gt;"",Table_Styles[[#This Row],[Width Default]],""))</f>
        <v/>
      </c>
      <c r="BL51" s="59"/>
      <c r="BM51" s="59"/>
      <c r="BN51" s="50" t="str">
        <f>IF(Table_Styles[[#This Row],[Height]]&lt;&gt;"",Table_Styles[[#This Row],[Height]],IF(Table_Styles[[#This Row],[Height Default]]&lt;&gt;"",Table_Styles[[#This Row],[Height Default]],""))</f>
        <v/>
      </c>
      <c r="BO51" s="50"/>
      <c r="BP51" s="50"/>
      <c r="BQ51" s="50" t="str">
        <f>IF(Table_Styles[[#This Row],[Top]]&lt;&gt;"",Table_Styles[[#This Row],[Top]],IF(Table_Styles[[#This Row],[Top Default]]&lt;&gt;"",Table_Styles[[#This Row],[Top Default]],""))</f>
        <v/>
      </c>
      <c r="BR51" s="50"/>
      <c r="BS51" s="50"/>
      <c r="BT51" s="50" t="str">
        <f>IF(Table_Styles[[#This Row],[Right]]&lt;&gt;"",Table_Styles[[#This Row],[Right]],IF(Table_Styles[[#This Row],[Right Default]]&lt;&gt;"",Table_Styles[[#This Row],[Right Default]],""))</f>
        <v/>
      </c>
      <c r="BU51" s="50"/>
      <c r="BV51" s="50"/>
      <c r="BW51" s="50" t="str">
        <f>IF(Table_Styles[[#This Row],[Bottom]]&lt;&gt;"",Table_Styles[[#This Row],[Bottom]],IF(Table_Styles[[#This Row],[Bottom Default]]&lt;&gt;"",Table_Styles[[#This Row],[Bottom Default]],""))</f>
        <v/>
      </c>
      <c r="BX51" s="50"/>
      <c r="BY51" s="50"/>
      <c r="BZ51" s="50" t="str">
        <f>IF(Table_Styles[[#This Row],[Left]]&lt;&gt;"",Table_Styles[[#This Row],[Left]],IF(Table_Styles[[#This Row],[Left Default]]&lt;&gt;"",Table_Styles[[#This Row],[Left Default]],""))</f>
        <v/>
      </c>
      <c r="CA51" s="59"/>
      <c r="CB51" s="104" t="str">
        <f>IF(AND(Table_Styles[[#This Row],[Selector]]&lt;&gt;"",Table_Styles[[#This Row],[Font Family Used]]&lt;&gt;"",Table_Styles[[#This Row],[Font Weight Used]]&lt;&gt;""),Table_Styles[[#This Row],[Font Family Used]]&amp;" "&amp;Table_Styles[[#This Row],[Font Weight Used]],"")</f>
        <v/>
      </c>
      <c r="CC51" s="104" t="str">
        <f ca="1">IF(AND(Table_Styles[[#This Row],[Selector]],COUNTIF(OFFSET(CC:CC,0,0,ROW()-1,1),"="&amp;Table_Styles[[#This Row],[Font]])=0),Table_Styles[[#This Row],[Font]],"")</f>
        <v/>
      </c>
      <c r="CD51" s="104" t="str">
        <f ca="1">IF(Table_Styles[[#This Row],[Unique Font]]&lt;&gt;"",
"{""fontFamily"":"""&amp;Table_Styles[[#This Row],[Font Family Used]]&amp;""",""fontWeight"":"&amp;Table_Styles[[#This Row],[Font Weight Used]]&amp;"}","")</f>
        <v/>
      </c>
      <c r="CE5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none</v>
      </c>
      <c r="CF51" s="107" t="str">
        <f>IF(AND(Table_Styles[[#This Row],[Selector]]&lt;&gt;"", Table_Styles[[#This Row],[Config Properties]]&lt;&gt;""),
Table_Styles[[#This Row],[Selector]]&amp;" { "&amp;Table_Styles[[#This Row],[Config Properties]]&amp;" }","")</f>
        <v>formly-field .repeating .btn.btn-add-item:hover { color: #FFFFFF;background: #00a0c6;border: none }</v>
      </c>
      <c r="CG51" s="104" t="str">
        <f xml:space="preserve">
SUBSTITUTE(SUBSTITUTE(SUBSTITUTE(SUBSTITUTE(SUBSTITUTE(SUBSTITUTE(SUBSTITUTE(SUBSTITUTE(Table_Styles[[#This Row],[Config]],
" {","{"),
"{ ","{"),
" }","}"),
"} ","}"),
" ,",","),
", ",","),
" :",":"),
": ",":")</f>
        <v>formly-field .repeating .btn.btn-add-item:hover{color:#FFFFFF;background:#00a0c6;border:none}</v>
      </c>
    </row>
    <row r="52" spans="2:85" ht="21" customHeight="1">
      <c r="B52" s="104" t="s">
        <v>473</v>
      </c>
      <c r="C52" s="105" t="s">
        <v>474</v>
      </c>
      <c r="D52" s="59"/>
      <c r="E52" s="59"/>
      <c r="F52" s="50" t="str">
        <f>IF(Table_Styles[[#This Row],[Font Family]]&lt;&gt;"",Table_Styles[[#This Row],[Font Family]],IF(Table_Styles[[#This Row],[Font Family Default]]&lt;&gt;"",Table_Styles[[#This Row],[Font Family Default]],""))</f>
        <v/>
      </c>
      <c r="G52" s="59"/>
      <c r="H52" s="59"/>
      <c r="I52" s="50" t="str">
        <f>IF(Table_Styles[[#This Row],[Font Size]]&lt;&gt;"",Table_Styles[[#This Row],[Font Size]],IF(Table_Styles[[#This Row],[Font Size Default]]&lt;&gt;"",Table_Styles[[#This Row],[Font Size Default]],""))</f>
        <v/>
      </c>
      <c r="J52" s="59"/>
      <c r="K52" s="59"/>
      <c r="L52" s="50" t="str">
        <f>IF(Table_Styles[[#This Row],[Font Weight]]&lt;&gt;"",Table_Styles[[#This Row],[Font Weight]],IF(Table_Styles[[#This Row],[Font Weight Default]]&lt;&gt;"",Table_Styles[[#This Row],[Font Weight Default]],""))</f>
        <v/>
      </c>
      <c r="M52" s="59"/>
      <c r="N52" s="62" t="s">
        <v>292</v>
      </c>
      <c r="O52" s="25" t="str">
        <f>IF(Table_Styles[[#This Row],[Colour]]&lt;&gt;"",Table_Styles[[#This Row],[Colour]],IF(Table_Styles[[#This Row],[Colour Default]]&lt;&gt;"",Table_Styles[[#This Row],[Colour Default]],""))</f>
        <v>#FFFFFF</v>
      </c>
      <c r="P52" s="60"/>
      <c r="Q52" s="175" t="str">
        <f>Colour_Accent_1</f>
        <v>#00a0c6</v>
      </c>
      <c r="R52" s="25" t="str">
        <f>IF(Table_Styles[[#This Row],[Background]]&lt;&gt;"",Table_Styles[[#This Row],[Background]],IF(Table_Styles[[#This Row],[Background Default]]&lt;&gt;"",Table_Styles[[#This Row],[Background Default]],""))</f>
        <v>#00a0c6</v>
      </c>
      <c r="S52" s="60"/>
      <c r="T52" s="136" t="s">
        <v>432</v>
      </c>
      <c r="U52" s="50" t="str">
        <f>IF(Table_Styles[[#This Row],[Border]]&lt;&gt;"",Table_Styles[[#This Row],[Border]],IF(Table_Styles[[#This Row],[Border Default]]&lt;&gt;"",Table_Styles[[#This Row],[Border Default]],""))</f>
        <v>none</v>
      </c>
      <c r="V52" s="59"/>
      <c r="W52" s="59"/>
      <c r="X52" s="50" t="str">
        <f>IF(Table_Styles[[#This Row],[Border Radius]]&lt;&gt;"",Table_Styles[[#This Row],[Border Radius]],IF(Table_Styles[[#This Row],[Border Radius Default]]&lt;&gt;"",Table_Styles[[#This Row],[Border Radius Default]],""))</f>
        <v/>
      </c>
      <c r="Y52" s="59"/>
      <c r="Z52" s="59"/>
      <c r="AA52" s="50" t="str">
        <f>IF(Table_Styles[[#This Row],[MT]]&lt;&gt;"",Table_Styles[[#This Row],[MT]],IF(Table_Styles[[#This Row],[MT Default]]&lt;&gt;"",Table_Styles[[#This Row],[MT Default]],""))</f>
        <v/>
      </c>
      <c r="AB52" s="59"/>
      <c r="AC52" s="59"/>
      <c r="AD52" s="50" t="str">
        <f>IF(Table_Styles[[#This Row],[MR]]&lt;&gt;"",Table_Styles[[#This Row],[MR]],IF(Table_Styles[[#This Row],[MR Default]]&lt;&gt;"",Table_Styles[[#This Row],[MR Default]],""))</f>
        <v/>
      </c>
      <c r="AE52" s="59"/>
      <c r="AF52" s="59"/>
      <c r="AG52" s="50" t="str">
        <f>IF(Table_Styles[[#This Row],[MB]]&lt;&gt;"",Table_Styles[[#This Row],[MB]],IF(Table_Styles[[#This Row],[MB Default]]&lt;&gt;"",Table_Styles[[#This Row],[MB Default]],""))</f>
        <v/>
      </c>
      <c r="AH52" s="59"/>
      <c r="AI52" s="59"/>
      <c r="AJ52" s="50" t="str">
        <f>IF(Table_Styles[[#This Row],[ML]]&lt;&gt;"",Table_Styles[[#This Row],[ML]],IF(Table_Styles[[#This Row],[ML Default]]&lt;&gt;"",Table_Styles[[#This Row],[ML Default]],""))</f>
        <v/>
      </c>
      <c r="AK52" s="59"/>
      <c r="AL52" s="59"/>
      <c r="AM52" s="50" t="str">
        <f>IF(Table_Styles[[#This Row],[PT]]&lt;&gt;"",Table_Styles[[#This Row],[PT]],IF(Table_Styles[[#This Row],[PT Default]]&lt;&gt;"",Table_Styles[[#This Row],[PT Default]],""))</f>
        <v/>
      </c>
      <c r="AN52" s="59"/>
      <c r="AO52" s="59"/>
      <c r="AP52" s="50" t="str">
        <f>IF(Table_Styles[[#This Row],[PR]]&lt;&gt;"",Table_Styles[[#This Row],[PR]],IF(Table_Styles[[#This Row],[PR Default]]&lt;&gt;"",Table_Styles[[#This Row],[PR Default]],""))</f>
        <v/>
      </c>
      <c r="AQ52" s="59"/>
      <c r="AR52" s="59"/>
      <c r="AS52" s="50" t="str">
        <f>IF(Table_Styles[[#This Row],[PB]]&lt;&gt;"",Table_Styles[[#This Row],[PB]],IF(Table_Styles[[#This Row],[PB Default]]&lt;&gt;"",Table_Styles[[#This Row],[PB Default]],""))</f>
        <v/>
      </c>
      <c r="AT52" s="59"/>
      <c r="AU52" s="59"/>
      <c r="AV52" s="50" t="str">
        <f>IF(Table_Styles[[#This Row],[PL]]&lt;&gt;"",Table_Styles[[#This Row],[PL]],IF(Table_Styles[[#This Row],[PL Default]]&lt;&gt;"",Table_Styles[[#This Row],[PL Default]],""))</f>
        <v/>
      </c>
      <c r="AW52" s="59"/>
      <c r="AX52" s="59"/>
      <c r="AY52" s="50" t="str">
        <f>IF(Table_Styles[[#This Row],[BT]]&lt;&gt;"",Table_Styles[[#This Row],[BT]],IF(Table_Styles[[#This Row],[BT Default]]&lt;&gt;"",Table_Styles[[#This Row],[BT Default]],""))</f>
        <v/>
      </c>
      <c r="AZ52" s="59"/>
      <c r="BA52" s="59"/>
      <c r="BB52" s="50" t="str">
        <f>IF(Table_Styles[[#This Row],[BR]]&lt;&gt;"",Table_Styles[[#This Row],[BR]],IF(Table_Styles[[#This Row],[BR Default]]&lt;&gt;"",Table_Styles[[#This Row],[BR Default]],""))</f>
        <v/>
      </c>
      <c r="BC52" s="59"/>
      <c r="BD52" s="59"/>
      <c r="BE52" s="50" t="str">
        <f>IF(Table_Styles[[#This Row],[BB]]&lt;&gt;"",Table_Styles[[#This Row],[BB]],IF(Table_Styles[[#This Row],[BB Default]]&lt;&gt;"",Table_Styles[[#This Row],[BB Default]],""))</f>
        <v/>
      </c>
      <c r="BF52" s="59"/>
      <c r="BG52" s="59"/>
      <c r="BH52" s="50" t="str">
        <f>IF(Table_Styles[[#This Row],[BL]]&lt;&gt;"",Table_Styles[[#This Row],[BL]],IF(Table_Styles[[#This Row],[BL Default]]&lt;&gt;"",Table_Styles[[#This Row],[BL Default]],""))</f>
        <v/>
      </c>
      <c r="BI52" s="59"/>
      <c r="BJ52" s="59"/>
      <c r="BK52" s="50" t="str">
        <f>IF(Table_Styles[[#This Row],[Width]]&lt;&gt;"",Table_Styles[[#This Row],[Width]],IF(Table_Styles[[#This Row],[Width Default]]&lt;&gt;"",Table_Styles[[#This Row],[Width Default]],""))</f>
        <v/>
      </c>
      <c r="BL52" s="59"/>
      <c r="BM52" s="59"/>
      <c r="BN52" s="50" t="str">
        <f>IF(Table_Styles[[#This Row],[Height]]&lt;&gt;"",Table_Styles[[#This Row],[Height]],IF(Table_Styles[[#This Row],[Height Default]]&lt;&gt;"",Table_Styles[[#This Row],[Height Default]],""))</f>
        <v/>
      </c>
      <c r="BO52" s="50"/>
      <c r="BP52" s="50"/>
      <c r="BQ52" s="50" t="str">
        <f>IF(Table_Styles[[#This Row],[Top]]&lt;&gt;"",Table_Styles[[#This Row],[Top]],IF(Table_Styles[[#This Row],[Top Default]]&lt;&gt;"",Table_Styles[[#This Row],[Top Default]],""))</f>
        <v/>
      </c>
      <c r="BR52" s="50"/>
      <c r="BS52" s="50"/>
      <c r="BT52" s="50" t="str">
        <f>IF(Table_Styles[[#This Row],[Right]]&lt;&gt;"",Table_Styles[[#This Row],[Right]],IF(Table_Styles[[#This Row],[Right Default]]&lt;&gt;"",Table_Styles[[#This Row],[Right Default]],""))</f>
        <v/>
      </c>
      <c r="BU52" s="50"/>
      <c r="BV52" s="50"/>
      <c r="BW52" s="50" t="str">
        <f>IF(Table_Styles[[#This Row],[Bottom]]&lt;&gt;"",Table_Styles[[#This Row],[Bottom]],IF(Table_Styles[[#This Row],[Bottom Default]]&lt;&gt;"",Table_Styles[[#This Row],[Bottom Default]],""))</f>
        <v/>
      </c>
      <c r="BX52" s="50"/>
      <c r="BY52" s="50"/>
      <c r="BZ52" s="50" t="str">
        <f>IF(Table_Styles[[#This Row],[Left]]&lt;&gt;"",Table_Styles[[#This Row],[Left]],IF(Table_Styles[[#This Row],[Left Default]]&lt;&gt;"",Table_Styles[[#This Row],[Left Default]],""))</f>
        <v/>
      </c>
      <c r="CA52" s="59"/>
      <c r="CB52" s="104" t="str">
        <f>IF(AND(Table_Styles[[#This Row],[Selector]]&lt;&gt;"",Table_Styles[[#This Row],[Font Family Used]]&lt;&gt;"",Table_Styles[[#This Row],[Font Weight Used]]&lt;&gt;""),Table_Styles[[#This Row],[Font Family Used]]&amp;" "&amp;Table_Styles[[#This Row],[Font Weight Used]],"")</f>
        <v/>
      </c>
      <c r="CC52" s="104" t="str">
        <f ca="1">IF(AND(Table_Styles[[#This Row],[Selector]],COUNTIF(OFFSET(CC:CC,0,0,ROW()-1,1),"="&amp;Table_Styles[[#This Row],[Font]])=0),Table_Styles[[#This Row],[Font]],"")</f>
        <v/>
      </c>
      <c r="CD52" s="104" t="str">
        <f ca="1">IF(Table_Styles[[#This Row],[Unique Font]]&lt;&gt;"",
"{""fontFamily"":"""&amp;Table_Styles[[#This Row],[Font Family Used]]&amp;""",""fontWeight"":"&amp;Table_Styles[[#This Row],[Font Weight Used]]&amp;"}","")</f>
        <v/>
      </c>
      <c r="CE5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none</v>
      </c>
      <c r="CF52" s="107" t="str">
        <f>IF(AND(Table_Styles[[#This Row],[Selector]]&lt;&gt;"", Table_Styles[[#This Row],[Config Properties]]&lt;&gt;""),
Table_Styles[[#This Row],[Selector]]&amp;" { "&amp;Table_Styles[[#This Row],[Config Properties]]&amp;" }","")</f>
        <v>formly-field .repeating .btn.btn-add-item:active { color: #FFFFFF;background: #00a0c6;border: none }</v>
      </c>
      <c r="CG52" s="104" t="str">
        <f xml:space="preserve">
SUBSTITUTE(SUBSTITUTE(SUBSTITUTE(SUBSTITUTE(SUBSTITUTE(SUBSTITUTE(SUBSTITUTE(SUBSTITUTE(Table_Styles[[#This Row],[Config]],
" {","{"),
"{ ","{"),
" }","}"),
"} ","}"),
" ,",","),
", ",","),
" :",":"),
": ",":")</f>
        <v>formly-field .repeating .btn.btn-add-item:active{color:#FFFFFF;background:#00a0c6;border:none}</v>
      </c>
    </row>
    <row r="53" spans="2:85" ht="21" customHeight="1">
      <c r="B53" s="177" t="s">
        <v>475</v>
      </c>
      <c r="C53" s="105" t="s">
        <v>476</v>
      </c>
      <c r="D53" s="59"/>
      <c r="E53" s="60"/>
      <c r="F53" s="50" t="str">
        <f>IF(Table_Styles[[#This Row],[Font Family]]&lt;&gt;"",Table_Styles[[#This Row],[Font Family]],IF(Table_Styles[[#This Row],[Font Family Default]]&lt;&gt;"",Table_Styles[[#This Row],[Font Family Default]],""))</f>
        <v/>
      </c>
      <c r="G53" s="59"/>
      <c r="H53" s="166" t="s">
        <v>426</v>
      </c>
      <c r="I53" s="50" t="str">
        <f>IF(Table_Styles[[#This Row],[Font Size]]&lt;&gt;"",Table_Styles[[#This Row],[Font Size]],IF(Table_Styles[[#This Row],[Font Size Default]]&lt;&gt;"",Table_Styles[[#This Row],[Font Size Default]],""))</f>
        <v>14px</v>
      </c>
      <c r="J53" s="59"/>
      <c r="K53" s="60"/>
      <c r="L53" s="50" t="str">
        <f>IF(Table_Styles[[#This Row],[Font Weight]]&lt;&gt;"",Table_Styles[[#This Row],[Font Weight]],IF(Table_Styles[[#This Row],[Font Weight Default]]&lt;&gt;"",Table_Styles[[#This Row],[Font Weight Default]],""))</f>
        <v/>
      </c>
      <c r="M53" s="59"/>
      <c r="N53" s="59"/>
      <c r="O53" s="50" t="str">
        <f>IF(Table_Styles[[#This Row],[Colour]]&lt;&gt;"",Table_Styles[[#This Row],[Colour]],IF(Table_Styles[[#This Row],[Colour Default]]&lt;&gt;"",Table_Styles[[#This Row],[Colour Default]],""))</f>
        <v/>
      </c>
      <c r="P53" s="59"/>
      <c r="Q53" s="59"/>
      <c r="R53" s="50" t="str">
        <f>IF(Table_Styles[[#This Row],[Background]]&lt;&gt;"",Table_Styles[[#This Row],[Background]],IF(Table_Styles[[#This Row],[Background Default]]&lt;&gt;"",Table_Styles[[#This Row],[Background Default]],""))</f>
        <v/>
      </c>
      <c r="S53" s="59"/>
      <c r="T53" s="59"/>
      <c r="U53" s="50" t="str">
        <f>IF(Table_Styles[[#This Row],[Border]]&lt;&gt;"",Table_Styles[[#This Row],[Border]],IF(Table_Styles[[#This Row],[Border Default]]&lt;&gt;"",Table_Styles[[#This Row],[Border Default]],""))</f>
        <v/>
      </c>
      <c r="V53" s="59"/>
      <c r="W53" s="59"/>
      <c r="X53" s="50" t="str">
        <f>IF(Table_Styles[[#This Row],[Border Radius]]&lt;&gt;"",Table_Styles[[#This Row],[Border Radius]],IF(Table_Styles[[#This Row],[Border Radius Default]]&lt;&gt;"",Table_Styles[[#This Row],[Border Radius Default]],""))</f>
        <v/>
      </c>
      <c r="Y53" s="59"/>
      <c r="Z53" s="179" t="s">
        <v>460</v>
      </c>
      <c r="AA53" s="50" t="str">
        <f>IF(Table_Styles[[#This Row],[MT]]&lt;&gt;"",Table_Styles[[#This Row],[MT]],IF(Table_Styles[[#This Row],[MT Default]]&lt;&gt;"",Table_Styles[[#This Row],[MT Default]],""))</f>
        <v>-4px</v>
      </c>
      <c r="AB53" s="59"/>
      <c r="AC53" s="179" t="s">
        <v>421</v>
      </c>
      <c r="AD53" s="50" t="str">
        <f>IF(Table_Styles[[#This Row],[MR]]&lt;&gt;"",Table_Styles[[#This Row],[MR]],IF(Table_Styles[[#This Row],[MR Default]]&lt;&gt;"",Table_Styles[[#This Row],[MR Default]],""))</f>
        <v>5px</v>
      </c>
      <c r="AE53" s="59"/>
      <c r="AF53" s="59"/>
      <c r="AG53" s="50" t="str">
        <f>IF(Table_Styles[[#This Row],[MB]]&lt;&gt;"",Table_Styles[[#This Row],[MB]],IF(Table_Styles[[#This Row],[MB Default]]&lt;&gt;"",Table_Styles[[#This Row],[MB Default]],""))</f>
        <v/>
      </c>
      <c r="AH53" s="59"/>
      <c r="AI53" s="179" t="s">
        <v>477</v>
      </c>
      <c r="AJ53" s="50" t="str">
        <f>IF(Table_Styles[[#This Row],[ML]]&lt;&gt;"",Table_Styles[[#This Row],[ML]],IF(Table_Styles[[#This Row],[ML Default]]&lt;&gt;"",Table_Styles[[#This Row],[ML Default]],""))</f>
        <v>2px</v>
      </c>
      <c r="AK53" s="59"/>
      <c r="AL53" s="59"/>
      <c r="AM53" s="50" t="str">
        <f>IF(Table_Styles[[#This Row],[PT]]&lt;&gt;"",Table_Styles[[#This Row],[PT]],IF(Table_Styles[[#This Row],[PT Default]]&lt;&gt;"",Table_Styles[[#This Row],[PT Default]],""))</f>
        <v/>
      </c>
      <c r="AN53" s="59"/>
      <c r="AO53" s="59"/>
      <c r="AP53" s="50" t="str">
        <f>IF(Table_Styles[[#This Row],[PR]]&lt;&gt;"",Table_Styles[[#This Row],[PR]],IF(Table_Styles[[#This Row],[PR Default]]&lt;&gt;"",Table_Styles[[#This Row],[PR Default]],""))</f>
        <v/>
      </c>
      <c r="AQ53" s="59"/>
      <c r="AR53" s="59"/>
      <c r="AS53" s="50" t="str">
        <f>IF(Table_Styles[[#This Row],[PB]]&lt;&gt;"",Table_Styles[[#This Row],[PB]],IF(Table_Styles[[#This Row],[PB Default]]&lt;&gt;"",Table_Styles[[#This Row],[PB Default]],""))</f>
        <v/>
      </c>
      <c r="AT53" s="59"/>
      <c r="AU53" s="59"/>
      <c r="AV53" s="50" t="str">
        <f>IF(Table_Styles[[#This Row],[PL]]&lt;&gt;"",Table_Styles[[#This Row],[PL]],IF(Table_Styles[[#This Row],[PL Default]]&lt;&gt;"",Table_Styles[[#This Row],[PL Default]],""))</f>
        <v/>
      </c>
      <c r="AW53" s="59"/>
      <c r="AX53" s="59"/>
      <c r="AY53" s="50" t="str">
        <f>IF(Table_Styles[[#This Row],[BT]]&lt;&gt;"",Table_Styles[[#This Row],[BT]],IF(Table_Styles[[#This Row],[BT Default]]&lt;&gt;"",Table_Styles[[#This Row],[BT Default]],""))</f>
        <v/>
      </c>
      <c r="AZ53" s="59"/>
      <c r="BA53" s="59"/>
      <c r="BB53" s="50" t="str">
        <f>IF(Table_Styles[[#This Row],[BR]]&lt;&gt;"",Table_Styles[[#This Row],[BR]],IF(Table_Styles[[#This Row],[BR Default]]&lt;&gt;"",Table_Styles[[#This Row],[BR Default]],""))</f>
        <v/>
      </c>
      <c r="BC53" s="59"/>
      <c r="BD53" s="59"/>
      <c r="BE53" s="50" t="str">
        <f>IF(Table_Styles[[#This Row],[BB]]&lt;&gt;"",Table_Styles[[#This Row],[BB]],IF(Table_Styles[[#This Row],[BB Default]]&lt;&gt;"",Table_Styles[[#This Row],[BB Default]],""))</f>
        <v/>
      </c>
      <c r="BF53" s="59"/>
      <c r="BG53" s="59"/>
      <c r="BH53" s="50" t="str">
        <f>IF(Table_Styles[[#This Row],[BL]]&lt;&gt;"",Table_Styles[[#This Row],[BL]],IF(Table_Styles[[#This Row],[BL Default]]&lt;&gt;"",Table_Styles[[#This Row],[BL Default]],""))</f>
        <v/>
      </c>
      <c r="BI53" s="59"/>
      <c r="BJ53" s="59"/>
      <c r="BK53" s="50" t="str">
        <f>IF(Table_Styles[[#This Row],[Width]]&lt;&gt;"",Table_Styles[[#This Row],[Width]],IF(Table_Styles[[#This Row],[Width Default]]&lt;&gt;"",Table_Styles[[#This Row],[Width Default]],""))</f>
        <v/>
      </c>
      <c r="BL53" s="59"/>
      <c r="BM53" s="59"/>
      <c r="BN53" s="50" t="str">
        <f>IF(Table_Styles[[#This Row],[Height]]&lt;&gt;"",Table_Styles[[#This Row],[Height]],IF(Table_Styles[[#This Row],[Height Default]]&lt;&gt;"",Table_Styles[[#This Row],[Height Default]],""))</f>
        <v/>
      </c>
      <c r="BO53" s="50"/>
      <c r="BP53" s="180" t="s">
        <v>478</v>
      </c>
      <c r="BQ53" s="50" t="str">
        <f>IF(Table_Styles[[#This Row],[Top]]&lt;&gt;"",Table_Styles[[#This Row],[Top]],IF(Table_Styles[[#This Row],[Top Default]]&lt;&gt;"",Table_Styles[[#This Row],[Top Default]],""))</f>
        <v>1px</v>
      </c>
      <c r="BR53" s="50"/>
      <c r="BS53" s="50"/>
      <c r="BT53" s="50" t="str">
        <f>IF(Table_Styles[[#This Row],[Right]]&lt;&gt;"",Table_Styles[[#This Row],[Right]],IF(Table_Styles[[#This Row],[Right Default]]&lt;&gt;"",Table_Styles[[#This Row],[Right Default]],""))</f>
        <v/>
      </c>
      <c r="BU53" s="50"/>
      <c r="BV53" s="50"/>
      <c r="BW53" s="50" t="str">
        <f>IF(Table_Styles[[#This Row],[Bottom]]&lt;&gt;"",Table_Styles[[#This Row],[Bottom]],IF(Table_Styles[[#This Row],[Bottom Default]]&lt;&gt;"",Table_Styles[[#This Row],[Bottom Default]],""))</f>
        <v/>
      </c>
      <c r="BX53" s="50"/>
      <c r="BY53" s="50"/>
      <c r="BZ53" s="50" t="str">
        <f>IF(Table_Styles[[#This Row],[Left]]&lt;&gt;"",Table_Styles[[#This Row],[Left]],IF(Table_Styles[[#This Row],[Left Default]]&lt;&gt;"",Table_Styles[[#This Row],[Left Default]],""))</f>
        <v/>
      </c>
      <c r="CA53" s="59"/>
      <c r="CB53" s="107" t="str">
        <f>IF(AND(Table_Styles[[#This Row],[Selector]]&lt;&gt;"",Table_Styles[[#This Row],[Font Family Used]]&lt;&gt;"",Table_Styles[[#This Row],[Font Weight Used]]&lt;&gt;""),Table_Styles[[#This Row],[Font Family Used]]&amp;" "&amp;Table_Styles[[#This Row],[Font Weight Used]],"")</f>
        <v/>
      </c>
      <c r="CC53" s="107" t="str">
        <f ca="1">IF(AND(Table_Styles[[#This Row],[Selector]],COUNTIF(OFFSET(CC:CC,0,0,ROW()-1,1),"="&amp;Table_Styles[[#This Row],[Font]])=0),Table_Styles[[#This Row],[Font]],"")</f>
        <v/>
      </c>
      <c r="CD53" s="107" t="str">
        <f ca="1">IF(Table_Styles[[#This Row],[Unique Font]]&lt;&gt;"",
"{""fontFamily"":"""&amp;Table_Styles[[#This Row],[Font Family Used]]&amp;""",""fontWeight"":"&amp;Table_Styles[[#This Row],[Font Weight Used]]&amp;"}","")</f>
        <v/>
      </c>
      <c r="CE5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3" s="107"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3" s="107" t="str">
        <f xml:space="preserve">
SUBSTITUTE(SUBSTITUTE(SUBSTITUTE(SUBSTITUTE(SUBSTITUTE(SUBSTITUTE(SUBSTITUTE(SUBSTITUTE(Table_Styles[[#This Row],[Config]],
" {","{"),
"{ ","{"),
" }","}"),
"} ","}"),
" ,",","),
", ",","),
" :",":"),
": ",":")</f>
        <v>formly-field .repeating .btn.btn-add-item .btn-icon{font-size:14px;margin-top:-4px;margin-right:5px;margin-left:2px;top:1px}</v>
      </c>
    </row>
    <row r="54" spans="2:85" ht="21" customHeight="1">
      <c r="B54" s="104" t="s">
        <v>479</v>
      </c>
      <c r="C54" s="105" t="s">
        <v>480</v>
      </c>
      <c r="D54" s="59"/>
      <c r="E54" s="60"/>
      <c r="F54" s="52"/>
      <c r="G54" s="59"/>
      <c r="H54" s="59"/>
      <c r="I54" s="50" t="str">
        <f>IF(Table_Styles[[#This Row],[Font Size]]&lt;&gt;"",Table_Styles[[#This Row],[Font Size]],IF(Table_Styles[[#This Row],[Font Size Default]]&lt;&gt;"",Table_Styles[[#This Row],[Font Size Default]],""))</f>
        <v/>
      </c>
      <c r="J54" s="59"/>
      <c r="K54" s="59"/>
      <c r="L54" s="50" t="str">
        <f>IF(Table_Styles[[#This Row],[Font Weight]]&lt;&gt;"",Table_Styles[[#This Row],[Font Weight]],IF(Table_Styles[[#This Row],[Font Weight Default]]&lt;&gt;"",Table_Styles[[#This Row],[Font Weight Default]],""))</f>
        <v/>
      </c>
      <c r="M54" s="59"/>
      <c r="N54" s="62" t="str">
        <f>Colour_Foreground_1</f>
        <v>#1d1c1c</v>
      </c>
      <c r="O54" s="25" t="str">
        <f>IF(Table_Styles[[#This Row],[Colour]]&lt;&gt;"",Table_Styles[[#This Row],[Colour]],IF(Table_Styles[[#This Row],[Colour Default]]&lt;&gt;"",Table_Styles[[#This Row],[Colour Default]],""))</f>
        <v>#1d1c1c</v>
      </c>
      <c r="P54" s="60"/>
      <c r="Q54" s="59" t="str">
        <f>Colour_Background_1</f>
        <v>#FFFFFF</v>
      </c>
      <c r="R54" s="52" t="str">
        <f>IF(Table_Styles[[#This Row],[Background]]&lt;&gt;"",Table_Styles[[#This Row],[Background]],IF(Table_Styles[[#This Row],[Background Default]]&lt;&gt;"",Table_Styles[[#This Row],[Background Default]],""))</f>
        <v>#FFFFFF</v>
      </c>
      <c r="S54" s="59"/>
      <c r="T54" s="136" t="s">
        <v>432</v>
      </c>
      <c r="U54" s="50" t="str">
        <f>IF(Table_Styles[[#This Row],[Border]]&lt;&gt;"",Table_Styles[[#This Row],[Border]],IF(Table_Styles[[#This Row],[Border Default]]&lt;&gt;"",Table_Styles[[#This Row],[Border Default]],""))</f>
        <v>none</v>
      </c>
      <c r="V54" s="59"/>
      <c r="W54" s="59"/>
      <c r="X54" s="50" t="str">
        <f>IF(Table_Styles[[#This Row],[Border Radius]]&lt;&gt;"",Table_Styles[[#This Row],[Border Radius]],IF(Table_Styles[[#This Row],[Border Radius Default]]&lt;&gt;"",Table_Styles[[#This Row],[Border Radius Default]],""))</f>
        <v/>
      </c>
      <c r="Y54" s="59"/>
      <c r="Z54" s="136" t="s">
        <v>456</v>
      </c>
      <c r="AA54" s="50" t="str">
        <f>IF(Table_Styles[[#This Row],[MT]]&lt;&gt;"",Table_Styles[[#This Row],[MT]],IF(Table_Styles[[#This Row],[MT Default]]&lt;&gt;"",Table_Styles[[#This Row],[MT Default]],""))</f>
        <v>25px</v>
      </c>
      <c r="AB54" s="59"/>
      <c r="AC54" s="59"/>
      <c r="AD54" s="50" t="str">
        <f>IF(Table_Styles[[#This Row],[MR]]&lt;&gt;"",Table_Styles[[#This Row],[MR]],IF(Table_Styles[[#This Row],[MR Default]]&lt;&gt;"",Table_Styles[[#This Row],[MR Default]],""))</f>
        <v/>
      </c>
      <c r="AE54" s="59"/>
      <c r="AF54" s="59"/>
      <c r="AG54" s="50" t="str">
        <f>IF(Table_Styles[[#This Row],[MB]]&lt;&gt;"",Table_Styles[[#This Row],[MB]],IF(Table_Styles[[#This Row],[MB Default]]&lt;&gt;"",Table_Styles[[#This Row],[MB Default]],""))</f>
        <v/>
      </c>
      <c r="AH54" s="59"/>
      <c r="AI54" s="59"/>
      <c r="AJ54" s="50" t="str">
        <f>IF(Table_Styles[[#This Row],[ML]]&lt;&gt;"",Table_Styles[[#This Row],[ML]],IF(Table_Styles[[#This Row],[ML Default]]&lt;&gt;"",Table_Styles[[#This Row],[ML Default]],""))</f>
        <v/>
      </c>
      <c r="AK54" s="59"/>
      <c r="AL54" s="59"/>
      <c r="AM54" s="50" t="str">
        <f>IF(Table_Styles[[#This Row],[PT]]&lt;&gt;"",Table_Styles[[#This Row],[PT]],IF(Table_Styles[[#This Row],[PT Default]]&lt;&gt;"",Table_Styles[[#This Row],[PT Default]],""))</f>
        <v/>
      </c>
      <c r="AN54" s="59"/>
      <c r="AO54" s="59"/>
      <c r="AP54" s="50" t="str">
        <f>IF(Table_Styles[[#This Row],[PR]]&lt;&gt;"",Table_Styles[[#This Row],[PR]],IF(Table_Styles[[#This Row],[PR Default]]&lt;&gt;"",Table_Styles[[#This Row],[PR Default]],""))</f>
        <v/>
      </c>
      <c r="AQ54" s="59"/>
      <c r="AR54" s="59"/>
      <c r="AS54" s="50" t="str">
        <f>IF(Table_Styles[[#This Row],[PB]]&lt;&gt;"",Table_Styles[[#This Row],[PB]],IF(Table_Styles[[#This Row],[PB Default]]&lt;&gt;"",Table_Styles[[#This Row],[PB Default]],""))</f>
        <v/>
      </c>
      <c r="AT54" s="59"/>
      <c r="AU54" s="59"/>
      <c r="AV54" s="50" t="str">
        <f>IF(Table_Styles[[#This Row],[PL]]&lt;&gt;"",Table_Styles[[#This Row],[PL]],IF(Table_Styles[[#This Row],[PL Default]]&lt;&gt;"",Table_Styles[[#This Row],[PL Default]],""))</f>
        <v/>
      </c>
      <c r="AW54" s="59"/>
      <c r="AX54" s="59"/>
      <c r="AY54" s="50" t="str">
        <f>IF(Table_Styles[[#This Row],[BT]]&lt;&gt;"",Table_Styles[[#This Row],[BT]],IF(Table_Styles[[#This Row],[BT Default]]&lt;&gt;"",Table_Styles[[#This Row],[BT Default]],""))</f>
        <v/>
      </c>
      <c r="AZ54" s="59"/>
      <c r="BA54" s="59"/>
      <c r="BB54" s="50" t="str">
        <f>IF(Table_Styles[[#This Row],[BR]]&lt;&gt;"",Table_Styles[[#This Row],[BR]],IF(Table_Styles[[#This Row],[BR Default]]&lt;&gt;"",Table_Styles[[#This Row],[BR Default]],""))</f>
        <v/>
      </c>
      <c r="BC54" s="59"/>
      <c r="BD54" s="59"/>
      <c r="BE54" s="50" t="str">
        <f>IF(Table_Styles[[#This Row],[BB]]&lt;&gt;"",Table_Styles[[#This Row],[BB]],IF(Table_Styles[[#This Row],[BB Default]]&lt;&gt;"",Table_Styles[[#This Row],[BB Default]],""))</f>
        <v/>
      </c>
      <c r="BF54" s="59"/>
      <c r="BG54" s="59"/>
      <c r="BH54" s="50" t="str">
        <f>IF(Table_Styles[[#This Row],[BL]]&lt;&gt;"",Table_Styles[[#This Row],[BL]],IF(Table_Styles[[#This Row],[BL Default]]&lt;&gt;"",Table_Styles[[#This Row],[BL Default]],""))</f>
        <v/>
      </c>
      <c r="BI54" s="59"/>
      <c r="BJ54" s="59"/>
      <c r="BK54" s="50" t="str">
        <f>IF(Table_Styles[[#This Row],[Width]]&lt;&gt;"",Table_Styles[[#This Row],[Width]],IF(Table_Styles[[#This Row],[Width Default]]&lt;&gt;"",Table_Styles[[#This Row],[Width Default]],""))</f>
        <v/>
      </c>
      <c r="BL54" s="59"/>
      <c r="BM54" s="59"/>
      <c r="BN54" s="50" t="str">
        <f>IF(Table_Styles[[#This Row],[Height]]&lt;&gt;"",Table_Styles[[#This Row],[Height]],IF(Table_Styles[[#This Row],[Height Default]]&lt;&gt;"",Table_Styles[[#This Row],[Height Default]],""))</f>
        <v/>
      </c>
      <c r="BO54" s="50"/>
      <c r="BP54" s="50"/>
      <c r="BQ54" s="50" t="str">
        <f>IF(Table_Styles[[#This Row],[Top]]&lt;&gt;"",Table_Styles[[#This Row],[Top]],IF(Table_Styles[[#This Row],[Top Default]]&lt;&gt;"",Table_Styles[[#This Row],[Top Default]],""))</f>
        <v/>
      </c>
      <c r="BR54" s="50"/>
      <c r="BS54" s="50"/>
      <c r="BT54" s="50" t="str">
        <f>IF(Table_Styles[[#This Row],[Right]]&lt;&gt;"",Table_Styles[[#This Row],[Right]],IF(Table_Styles[[#This Row],[Right Default]]&lt;&gt;"",Table_Styles[[#This Row],[Right Default]],""))</f>
        <v/>
      </c>
      <c r="BU54" s="50"/>
      <c r="BV54" s="50"/>
      <c r="BW54" s="50" t="str">
        <f>IF(Table_Styles[[#This Row],[Bottom]]&lt;&gt;"",Table_Styles[[#This Row],[Bottom]],IF(Table_Styles[[#This Row],[Bottom Default]]&lt;&gt;"",Table_Styles[[#This Row],[Bottom Default]],""))</f>
        <v/>
      </c>
      <c r="BX54" s="50"/>
      <c r="BY54" s="50"/>
      <c r="BZ54" s="50" t="str">
        <f>IF(Table_Styles[[#This Row],[Left]]&lt;&gt;"",Table_Styles[[#This Row],[Left]],IF(Table_Styles[[#This Row],[Left Default]]&lt;&gt;"",Table_Styles[[#This Row],[Left Default]],""))</f>
        <v/>
      </c>
      <c r="CA54" s="59"/>
      <c r="CB54" s="104" t="str">
        <f>IF(AND(Table_Styles[[#This Row],[Selector]]&lt;&gt;"",Table_Styles[[#This Row],[Font Family Used]]&lt;&gt;"",Table_Styles[[#This Row],[Font Weight Used]]&lt;&gt;""),Table_Styles[[#This Row],[Font Family Used]]&amp;" "&amp;Table_Styles[[#This Row],[Font Weight Used]],"")</f>
        <v/>
      </c>
      <c r="CC54" s="104" t="str">
        <f ca="1">IF(AND(Table_Styles[[#This Row],[Selector]],COUNTIF(OFFSET(CC:CC,0,0,ROW()-1,1),"="&amp;Table_Styles[[#This Row],[Font]])=0),Table_Styles[[#This Row],[Font]],"")</f>
        <v/>
      </c>
      <c r="CD54" s="104" t="str">
        <f ca="1">IF(Table_Styles[[#This Row],[Unique Font]]&lt;&gt;"",
"{""fontFamily"":"""&amp;Table_Styles[[#This Row],[Font Family Used]]&amp;""",""fontWeight"":"&amp;Table_Styles[[#This Row],[Font Weight Used]]&amp;"}","")</f>
        <v/>
      </c>
      <c r="CE5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none;margin-top: 25px</v>
      </c>
      <c r="CF54" s="107" t="str">
        <f>IF(AND(Table_Styles[[#This Row],[Selector]]&lt;&gt;"", Table_Styles[[#This Row],[Config Properties]]&lt;&gt;""),
Table_Styles[[#This Row],[Selector]]&amp;" { "&amp;Table_Styles[[#This Row],[Config Properties]]&amp;" }","")</f>
        <v>formly-field .repeating .btn.btn-remove-item { color: #1d1c1c;background: #FFFFFF;border: none;margin-top: 25px }</v>
      </c>
      <c r="CG54" s="104" t="str">
        <f xml:space="preserve">
SUBSTITUTE(SUBSTITUTE(SUBSTITUTE(SUBSTITUTE(SUBSTITUTE(SUBSTITUTE(SUBSTITUTE(SUBSTITUTE(Table_Styles[[#This Row],[Config]],
" {","{"),
"{ ","{"),
" }","}"),
"} ","}"),
" ,",","),
", ",","),
" :",":"),
": ",":")</f>
        <v>formly-field .repeating .btn.btn-remove-item{color:#1d1c1c;background:#FFFFFF;border:none;margin-top:25px}</v>
      </c>
    </row>
    <row r="55" spans="2:85" ht="21" customHeight="1">
      <c r="B55" s="104" t="s">
        <v>481</v>
      </c>
      <c r="C55" s="105" t="s">
        <v>482</v>
      </c>
      <c r="D55" s="59"/>
      <c r="E55" s="59"/>
      <c r="F55" s="50" t="str">
        <f>IF(Table_Styles[[#This Row],[Font Family]]&lt;&gt;"",Table_Styles[[#This Row],[Font Family]],IF(Table_Styles[[#This Row],[Font Family Default]]&lt;&gt;"",Table_Styles[[#This Row],[Font Family Default]],""))</f>
        <v/>
      </c>
      <c r="G55" s="59"/>
      <c r="H55" s="59"/>
      <c r="I55" s="50" t="str">
        <f>IF(Table_Styles[[#This Row],[Font Size]]&lt;&gt;"",Table_Styles[[#This Row],[Font Size]],IF(Table_Styles[[#This Row],[Font Size Default]]&lt;&gt;"",Table_Styles[[#This Row],[Font Size Default]],""))</f>
        <v/>
      </c>
      <c r="J55" s="59"/>
      <c r="K55" s="59"/>
      <c r="L55" s="50" t="str">
        <f>IF(Table_Styles[[#This Row],[Font Weight]]&lt;&gt;"",Table_Styles[[#This Row],[Font Weight]],IF(Table_Styles[[#This Row],[Font Weight Default]]&lt;&gt;"",Table_Styles[[#This Row],[Font Weight Default]],""))</f>
        <v/>
      </c>
      <c r="M55" s="59"/>
      <c r="N55" s="62" t="str">
        <f>Colour_Foreground_1</f>
        <v>#1d1c1c</v>
      </c>
      <c r="O55" s="25" t="str">
        <f>IF(Table_Styles[[#This Row],[Colour]]&lt;&gt;"",Table_Styles[[#This Row],[Colour]],IF(Table_Styles[[#This Row],[Colour Default]]&lt;&gt;"",Table_Styles[[#This Row],[Colour Default]],""))</f>
        <v>#1d1c1c</v>
      </c>
      <c r="P55" s="60"/>
      <c r="Q55" s="59" t="str">
        <f>Colour_Background_1</f>
        <v>#FFFFFF</v>
      </c>
      <c r="R55" s="52" t="str">
        <f>IF(Table_Styles[[#This Row],[Background]]&lt;&gt;"",Table_Styles[[#This Row],[Background]],IF(Table_Styles[[#This Row],[Background Default]]&lt;&gt;"",Table_Styles[[#This Row],[Background Default]],""))</f>
        <v>#FFFFFF</v>
      </c>
      <c r="S55" s="59"/>
      <c r="T55" s="136" t="s">
        <v>432</v>
      </c>
      <c r="U55" s="50" t="str">
        <f>IF(Table_Styles[[#This Row],[Border]]&lt;&gt;"",Table_Styles[[#This Row],[Border]],IF(Table_Styles[[#This Row],[Border Default]]&lt;&gt;"",Table_Styles[[#This Row],[Border Default]],""))</f>
        <v>none</v>
      </c>
      <c r="V55" s="59"/>
      <c r="W55" s="59"/>
      <c r="X55" s="50" t="str">
        <f>IF(Table_Styles[[#This Row],[Border Radius]]&lt;&gt;"",Table_Styles[[#This Row],[Border Radius]],IF(Table_Styles[[#This Row],[Border Radius Default]]&lt;&gt;"",Table_Styles[[#This Row],[Border Radius Default]],""))</f>
        <v/>
      </c>
      <c r="Y55" s="59"/>
      <c r="Z55" s="59"/>
      <c r="AA55" s="50" t="str">
        <f>IF(Table_Styles[[#This Row],[MT]]&lt;&gt;"",Table_Styles[[#This Row],[MT]],IF(Table_Styles[[#This Row],[MT Default]]&lt;&gt;"",Table_Styles[[#This Row],[MT Default]],""))</f>
        <v/>
      </c>
      <c r="AB55" s="59"/>
      <c r="AC55" s="59"/>
      <c r="AD55" s="50" t="str">
        <f>IF(Table_Styles[[#This Row],[MR]]&lt;&gt;"",Table_Styles[[#This Row],[MR]],IF(Table_Styles[[#This Row],[MR Default]]&lt;&gt;"",Table_Styles[[#This Row],[MR Default]],""))</f>
        <v/>
      </c>
      <c r="AE55" s="59"/>
      <c r="AF55" s="59"/>
      <c r="AG55" s="50" t="str">
        <f>IF(Table_Styles[[#This Row],[MB]]&lt;&gt;"",Table_Styles[[#This Row],[MB]],IF(Table_Styles[[#This Row],[MB Default]]&lt;&gt;"",Table_Styles[[#This Row],[MB Default]],""))</f>
        <v/>
      </c>
      <c r="AH55" s="59"/>
      <c r="AI55" s="59"/>
      <c r="AJ55" s="50" t="str">
        <f>IF(Table_Styles[[#This Row],[ML]]&lt;&gt;"",Table_Styles[[#This Row],[ML]],IF(Table_Styles[[#This Row],[ML Default]]&lt;&gt;"",Table_Styles[[#This Row],[ML Default]],""))</f>
        <v/>
      </c>
      <c r="AK55" s="59"/>
      <c r="AL55" s="59"/>
      <c r="AM55" s="50" t="str">
        <f>IF(Table_Styles[[#This Row],[PT]]&lt;&gt;"",Table_Styles[[#This Row],[PT]],IF(Table_Styles[[#This Row],[PT Default]]&lt;&gt;"",Table_Styles[[#This Row],[PT Default]],""))</f>
        <v/>
      </c>
      <c r="AN55" s="59"/>
      <c r="AO55" s="59"/>
      <c r="AP55" s="50" t="str">
        <f>IF(Table_Styles[[#This Row],[PR]]&lt;&gt;"",Table_Styles[[#This Row],[PR]],IF(Table_Styles[[#This Row],[PR Default]]&lt;&gt;"",Table_Styles[[#This Row],[PR Default]],""))</f>
        <v/>
      </c>
      <c r="AQ55" s="59"/>
      <c r="AR55" s="59"/>
      <c r="AS55" s="50" t="str">
        <f>IF(Table_Styles[[#This Row],[PB]]&lt;&gt;"",Table_Styles[[#This Row],[PB]],IF(Table_Styles[[#This Row],[PB Default]]&lt;&gt;"",Table_Styles[[#This Row],[PB Default]],""))</f>
        <v/>
      </c>
      <c r="AT55" s="59"/>
      <c r="AU55" s="59"/>
      <c r="AV55" s="50" t="str">
        <f>IF(Table_Styles[[#This Row],[PL]]&lt;&gt;"",Table_Styles[[#This Row],[PL]],IF(Table_Styles[[#This Row],[PL Default]]&lt;&gt;"",Table_Styles[[#This Row],[PL Default]],""))</f>
        <v/>
      </c>
      <c r="AW55" s="59"/>
      <c r="AX55" s="59"/>
      <c r="AY55" s="50" t="str">
        <f>IF(Table_Styles[[#This Row],[BT]]&lt;&gt;"",Table_Styles[[#This Row],[BT]],IF(Table_Styles[[#This Row],[BT Default]]&lt;&gt;"",Table_Styles[[#This Row],[BT Default]],""))</f>
        <v/>
      </c>
      <c r="AZ55" s="59"/>
      <c r="BA55" s="59"/>
      <c r="BB55" s="50" t="str">
        <f>IF(Table_Styles[[#This Row],[BR]]&lt;&gt;"",Table_Styles[[#This Row],[BR]],IF(Table_Styles[[#This Row],[BR Default]]&lt;&gt;"",Table_Styles[[#This Row],[BR Default]],""))</f>
        <v/>
      </c>
      <c r="BC55" s="59"/>
      <c r="BD55" s="59"/>
      <c r="BE55" s="50" t="str">
        <f>IF(Table_Styles[[#This Row],[BB]]&lt;&gt;"",Table_Styles[[#This Row],[BB]],IF(Table_Styles[[#This Row],[BB Default]]&lt;&gt;"",Table_Styles[[#This Row],[BB Default]],""))</f>
        <v/>
      </c>
      <c r="BF55" s="59"/>
      <c r="BG55" s="59"/>
      <c r="BH55" s="50" t="str">
        <f>IF(Table_Styles[[#This Row],[BL]]&lt;&gt;"",Table_Styles[[#This Row],[BL]],IF(Table_Styles[[#This Row],[BL Default]]&lt;&gt;"",Table_Styles[[#This Row],[BL Default]],""))</f>
        <v/>
      </c>
      <c r="BI55" s="59"/>
      <c r="BJ55" s="59"/>
      <c r="BK55" s="50" t="str">
        <f>IF(Table_Styles[[#This Row],[Width]]&lt;&gt;"",Table_Styles[[#This Row],[Width]],IF(Table_Styles[[#This Row],[Width Default]]&lt;&gt;"",Table_Styles[[#This Row],[Width Default]],""))</f>
        <v/>
      </c>
      <c r="BL55" s="59"/>
      <c r="BM55" s="59"/>
      <c r="BN55" s="50" t="str">
        <f>IF(Table_Styles[[#This Row],[Height]]&lt;&gt;"",Table_Styles[[#This Row],[Height]],IF(Table_Styles[[#This Row],[Height Default]]&lt;&gt;"",Table_Styles[[#This Row],[Height Default]],""))</f>
        <v/>
      </c>
      <c r="BO55" s="50"/>
      <c r="BP55" s="50"/>
      <c r="BQ55" s="50" t="str">
        <f>IF(Table_Styles[[#This Row],[Top]]&lt;&gt;"",Table_Styles[[#This Row],[Top]],IF(Table_Styles[[#This Row],[Top Default]]&lt;&gt;"",Table_Styles[[#This Row],[Top Default]],""))</f>
        <v/>
      </c>
      <c r="BR55" s="50"/>
      <c r="BS55" s="50"/>
      <c r="BT55" s="50" t="str">
        <f>IF(Table_Styles[[#This Row],[Right]]&lt;&gt;"",Table_Styles[[#This Row],[Right]],IF(Table_Styles[[#This Row],[Right Default]]&lt;&gt;"",Table_Styles[[#This Row],[Right Default]],""))</f>
        <v/>
      </c>
      <c r="BU55" s="50"/>
      <c r="BV55" s="50"/>
      <c r="BW55" s="50" t="str">
        <f>IF(Table_Styles[[#This Row],[Bottom]]&lt;&gt;"",Table_Styles[[#This Row],[Bottom]],IF(Table_Styles[[#This Row],[Bottom Default]]&lt;&gt;"",Table_Styles[[#This Row],[Bottom Default]],""))</f>
        <v/>
      </c>
      <c r="BX55" s="50"/>
      <c r="BY55" s="50"/>
      <c r="BZ55" s="50" t="str">
        <f>IF(Table_Styles[[#This Row],[Left]]&lt;&gt;"",Table_Styles[[#This Row],[Left]],IF(Table_Styles[[#This Row],[Left Default]]&lt;&gt;"",Table_Styles[[#This Row],[Left Default]],""))</f>
        <v/>
      </c>
      <c r="CA55" s="59"/>
      <c r="CB55" s="104" t="str">
        <f>IF(AND(Table_Styles[[#This Row],[Selector]]&lt;&gt;"",Table_Styles[[#This Row],[Font Family Used]]&lt;&gt;"",Table_Styles[[#This Row],[Font Weight Used]]&lt;&gt;""),Table_Styles[[#This Row],[Font Family Used]]&amp;" "&amp;Table_Styles[[#This Row],[Font Weight Used]],"")</f>
        <v/>
      </c>
      <c r="CC55" s="104" t="str">
        <f ca="1">IF(AND(Table_Styles[[#This Row],[Selector]],COUNTIF(OFFSET(CC:CC,0,0,ROW()-1,1),"="&amp;Table_Styles[[#This Row],[Font]])=0),Table_Styles[[#This Row],[Font]],"")</f>
        <v/>
      </c>
      <c r="CD55" s="104" t="str">
        <f ca="1">IF(Table_Styles[[#This Row],[Unique Font]]&lt;&gt;"",
"{""fontFamily"":"""&amp;Table_Styles[[#This Row],[Font Family Used]]&amp;""",""fontWeight"":"&amp;Table_Styles[[#This Row],[Font Weight Used]]&amp;"}","")</f>
        <v/>
      </c>
      <c r="CE5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v>
      </c>
      <c r="CF55" s="107" t="str">
        <f>IF(AND(Table_Styles[[#This Row],[Selector]]&lt;&gt;"", Table_Styles[[#This Row],[Config Properties]]&lt;&gt;""),
Table_Styles[[#This Row],[Selector]]&amp;" { "&amp;Table_Styles[[#This Row],[Config Properties]]&amp;" }","")</f>
        <v>formly-field .repeating .btn.btn-remove-item:hover { color: #1d1c1c;background: #FFFFFF;border: none }</v>
      </c>
      <c r="CG55" s="104" t="str">
        <f xml:space="preserve">
SUBSTITUTE(SUBSTITUTE(SUBSTITUTE(SUBSTITUTE(SUBSTITUTE(SUBSTITUTE(SUBSTITUTE(SUBSTITUTE(Table_Styles[[#This Row],[Config]],
" {","{"),
"{ ","{"),
" }","}"),
"} ","}"),
" ,",","),
", ",","),
" :",":"),
": ",":")</f>
        <v>formly-field .repeating .btn.btn-remove-item:hover{color:#1d1c1c;background:#FFFFFF;border:none}</v>
      </c>
    </row>
    <row r="56" spans="2:85" ht="21" customHeight="1">
      <c r="B56" s="104" t="s">
        <v>483</v>
      </c>
      <c r="C56" s="105" t="s">
        <v>484</v>
      </c>
      <c r="D56" s="59"/>
      <c r="E56" s="59"/>
      <c r="F56" s="50" t="str">
        <f>IF(Table_Styles[[#This Row],[Font Family]]&lt;&gt;"",Table_Styles[[#This Row],[Font Family]],IF(Table_Styles[[#This Row],[Font Family Default]]&lt;&gt;"",Table_Styles[[#This Row],[Font Family Default]],""))</f>
        <v/>
      </c>
      <c r="G56" s="59"/>
      <c r="H56" s="59"/>
      <c r="I56" s="50" t="str">
        <f>IF(Table_Styles[[#This Row],[Font Size]]&lt;&gt;"",Table_Styles[[#This Row],[Font Size]],IF(Table_Styles[[#This Row],[Font Size Default]]&lt;&gt;"",Table_Styles[[#This Row],[Font Size Default]],""))</f>
        <v/>
      </c>
      <c r="J56" s="59"/>
      <c r="K56" s="59"/>
      <c r="L56" s="50" t="str">
        <f>IF(Table_Styles[[#This Row],[Font Weight]]&lt;&gt;"",Table_Styles[[#This Row],[Font Weight]],IF(Table_Styles[[#This Row],[Font Weight Default]]&lt;&gt;"",Table_Styles[[#This Row],[Font Weight Default]],""))</f>
        <v/>
      </c>
      <c r="M56" s="59"/>
      <c r="N56" s="62" t="str">
        <f>Colour_Foreground_1</f>
        <v>#1d1c1c</v>
      </c>
      <c r="O56" s="25" t="str">
        <f>IF(Table_Styles[[#This Row],[Colour]]&lt;&gt;"",Table_Styles[[#This Row],[Colour]],IF(Table_Styles[[#This Row],[Colour Default]]&lt;&gt;"",Table_Styles[[#This Row],[Colour Default]],""))</f>
        <v>#1d1c1c</v>
      </c>
      <c r="P56" s="60"/>
      <c r="Q56" s="59" t="str">
        <f>Colour_Background_1</f>
        <v>#FFFFFF</v>
      </c>
      <c r="R56" s="52" t="str">
        <f>IF(Table_Styles[[#This Row],[Background]]&lt;&gt;"",Table_Styles[[#This Row],[Background]],IF(Table_Styles[[#This Row],[Background Default]]&lt;&gt;"",Table_Styles[[#This Row],[Background Default]],""))</f>
        <v>#FFFFFF</v>
      </c>
      <c r="S56" s="59"/>
      <c r="T56" s="136" t="s">
        <v>432</v>
      </c>
      <c r="U56" s="50" t="str">
        <f>IF(Table_Styles[[#This Row],[Border]]&lt;&gt;"",Table_Styles[[#This Row],[Border]],IF(Table_Styles[[#This Row],[Border Default]]&lt;&gt;"",Table_Styles[[#This Row],[Border Default]],""))</f>
        <v>none</v>
      </c>
      <c r="V56" s="59"/>
      <c r="W56" s="59"/>
      <c r="X56" s="50" t="str">
        <f>IF(Table_Styles[[#This Row],[Border Radius]]&lt;&gt;"",Table_Styles[[#This Row],[Border Radius]],IF(Table_Styles[[#This Row],[Border Radius Default]]&lt;&gt;"",Table_Styles[[#This Row],[Border Radius Default]],""))</f>
        <v/>
      </c>
      <c r="Y56" s="59"/>
      <c r="Z56" s="59"/>
      <c r="AA56" s="50" t="str">
        <f>IF(Table_Styles[[#This Row],[MT]]&lt;&gt;"",Table_Styles[[#This Row],[MT]],IF(Table_Styles[[#This Row],[MT Default]]&lt;&gt;"",Table_Styles[[#This Row],[MT Default]],""))</f>
        <v/>
      </c>
      <c r="AB56" s="59"/>
      <c r="AC56" s="59"/>
      <c r="AD56" s="50" t="str">
        <f>IF(Table_Styles[[#This Row],[MR]]&lt;&gt;"",Table_Styles[[#This Row],[MR]],IF(Table_Styles[[#This Row],[MR Default]]&lt;&gt;"",Table_Styles[[#This Row],[MR Default]],""))</f>
        <v/>
      </c>
      <c r="AE56" s="59"/>
      <c r="AF56" s="59"/>
      <c r="AG56" s="50" t="str">
        <f>IF(Table_Styles[[#This Row],[MB]]&lt;&gt;"",Table_Styles[[#This Row],[MB]],IF(Table_Styles[[#This Row],[MB Default]]&lt;&gt;"",Table_Styles[[#This Row],[MB Default]],""))</f>
        <v/>
      </c>
      <c r="AH56" s="59"/>
      <c r="AI56" s="59"/>
      <c r="AJ56" s="50" t="str">
        <f>IF(Table_Styles[[#This Row],[ML]]&lt;&gt;"",Table_Styles[[#This Row],[ML]],IF(Table_Styles[[#This Row],[ML Default]]&lt;&gt;"",Table_Styles[[#This Row],[ML Default]],""))</f>
        <v/>
      </c>
      <c r="AK56" s="59"/>
      <c r="AL56" s="59"/>
      <c r="AM56" s="50" t="str">
        <f>IF(Table_Styles[[#This Row],[PT]]&lt;&gt;"",Table_Styles[[#This Row],[PT]],IF(Table_Styles[[#This Row],[PT Default]]&lt;&gt;"",Table_Styles[[#This Row],[PT Default]],""))</f>
        <v/>
      </c>
      <c r="AN56" s="59"/>
      <c r="AO56" s="59"/>
      <c r="AP56" s="50" t="str">
        <f>IF(Table_Styles[[#This Row],[PR]]&lt;&gt;"",Table_Styles[[#This Row],[PR]],IF(Table_Styles[[#This Row],[PR Default]]&lt;&gt;"",Table_Styles[[#This Row],[PR Default]],""))</f>
        <v/>
      </c>
      <c r="AQ56" s="59"/>
      <c r="AR56" s="59"/>
      <c r="AS56" s="50" t="str">
        <f>IF(Table_Styles[[#This Row],[PB]]&lt;&gt;"",Table_Styles[[#This Row],[PB]],IF(Table_Styles[[#This Row],[PB Default]]&lt;&gt;"",Table_Styles[[#This Row],[PB Default]],""))</f>
        <v/>
      </c>
      <c r="AT56" s="59"/>
      <c r="AU56" s="59"/>
      <c r="AV56" s="50" t="str">
        <f>IF(Table_Styles[[#This Row],[PL]]&lt;&gt;"",Table_Styles[[#This Row],[PL]],IF(Table_Styles[[#This Row],[PL Default]]&lt;&gt;"",Table_Styles[[#This Row],[PL Default]],""))</f>
        <v/>
      </c>
      <c r="AW56" s="59"/>
      <c r="AX56" s="59"/>
      <c r="AY56" s="50" t="str">
        <f>IF(Table_Styles[[#This Row],[BT]]&lt;&gt;"",Table_Styles[[#This Row],[BT]],IF(Table_Styles[[#This Row],[BT Default]]&lt;&gt;"",Table_Styles[[#This Row],[BT Default]],""))</f>
        <v/>
      </c>
      <c r="AZ56" s="59"/>
      <c r="BA56" s="59"/>
      <c r="BB56" s="50" t="str">
        <f>IF(Table_Styles[[#This Row],[BR]]&lt;&gt;"",Table_Styles[[#This Row],[BR]],IF(Table_Styles[[#This Row],[BR Default]]&lt;&gt;"",Table_Styles[[#This Row],[BR Default]],""))</f>
        <v/>
      </c>
      <c r="BC56" s="59"/>
      <c r="BD56" s="59"/>
      <c r="BE56" s="50" t="str">
        <f>IF(Table_Styles[[#This Row],[BB]]&lt;&gt;"",Table_Styles[[#This Row],[BB]],IF(Table_Styles[[#This Row],[BB Default]]&lt;&gt;"",Table_Styles[[#This Row],[BB Default]],""))</f>
        <v/>
      </c>
      <c r="BF56" s="59"/>
      <c r="BG56" s="59"/>
      <c r="BH56" s="50" t="str">
        <f>IF(Table_Styles[[#This Row],[BL]]&lt;&gt;"",Table_Styles[[#This Row],[BL]],IF(Table_Styles[[#This Row],[BL Default]]&lt;&gt;"",Table_Styles[[#This Row],[BL Default]],""))</f>
        <v/>
      </c>
      <c r="BI56" s="59"/>
      <c r="BJ56" s="59"/>
      <c r="BK56" s="50" t="str">
        <f>IF(Table_Styles[[#This Row],[Width]]&lt;&gt;"",Table_Styles[[#This Row],[Width]],IF(Table_Styles[[#This Row],[Width Default]]&lt;&gt;"",Table_Styles[[#This Row],[Width Default]],""))</f>
        <v/>
      </c>
      <c r="BL56" s="59"/>
      <c r="BM56" s="59"/>
      <c r="BN56" s="50" t="str">
        <f>IF(Table_Styles[[#This Row],[Height]]&lt;&gt;"",Table_Styles[[#This Row],[Height]],IF(Table_Styles[[#This Row],[Height Default]]&lt;&gt;"",Table_Styles[[#This Row],[Height Default]],""))</f>
        <v/>
      </c>
      <c r="BO56" s="50"/>
      <c r="BP56" s="50"/>
      <c r="BQ56" s="50" t="str">
        <f>IF(Table_Styles[[#This Row],[Top]]&lt;&gt;"",Table_Styles[[#This Row],[Top]],IF(Table_Styles[[#This Row],[Top Default]]&lt;&gt;"",Table_Styles[[#This Row],[Top Default]],""))</f>
        <v/>
      </c>
      <c r="BR56" s="50"/>
      <c r="BS56" s="50"/>
      <c r="BT56" s="50" t="str">
        <f>IF(Table_Styles[[#This Row],[Right]]&lt;&gt;"",Table_Styles[[#This Row],[Right]],IF(Table_Styles[[#This Row],[Right Default]]&lt;&gt;"",Table_Styles[[#This Row],[Right Default]],""))</f>
        <v/>
      </c>
      <c r="BU56" s="50"/>
      <c r="BV56" s="50"/>
      <c r="BW56" s="50" t="str">
        <f>IF(Table_Styles[[#This Row],[Bottom]]&lt;&gt;"",Table_Styles[[#This Row],[Bottom]],IF(Table_Styles[[#This Row],[Bottom Default]]&lt;&gt;"",Table_Styles[[#This Row],[Bottom Default]],""))</f>
        <v/>
      </c>
      <c r="BX56" s="50"/>
      <c r="BY56" s="50"/>
      <c r="BZ56" s="50" t="str">
        <f>IF(Table_Styles[[#This Row],[Left]]&lt;&gt;"",Table_Styles[[#This Row],[Left]],IF(Table_Styles[[#This Row],[Left Default]]&lt;&gt;"",Table_Styles[[#This Row],[Left Default]],""))</f>
        <v/>
      </c>
      <c r="CA56" s="59"/>
      <c r="CB56" s="104" t="str">
        <f>IF(AND(Table_Styles[[#This Row],[Selector]]&lt;&gt;"",Table_Styles[[#This Row],[Font Family Used]]&lt;&gt;"",Table_Styles[[#This Row],[Font Weight Used]]&lt;&gt;""),Table_Styles[[#This Row],[Font Family Used]]&amp;" "&amp;Table_Styles[[#This Row],[Font Weight Used]],"")</f>
        <v/>
      </c>
      <c r="CC56" s="104" t="str">
        <f ca="1">IF(AND(Table_Styles[[#This Row],[Selector]],COUNTIF(OFFSET(CC:CC,0,0,ROW()-1,1),"="&amp;Table_Styles[[#This Row],[Font]])=0),Table_Styles[[#This Row],[Font]],"")</f>
        <v/>
      </c>
      <c r="CD56" s="104" t="str">
        <f ca="1">IF(Table_Styles[[#This Row],[Unique Font]]&lt;&gt;"",
"{""fontFamily"":"""&amp;Table_Styles[[#This Row],[Font Family Used]]&amp;""",""fontWeight"":"&amp;Table_Styles[[#This Row],[Font Weight Used]]&amp;"}","")</f>
        <v/>
      </c>
      <c r="CE5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v>
      </c>
      <c r="CF56" s="107" t="str">
        <f>IF(AND(Table_Styles[[#This Row],[Selector]]&lt;&gt;"", Table_Styles[[#This Row],[Config Properties]]&lt;&gt;""),
Table_Styles[[#This Row],[Selector]]&amp;" { "&amp;Table_Styles[[#This Row],[Config Properties]]&amp;" }","")</f>
        <v>formly-field .repeating .btn.btn-remove-item:active { color: #1d1c1c;background: #FFFFFF;border: none }</v>
      </c>
      <c r="CG56" s="104" t="str">
        <f xml:space="preserve">
SUBSTITUTE(SUBSTITUTE(SUBSTITUTE(SUBSTITUTE(SUBSTITUTE(SUBSTITUTE(SUBSTITUTE(SUBSTITUTE(Table_Styles[[#This Row],[Config]],
" {","{"),
"{ ","{"),
" }","}"),
"} ","}"),
" ,",","),
", ",","),
" :",":"),
": ",":")</f>
        <v>formly-field .repeating .btn.btn-remove-item:active{color:#1d1c1c;background:#FFFFFF;border:none}</v>
      </c>
    </row>
    <row r="57" spans="2:85" ht="21" customHeight="1">
      <c r="B57" s="177" t="s">
        <v>485</v>
      </c>
      <c r="C57" s="105" t="s">
        <v>486</v>
      </c>
      <c r="D57" s="59"/>
      <c r="E57" s="59"/>
      <c r="F57" s="50" t="str">
        <f>IF(Table_Styles[[#This Row],[Font Family]]&lt;&gt;"",Table_Styles[[#This Row],[Font Family]],IF(Table_Styles[[#This Row],[Font Family Default]]&lt;&gt;"",Table_Styles[[#This Row],[Font Family Default]],""))</f>
        <v/>
      </c>
      <c r="G57" s="59"/>
      <c r="H57" s="166" t="s">
        <v>487</v>
      </c>
      <c r="I57" s="50" t="str">
        <f>IF(Table_Styles[[#This Row],[Font Size]]&lt;&gt;"",Table_Styles[[#This Row],[Font Size]],IF(Table_Styles[[#This Row],[Font Size Default]]&lt;&gt;"",Table_Styles[[#This Row],[Font Size Default]],""))</f>
        <v>16px</v>
      </c>
      <c r="J57" s="59"/>
      <c r="K57" s="59"/>
      <c r="L57" s="50" t="str">
        <f>IF(Table_Styles[[#This Row],[Font Weight]]&lt;&gt;"",Table_Styles[[#This Row],[Font Weight]],IF(Table_Styles[[#This Row],[Font Weight Default]]&lt;&gt;"",Table_Styles[[#This Row],[Font Weight Default]],""))</f>
        <v/>
      </c>
      <c r="M57" s="59"/>
      <c r="N57" s="62"/>
      <c r="O57" s="29" t="str">
        <f>IF(Table_Styles[[#This Row],[Colour]]&lt;&gt;"",Table_Styles[[#This Row],[Colour]],IF(Table_Styles[[#This Row],[Colour Default]]&lt;&gt;"",Table_Styles[[#This Row],[Colour Default]],""))</f>
        <v/>
      </c>
      <c r="P57" s="59"/>
      <c r="Q57" s="59"/>
      <c r="R57" s="50" t="str">
        <f>IF(Table_Styles[[#This Row],[Background]]&lt;&gt;"",Table_Styles[[#This Row],[Background]],IF(Table_Styles[[#This Row],[Background Default]]&lt;&gt;"",Table_Styles[[#This Row],[Background Default]],""))</f>
        <v/>
      </c>
      <c r="S57" s="59"/>
      <c r="T57" s="136"/>
      <c r="U57" s="50" t="str">
        <f>IF(Table_Styles[[#This Row],[Border]]&lt;&gt;"",Table_Styles[[#This Row],[Border]],IF(Table_Styles[[#This Row],[Border Default]]&lt;&gt;"",Table_Styles[[#This Row],[Border Default]],""))</f>
        <v/>
      </c>
      <c r="V57" s="59"/>
      <c r="W57" s="59"/>
      <c r="X57" s="50" t="str">
        <f>IF(Table_Styles[[#This Row],[Border Radius]]&lt;&gt;"",Table_Styles[[#This Row],[Border Radius]],IF(Table_Styles[[#This Row],[Border Radius Default]]&lt;&gt;"",Table_Styles[[#This Row],[Border Radius Default]],""))</f>
        <v/>
      </c>
      <c r="Y57" s="59"/>
      <c r="Z57" s="179" t="s">
        <v>460</v>
      </c>
      <c r="AA57" s="50" t="str">
        <f>IF(Table_Styles[[#This Row],[MT]]&lt;&gt;"",Table_Styles[[#This Row],[MT]],IF(Table_Styles[[#This Row],[MT Default]]&lt;&gt;"",Table_Styles[[#This Row],[MT Default]],""))</f>
        <v>-4px</v>
      </c>
      <c r="AB57" s="59"/>
      <c r="AC57" s="179" t="s">
        <v>421</v>
      </c>
      <c r="AD57" s="50" t="str">
        <f>IF(Table_Styles[[#This Row],[MR]]&lt;&gt;"",Table_Styles[[#This Row],[MR]],IF(Table_Styles[[#This Row],[MR Default]]&lt;&gt;"",Table_Styles[[#This Row],[MR Default]],""))</f>
        <v>5px</v>
      </c>
      <c r="AE57" s="59"/>
      <c r="AF57" s="59"/>
      <c r="AG57" s="50" t="str">
        <f>IF(Table_Styles[[#This Row],[MB]]&lt;&gt;"",Table_Styles[[#This Row],[MB]],IF(Table_Styles[[#This Row],[MB Default]]&lt;&gt;"",Table_Styles[[#This Row],[MB Default]],""))</f>
        <v/>
      </c>
      <c r="AH57" s="59"/>
      <c r="AI57" s="179"/>
      <c r="AJ57" s="50" t="str">
        <f>IF(Table_Styles[[#This Row],[ML]]&lt;&gt;"",Table_Styles[[#This Row],[ML]],IF(Table_Styles[[#This Row],[ML Default]]&lt;&gt;"",Table_Styles[[#This Row],[ML Default]],""))</f>
        <v/>
      </c>
      <c r="AK57" s="59"/>
      <c r="AL57" s="59"/>
      <c r="AM57" s="50" t="str">
        <f>IF(Table_Styles[[#This Row],[PT]]&lt;&gt;"",Table_Styles[[#This Row],[PT]],IF(Table_Styles[[#This Row],[PT Default]]&lt;&gt;"",Table_Styles[[#This Row],[PT Default]],""))</f>
        <v/>
      </c>
      <c r="AN57" s="59"/>
      <c r="AO57" s="59"/>
      <c r="AP57" s="50" t="str">
        <f>IF(Table_Styles[[#This Row],[PR]]&lt;&gt;"",Table_Styles[[#This Row],[PR]],IF(Table_Styles[[#This Row],[PR Default]]&lt;&gt;"",Table_Styles[[#This Row],[PR Default]],""))</f>
        <v/>
      </c>
      <c r="AQ57" s="59"/>
      <c r="AR57" s="59"/>
      <c r="AS57" s="50" t="str">
        <f>IF(Table_Styles[[#This Row],[PB]]&lt;&gt;"",Table_Styles[[#This Row],[PB]],IF(Table_Styles[[#This Row],[PB Default]]&lt;&gt;"",Table_Styles[[#This Row],[PB Default]],""))</f>
        <v/>
      </c>
      <c r="AT57" s="59"/>
      <c r="AU57" s="59"/>
      <c r="AV57" s="50" t="str">
        <f>IF(Table_Styles[[#This Row],[PL]]&lt;&gt;"",Table_Styles[[#This Row],[PL]],IF(Table_Styles[[#This Row],[PL Default]]&lt;&gt;"",Table_Styles[[#This Row],[PL Default]],""))</f>
        <v/>
      </c>
      <c r="AW57" s="59"/>
      <c r="AX57" s="59"/>
      <c r="AY57" s="50" t="str">
        <f>IF(Table_Styles[[#This Row],[BT]]&lt;&gt;"",Table_Styles[[#This Row],[BT]],IF(Table_Styles[[#This Row],[BT Default]]&lt;&gt;"",Table_Styles[[#This Row],[BT Default]],""))</f>
        <v/>
      </c>
      <c r="AZ57" s="59"/>
      <c r="BA57" s="59"/>
      <c r="BB57" s="50" t="str">
        <f>IF(Table_Styles[[#This Row],[BR]]&lt;&gt;"",Table_Styles[[#This Row],[BR]],IF(Table_Styles[[#This Row],[BR Default]]&lt;&gt;"",Table_Styles[[#This Row],[BR Default]],""))</f>
        <v/>
      </c>
      <c r="BC57" s="59"/>
      <c r="BD57" s="59"/>
      <c r="BE57" s="50" t="str">
        <f>IF(Table_Styles[[#This Row],[BB]]&lt;&gt;"",Table_Styles[[#This Row],[BB]],IF(Table_Styles[[#This Row],[BB Default]]&lt;&gt;"",Table_Styles[[#This Row],[BB Default]],""))</f>
        <v/>
      </c>
      <c r="BF57" s="59"/>
      <c r="BG57" s="59"/>
      <c r="BH57" s="50" t="str">
        <f>IF(Table_Styles[[#This Row],[BL]]&lt;&gt;"",Table_Styles[[#This Row],[BL]],IF(Table_Styles[[#This Row],[BL Default]]&lt;&gt;"",Table_Styles[[#This Row],[BL Default]],""))</f>
        <v/>
      </c>
      <c r="BI57" s="59"/>
      <c r="BJ57" s="59"/>
      <c r="BK57" s="50" t="str">
        <f>IF(Table_Styles[[#This Row],[Width]]&lt;&gt;"",Table_Styles[[#This Row],[Width]],IF(Table_Styles[[#This Row],[Width Default]]&lt;&gt;"",Table_Styles[[#This Row],[Width Default]],""))</f>
        <v/>
      </c>
      <c r="BL57" s="59"/>
      <c r="BM57" s="59"/>
      <c r="BN57" s="50" t="str">
        <f>IF(Table_Styles[[#This Row],[Height]]&lt;&gt;"",Table_Styles[[#This Row],[Height]],IF(Table_Styles[[#This Row],[Height Default]]&lt;&gt;"",Table_Styles[[#This Row],[Height Default]],""))</f>
        <v/>
      </c>
      <c r="BO57" s="50"/>
      <c r="BP57" s="180" t="s">
        <v>477</v>
      </c>
      <c r="BQ57" s="50" t="str">
        <f>IF(Table_Styles[[#This Row],[Top]]&lt;&gt;"",Table_Styles[[#This Row],[Top]],IF(Table_Styles[[#This Row],[Top Default]]&lt;&gt;"",Table_Styles[[#This Row],[Top Default]],""))</f>
        <v>2px</v>
      </c>
      <c r="BR57" s="50"/>
      <c r="BS57" s="50"/>
      <c r="BT57" s="50" t="str">
        <f>IF(Table_Styles[[#This Row],[Right]]&lt;&gt;"",Table_Styles[[#This Row],[Right]],IF(Table_Styles[[#This Row],[Right Default]]&lt;&gt;"",Table_Styles[[#This Row],[Right Default]],""))</f>
        <v/>
      </c>
      <c r="BU57" s="50"/>
      <c r="BV57" s="50"/>
      <c r="BW57" s="50" t="str">
        <f>IF(Table_Styles[[#This Row],[Bottom]]&lt;&gt;"",Table_Styles[[#This Row],[Bottom]],IF(Table_Styles[[#This Row],[Bottom Default]]&lt;&gt;"",Table_Styles[[#This Row],[Bottom Default]],""))</f>
        <v/>
      </c>
      <c r="BX57" s="50"/>
      <c r="BY57" s="180"/>
      <c r="BZ57" s="50" t="str">
        <f>IF(Table_Styles[[#This Row],[Left]]&lt;&gt;"",Table_Styles[[#This Row],[Left]],IF(Table_Styles[[#This Row],[Left Default]]&lt;&gt;"",Table_Styles[[#This Row],[Left Default]],""))</f>
        <v/>
      </c>
      <c r="CA57" s="59"/>
      <c r="CB57" s="107" t="str">
        <f>IF(AND(Table_Styles[[#This Row],[Selector]]&lt;&gt;"",Table_Styles[[#This Row],[Font Family Used]]&lt;&gt;"",Table_Styles[[#This Row],[Font Weight Used]]&lt;&gt;""),Table_Styles[[#This Row],[Font Family Used]]&amp;" "&amp;Table_Styles[[#This Row],[Font Weight Used]],"")</f>
        <v/>
      </c>
      <c r="CC57" s="107" t="str">
        <f ca="1">IF(AND(Table_Styles[[#This Row],[Selector]],COUNTIF(OFFSET(CC:CC,0,0,ROW()-1,1),"="&amp;Table_Styles[[#This Row],[Font]])=0),Table_Styles[[#This Row],[Font]],"")</f>
        <v/>
      </c>
      <c r="CD57" s="107" t="str">
        <f ca="1">IF(Table_Styles[[#This Row],[Unique Font]]&lt;&gt;"",
"{""fontFamily"":"""&amp;Table_Styles[[#This Row],[Font Family Used]]&amp;""",""fontWeight"":"&amp;Table_Styles[[#This Row],[Font Weight Used]]&amp;"}","")</f>
        <v/>
      </c>
      <c r="CE5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5px;top: 2px</v>
      </c>
      <c r="CF57" s="107" t="str">
        <f>IF(AND(Table_Styles[[#This Row],[Selector]]&lt;&gt;"", Table_Styles[[#This Row],[Config Properties]]&lt;&gt;""),
Table_Styles[[#This Row],[Selector]]&amp;" { "&amp;Table_Styles[[#This Row],[Config Properties]]&amp;" }","")</f>
        <v>formly-field .repeating .btn.btn-remove-item .btn-icon { font-size: 16px;margin-top: -4px;margin-right: 5px;top: 2px }</v>
      </c>
      <c r="CG57" s="107" t="str">
        <f xml:space="preserve">
SUBSTITUTE(SUBSTITUTE(SUBSTITUTE(SUBSTITUTE(SUBSTITUTE(SUBSTITUTE(SUBSTITUTE(SUBSTITUTE(Table_Styles[[#This Row],[Config]],
" {","{"),
"{ ","{"),
" }","}"),
"} ","}"),
" ,",","),
", ",","),
" :",":"),
": ",":")</f>
        <v>formly-field .repeating .btn.btn-remove-item .btn-icon{font-size:16px;margin-top:-4px;margin-right:5px;top:2px}</v>
      </c>
    </row>
    <row r="58" spans="2:85" ht="21" customHeight="1" thickBot="1">
      <c r="B58" s="110" t="s">
        <v>488</v>
      </c>
      <c r="C58" s="110"/>
      <c r="D58" s="126"/>
      <c r="E58" s="126"/>
      <c r="F58" s="110" t="str">
        <f>IF(Table_Styles[[#This Row],[Font Family]]&lt;&gt;"",Table_Styles[[#This Row],[Font Family]],IF(Table_Styles[[#This Row],[Font Family Default]]&lt;&gt;"",Table_Styles[[#This Row],[Font Family Default]],""))</f>
        <v/>
      </c>
      <c r="G58" s="126"/>
      <c r="H58" s="126"/>
      <c r="I58" s="110" t="str">
        <f>IF(Table_Styles[[#This Row],[Font Size]]&lt;&gt;"",Table_Styles[[#This Row],[Font Size]],IF(Table_Styles[[#This Row],[Font Size Default]]&lt;&gt;"",Table_Styles[[#This Row],[Font Size Default]],""))</f>
        <v/>
      </c>
      <c r="J58" s="126"/>
      <c r="K58" s="126"/>
      <c r="L58" s="110" t="str">
        <f>IF(Table_Styles[[#This Row],[Font Weight]]&lt;&gt;"",Table_Styles[[#This Row],[Font Weight]],IF(Table_Styles[[#This Row],[Font Weight Default]]&lt;&gt;"",Table_Styles[[#This Row],[Font Weight Default]],""))</f>
        <v/>
      </c>
      <c r="M58" s="126"/>
      <c r="N58" s="126"/>
      <c r="O58" s="110" t="str">
        <f>IF(Table_Styles[[#This Row],[Colour]]&lt;&gt;"",Table_Styles[[#This Row],[Colour]],IF(Table_Styles[[#This Row],[Colour Default]]&lt;&gt;"",Table_Styles[[#This Row],[Colour Default]],""))</f>
        <v/>
      </c>
      <c r="P58" s="126"/>
      <c r="Q58" s="126"/>
      <c r="R58" s="110" t="str">
        <f>IF(Table_Styles[[#This Row],[Background]]&lt;&gt;"",Table_Styles[[#This Row],[Background]],IF(Table_Styles[[#This Row],[Background Default]]&lt;&gt;"",Table_Styles[[#This Row],[Background Default]],""))</f>
        <v/>
      </c>
      <c r="S58" s="126"/>
      <c r="T58" s="126"/>
      <c r="U58" s="110" t="str">
        <f>IF(Table_Styles[[#This Row],[Border]]&lt;&gt;"",Table_Styles[[#This Row],[Border]],IF(Table_Styles[[#This Row],[Border Default]]&lt;&gt;"",Table_Styles[[#This Row],[Border Default]],""))</f>
        <v/>
      </c>
      <c r="V58" s="126"/>
      <c r="W58" s="126"/>
      <c r="X58" s="110" t="str">
        <f>IF(Table_Styles[[#This Row],[Border Radius]]&lt;&gt;"",Table_Styles[[#This Row],[Border Radius]],IF(Table_Styles[[#This Row],[Border Radius Default]]&lt;&gt;"",Table_Styles[[#This Row],[Border Radius Default]],""))</f>
        <v/>
      </c>
      <c r="Y58" s="126"/>
      <c r="Z58" s="126"/>
      <c r="AA58" s="110" t="str">
        <f>IF(Table_Styles[[#This Row],[MT]]&lt;&gt;"",Table_Styles[[#This Row],[MT]],IF(Table_Styles[[#This Row],[MT Default]]&lt;&gt;"",Table_Styles[[#This Row],[MT Default]],""))</f>
        <v/>
      </c>
      <c r="AB58" s="126"/>
      <c r="AC58" s="126"/>
      <c r="AD58" s="110" t="str">
        <f>IF(Table_Styles[[#This Row],[MR]]&lt;&gt;"",Table_Styles[[#This Row],[MR]],IF(Table_Styles[[#This Row],[MR Default]]&lt;&gt;"",Table_Styles[[#This Row],[MR Default]],""))</f>
        <v/>
      </c>
      <c r="AE58" s="126"/>
      <c r="AF58" s="126"/>
      <c r="AG58" s="110" t="str">
        <f>IF(Table_Styles[[#This Row],[MB]]&lt;&gt;"",Table_Styles[[#This Row],[MB]],IF(Table_Styles[[#This Row],[MB Default]]&lt;&gt;"",Table_Styles[[#This Row],[MB Default]],""))</f>
        <v/>
      </c>
      <c r="AH58" s="126"/>
      <c r="AI58" s="126"/>
      <c r="AJ58" s="110" t="str">
        <f>IF(Table_Styles[[#This Row],[ML]]&lt;&gt;"",Table_Styles[[#This Row],[ML]],IF(Table_Styles[[#This Row],[ML Default]]&lt;&gt;"",Table_Styles[[#This Row],[ML Default]],""))</f>
        <v/>
      </c>
      <c r="AK58" s="126"/>
      <c r="AL58" s="126"/>
      <c r="AM58" s="110" t="str">
        <f>IF(Table_Styles[[#This Row],[PT]]&lt;&gt;"",Table_Styles[[#This Row],[PT]],IF(Table_Styles[[#This Row],[PT Default]]&lt;&gt;"",Table_Styles[[#This Row],[PT Default]],""))</f>
        <v/>
      </c>
      <c r="AN58" s="126"/>
      <c r="AO58" s="126"/>
      <c r="AP58" s="110" t="str">
        <f>IF(Table_Styles[[#This Row],[PR]]&lt;&gt;"",Table_Styles[[#This Row],[PR]],IF(Table_Styles[[#This Row],[PR Default]]&lt;&gt;"",Table_Styles[[#This Row],[PR Default]],""))</f>
        <v/>
      </c>
      <c r="AQ58" s="126"/>
      <c r="AR58" s="126"/>
      <c r="AS58" s="110" t="str">
        <f>IF(Table_Styles[[#This Row],[PB]]&lt;&gt;"",Table_Styles[[#This Row],[PB]],IF(Table_Styles[[#This Row],[PB Default]]&lt;&gt;"",Table_Styles[[#This Row],[PB Default]],""))</f>
        <v/>
      </c>
      <c r="AT58" s="126"/>
      <c r="AU58" s="126"/>
      <c r="AV58" s="110" t="str">
        <f>IF(Table_Styles[[#This Row],[PL]]&lt;&gt;"",Table_Styles[[#This Row],[PL]],IF(Table_Styles[[#This Row],[PL Default]]&lt;&gt;"",Table_Styles[[#This Row],[PL Default]],""))</f>
        <v/>
      </c>
      <c r="AW58" s="126"/>
      <c r="AX58" s="126"/>
      <c r="AY58" s="110" t="str">
        <f>IF(Table_Styles[[#This Row],[BT]]&lt;&gt;"",Table_Styles[[#This Row],[BT]],IF(Table_Styles[[#This Row],[BT Default]]&lt;&gt;"",Table_Styles[[#This Row],[BT Default]],""))</f>
        <v/>
      </c>
      <c r="AZ58" s="126"/>
      <c r="BA58" s="126"/>
      <c r="BB58" s="110" t="str">
        <f>IF(Table_Styles[[#This Row],[BR]]&lt;&gt;"",Table_Styles[[#This Row],[BR]],IF(Table_Styles[[#This Row],[BR Default]]&lt;&gt;"",Table_Styles[[#This Row],[BR Default]],""))</f>
        <v/>
      </c>
      <c r="BC58" s="126"/>
      <c r="BD58" s="126"/>
      <c r="BE58" s="110" t="str">
        <f>IF(Table_Styles[[#This Row],[BB]]&lt;&gt;"",Table_Styles[[#This Row],[BB]],IF(Table_Styles[[#This Row],[BB Default]]&lt;&gt;"",Table_Styles[[#This Row],[BB Default]],""))</f>
        <v/>
      </c>
      <c r="BF58" s="126"/>
      <c r="BG58" s="126"/>
      <c r="BH58" s="110" t="str">
        <f>IF(Table_Styles[[#This Row],[BL]]&lt;&gt;"",Table_Styles[[#This Row],[BL]],IF(Table_Styles[[#This Row],[BL Default]]&lt;&gt;"",Table_Styles[[#This Row],[BL Default]],""))</f>
        <v/>
      </c>
      <c r="BI58" s="126"/>
      <c r="BJ58" s="126"/>
      <c r="BK58" s="110" t="str">
        <f>IF(Table_Styles[[#This Row],[Width]]&lt;&gt;"",Table_Styles[[#This Row],[Width]],IF(Table_Styles[[#This Row],[Width Default]]&lt;&gt;"",Table_Styles[[#This Row],[Width Default]],""))</f>
        <v/>
      </c>
      <c r="BL58" s="126"/>
      <c r="BM58" s="126"/>
      <c r="BN58" s="110" t="str">
        <f>IF(Table_Styles[[#This Row],[Height]]&lt;&gt;"",Table_Styles[[#This Row],[Height]],IF(Table_Styles[[#This Row],[Height Default]]&lt;&gt;"",Table_Styles[[#This Row],[Height Default]],""))</f>
        <v/>
      </c>
      <c r="BO58" s="110"/>
      <c r="BP58" s="110"/>
      <c r="BQ58" s="110" t="str">
        <f>IF(Table_Styles[[#This Row],[Top]]&lt;&gt;"",Table_Styles[[#This Row],[Top]],IF(Table_Styles[[#This Row],[Top Default]]&lt;&gt;"",Table_Styles[[#This Row],[Top Default]],""))</f>
        <v/>
      </c>
      <c r="BR58" s="110"/>
      <c r="BS58" s="110"/>
      <c r="BT58" s="110" t="str">
        <f>IF(Table_Styles[[#This Row],[Right]]&lt;&gt;"",Table_Styles[[#This Row],[Right]],IF(Table_Styles[[#This Row],[Right Default]]&lt;&gt;"",Table_Styles[[#This Row],[Right Default]],""))</f>
        <v/>
      </c>
      <c r="BU58" s="110"/>
      <c r="BV58" s="110"/>
      <c r="BW58" s="110" t="str">
        <f>IF(Table_Styles[[#This Row],[Bottom]]&lt;&gt;"",Table_Styles[[#This Row],[Bottom]],IF(Table_Styles[[#This Row],[Bottom Default]]&lt;&gt;"",Table_Styles[[#This Row],[Bottom Default]],""))</f>
        <v/>
      </c>
      <c r="BX58" s="110"/>
      <c r="BY58" s="110"/>
      <c r="BZ58" s="110" t="str">
        <f>IF(Table_Styles[[#This Row],[Left]]&lt;&gt;"",Table_Styles[[#This Row],[Left]],IF(Table_Styles[[#This Row],[Left Default]]&lt;&gt;"",Table_Styles[[#This Row],[Left Default]],""))</f>
        <v/>
      </c>
      <c r="CA58" s="126"/>
      <c r="CB58" s="110" t="str">
        <f>IF(AND(Table_Styles[[#This Row],[Selector]]&lt;&gt;"",Table_Styles[[#This Row],[Font Family Used]]&lt;&gt;"",Table_Styles[[#This Row],[Font Weight Used]]&lt;&gt;""),Table_Styles[[#This Row],[Font Family Used]]&amp;" "&amp;Table_Styles[[#This Row],[Font Weight Used]],"")</f>
        <v/>
      </c>
      <c r="CC58" s="110" t="str">
        <f ca="1">IF(AND(Table_Styles[[#This Row],[Selector]],COUNTIF(OFFSET(CC:CC,0,0,ROW()-1,1),"="&amp;Table_Styles[[#This Row],[Font]])=0),Table_Styles[[#This Row],[Font]],"")</f>
        <v/>
      </c>
      <c r="CD58" s="110" t="str">
        <f ca="1">IF(Table_Styles[[#This Row],[Unique Font]]&lt;&gt;"",
"{""fontFamily"":"""&amp;Table_Styles[[#This Row],[Font Family Used]]&amp;""",""fontWeight"":"&amp;Table_Styles[[#This Row],[Font Weight Used]]&amp;"}","")</f>
        <v/>
      </c>
      <c r="CE58"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8" s="110" t="str">
        <f>IF(AND(Table_Styles[[#This Row],[Selector]]&lt;&gt;"", Table_Styles[[#This Row],[Config Properties]]&lt;&gt;""),
Table_Styles[[#This Row],[Selector]]&amp;" { "&amp;Table_Styles[[#This Row],[Config Properties]]&amp;" }","")</f>
        <v/>
      </c>
      <c r="CG58" s="110" t="str">
        <f xml:space="preserve">
SUBSTITUTE(SUBSTITUTE(SUBSTITUTE(SUBSTITUTE(SUBSTITUTE(SUBSTITUTE(SUBSTITUTE(SUBSTITUTE(Table_Styles[[#This Row],[Config]],
" {","{"),
"{ ","{"),
" }","}"),
"} ","}"),
" ,",","),
", ",","),
" :",":"),
": ",":")</f>
        <v/>
      </c>
    </row>
    <row r="59" spans="2:85" ht="21" customHeight="1">
      <c r="B59" s="176" t="s">
        <v>489</v>
      </c>
      <c r="C59" s="106" t="s">
        <v>490</v>
      </c>
      <c r="D59" s="60"/>
      <c r="E59" s="60"/>
      <c r="F59" s="25" t="str">
        <f>IF(Table_Styles[[#This Row],[Font Family]]&lt;&gt;"",Table_Styles[[#This Row],[Font Family]],IF(Table_Styles[[#This Row],[Font Family Default]]&lt;&gt;"",Table_Styles[[#This Row],[Font Family Default]],""))</f>
        <v/>
      </c>
      <c r="G59" s="60"/>
      <c r="H59" s="60"/>
      <c r="I59" s="25" t="str">
        <f>IF(Table_Styles[[#This Row],[Font Size]]&lt;&gt;"",Table_Styles[[#This Row],[Font Size]],IF(Table_Styles[[#This Row],[Font Size Default]]&lt;&gt;"",Table_Styles[[#This Row],[Font Size Default]],""))</f>
        <v/>
      </c>
      <c r="J59" s="60"/>
      <c r="K59" s="60"/>
      <c r="L59" s="25" t="str">
        <f>IF(Table_Styles[[#This Row],[Font Weight]]&lt;&gt;"",Table_Styles[[#This Row],[Font Weight]],IF(Table_Styles[[#This Row],[Font Weight Default]]&lt;&gt;"",Table_Styles[[#This Row],[Font Weight Default]],""))</f>
        <v/>
      </c>
      <c r="M59" s="60"/>
      <c r="N59" s="60"/>
      <c r="O59" s="25" t="str">
        <f>IF(Table_Styles[[#This Row],[Colour]]&lt;&gt;"",Table_Styles[[#This Row],[Colour]],IF(Table_Styles[[#This Row],[Colour Default]]&lt;&gt;"",Table_Styles[[#This Row],[Colour Default]],""))</f>
        <v/>
      </c>
      <c r="P59" s="60"/>
      <c r="Q59" s="60" t="str">
        <f>Colour_Background_1</f>
        <v>#FFFFFF</v>
      </c>
      <c r="R59" s="25" t="str">
        <f>IF(Table_Styles[[#This Row],[Background]]&lt;&gt;"",Table_Styles[[#This Row],[Background]],IF(Table_Styles[[#This Row],[Background Default]]&lt;&gt;"",Table_Styles[[#This Row],[Background Default]],""))</f>
        <v>#FFFFFF</v>
      </c>
      <c r="S59" s="60"/>
      <c r="T59" s="136" t="s">
        <v>432</v>
      </c>
      <c r="U59" s="25" t="str">
        <f>IF(Table_Styles[[#This Row],[Border]]&lt;&gt;"",Table_Styles[[#This Row],[Border]],IF(Table_Styles[[#This Row],[Border Default]]&lt;&gt;"",Table_Styles[[#This Row],[Border Default]],""))</f>
        <v>none</v>
      </c>
      <c r="V59" s="60"/>
      <c r="W59" s="59" t="str">
        <f>Settings_Styling_Other_Default_Border_Radius</f>
        <v>3px</v>
      </c>
      <c r="X59" s="25" t="str">
        <f>IF(Table_Styles[[#This Row],[Border Radius]]&lt;&gt;"",Table_Styles[[#This Row],[Border Radius]],IF(Table_Styles[[#This Row],[Border Radius Default]]&lt;&gt;"",Table_Styles[[#This Row],[Border Radius Default]],""))</f>
        <v>3px</v>
      </c>
      <c r="Y59" s="60"/>
      <c r="Z59" s="60"/>
      <c r="AA59" s="25" t="str">
        <f>IF(Table_Styles[[#This Row],[MT]]&lt;&gt;"",Table_Styles[[#This Row],[MT]],IF(Table_Styles[[#This Row],[MT Default]]&lt;&gt;"",Table_Styles[[#This Row],[MT Default]],""))</f>
        <v/>
      </c>
      <c r="AB59" s="60"/>
      <c r="AC59" s="60"/>
      <c r="AD59" s="25" t="str">
        <f>IF(Table_Styles[[#This Row],[MR]]&lt;&gt;"",Table_Styles[[#This Row],[MR]],IF(Table_Styles[[#This Row],[MR Default]]&lt;&gt;"",Table_Styles[[#This Row],[MR Default]],""))</f>
        <v/>
      </c>
      <c r="AE59" s="60"/>
      <c r="AF59" s="60"/>
      <c r="AG59" s="25" t="str">
        <f>IF(Table_Styles[[#This Row],[MB]]&lt;&gt;"",Table_Styles[[#This Row],[MB]],IF(Table_Styles[[#This Row],[MB Default]]&lt;&gt;"",Table_Styles[[#This Row],[MB Default]],""))</f>
        <v/>
      </c>
      <c r="AH59" s="60"/>
      <c r="AI59" s="60"/>
      <c r="AJ59" s="25" t="str">
        <f>IF(Table_Styles[[#This Row],[ML]]&lt;&gt;"",Table_Styles[[#This Row],[ML]],IF(Table_Styles[[#This Row],[ML Default]]&lt;&gt;"",Table_Styles[[#This Row],[ML Default]],""))</f>
        <v/>
      </c>
      <c r="AK59" s="60"/>
      <c r="AL59" s="179" t="s">
        <v>421</v>
      </c>
      <c r="AM59" s="25" t="str">
        <f>IF(Table_Styles[[#This Row],[PT]]&lt;&gt;"",Table_Styles[[#This Row],[PT]],IF(Table_Styles[[#This Row],[PT Default]]&lt;&gt;"",Table_Styles[[#This Row],[PT Default]],""))</f>
        <v>5px</v>
      </c>
      <c r="AN59" s="60"/>
      <c r="AO59" s="179" t="s">
        <v>421</v>
      </c>
      <c r="AP59" s="25" t="str">
        <f>IF(Table_Styles[[#This Row],[PR]]&lt;&gt;"",Table_Styles[[#This Row],[PR]],IF(Table_Styles[[#This Row],[PR Default]]&lt;&gt;"",Table_Styles[[#This Row],[PR Default]],""))</f>
        <v>5px</v>
      </c>
      <c r="AQ59" s="60"/>
      <c r="AR59" s="179" t="s">
        <v>421</v>
      </c>
      <c r="AS59" s="25" t="str">
        <f>IF(Table_Styles[[#This Row],[PB]]&lt;&gt;"",Table_Styles[[#This Row],[PB]],IF(Table_Styles[[#This Row],[PB Default]]&lt;&gt;"",Table_Styles[[#This Row],[PB Default]],""))</f>
        <v>5px</v>
      </c>
      <c r="AT59" s="60"/>
      <c r="AU59" s="179" t="s">
        <v>491</v>
      </c>
      <c r="AV59" s="25" t="str">
        <f>IF(Table_Styles[[#This Row],[PL]]&lt;&gt;"",Table_Styles[[#This Row],[PL]],IF(Table_Styles[[#This Row],[PL Default]]&lt;&gt;"",Table_Styles[[#This Row],[PL Default]],""))</f>
        <v>4px</v>
      </c>
      <c r="AW59" s="60"/>
      <c r="AX59" s="60"/>
      <c r="AY59" s="25" t="str">
        <f>IF(Table_Styles[[#This Row],[BT]]&lt;&gt;"",Table_Styles[[#This Row],[BT]],IF(Table_Styles[[#This Row],[BT Default]]&lt;&gt;"",Table_Styles[[#This Row],[BT Default]],""))</f>
        <v/>
      </c>
      <c r="AZ59" s="60"/>
      <c r="BA59" s="60"/>
      <c r="BB59" s="25" t="str">
        <f>IF(Table_Styles[[#This Row],[BR]]&lt;&gt;"",Table_Styles[[#This Row],[BR]],IF(Table_Styles[[#This Row],[BR Default]]&lt;&gt;"",Table_Styles[[#This Row],[BR Default]],""))</f>
        <v/>
      </c>
      <c r="BC59" s="60"/>
      <c r="BD59" s="60"/>
      <c r="BE59" s="25" t="str">
        <f>IF(Table_Styles[[#This Row],[BB]]&lt;&gt;"",Table_Styles[[#This Row],[BB]],IF(Table_Styles[[#This Row],[BB Default]]&lt;&gt;"",Table_Styles[[#This Row],[BB Default]],""))</f>
        <v/>
      </c>
      <c r="BF59" s="60"/>
      <c r="BG59" s="60"/>
      <c r="BH59" s="25" t="str">
        <f>IF(Table_Styles[[#This Row],[BL]]&lt;&gt;"",Table_Styles[[#This Row],[BL]],IF(Table_Styles[[#This Row],[BL Default]]&lt;&gt;"",Table_Styles[[#This Row],[BL Default]],""))</f>
        <v/>
      </c>
      <c r="BI59" s="60"/>
      <c r="BJ59" s="60"/>
      <c r="BK59" s="25" t="str">
        <f>IF(Table_Styles[[#This Row],[Width]]&lt;&gt;"",Table_Styles[[#This Row],[Width]],IF(Table_Styles[[#This Row],[Width Default]]&lt;&gt;"",Table_Styles[[#This Row],[Width Default]],""))</f>
        <v/>
      </c>
      <c r="BL59" s="60"/>
      <c r="BM59" s="60"/>
      <c r="BN59" s="25" t="str">
        <f>IF(Table_Styles[[#This Row],[Height]]&lt;&gt;"",Table_Styles[[#This Row],[Height]],IF(Table_Styles[[#This Row],[Height Default]]&lt;&gt;"",Table_Styles[[#This Row],[Height Default]],""))</f>
        <v/>
      </c>
      <c r="BO59" s="25"/>
      <c r="BP59" s="25"/>
      <c r="BQ59" s="25" t="str">
        <f>IF(Table_Styles[[#This Row],[Top]]&lt;&gt;"",Table_Styles[[#This Row],[Top]],IF(Table_Styles[[#This Row],[Top Default]]&lt;&gt;"",Table_Styles[[#This Row],[Top Default]],""))</f>
        <v/>
      </c>
      <c r="BR59" s="25"/>
      <c r="BS59" s="25"/>
      <c r="BT59" s="25" t="str">
        <f>IF(Table_Styles[[#This Row],[Right]]&lt;&gt;"",Table_Styles[[#This Row],[Right]],IF(Table_Styles[[#This Row],[Right Default]]&lt;&gt;"",Table_Styles[[#This Row],[Right Default]],""))</f>
        <v/>
      </c>
      <c r="BU59" s="25"/>
      <c r="BV59" s="25"/>
      <c r="BW59" s="25" t="str">
        <f>IF(Table_Styles[[#This Row],[Bottom]]&lt;&gt;"",Table_Styles[[#This Row],[Bottom]],IF(Table_Styles[[#This Row],[Bottom Default]]&lt;&gt;"",Table_Styles[[#This Row],[Bottom Default]],""))</f>
        <v/>
      </c>
      <c r="BX59" s="25"/>
      <c r="BY59" s="25"/>
      <c r="BZ59" s="25" t="str">
        <f>IF(Table_Styles[[#This Row],[Left]]&lt;&gt;"",Table_Styles[[#This Row],[Left]],IF(Table_Styles[[#This Row],[Left Default]]&lt;&gt;"",Table_Styles[[#This Row],[Left Default]],""))</f>
        <v/>
      </c>
      <c r="CA59" s="60"/>
      <c r="CB59" s="102" t="str">
        <f>IF(AND(Table_Styles[[#This Row],[Selector]]&lt;&gt;"",Table_Styles[[#This Row],[Font Family Used]]&lt;&gt;"",Table_Styles[[#This Row],[Font Weight Used]]&lt;&gt;""),Table_Styles[[#This Row],[Font Family Used]]&amp;" "&amp;Table_Styles[[#This Row],[Font Weight Used]],"")</f>
        <v/>
      </c>
      <c r="CC59" s="102" t="str">
        <f ca="1">IF(AND(Table_Styles[[#This Row],[Selector]],COUNTIF(OFFSET(CC:CC,0,0,ROW()-1,1),"="&amp;Table_Styles[[#This Row],[Font]])=0),Table_Styles[[#This Row],[Font]],"")</f>
        <v/>
      </c>
      <c r="CD59" s="102" t="str">
        <f ca="1">IF(Table_Styles[[#This Row],[Unique Font]]&lt;&gt;"",
"{""fontFamily"":"""&amp;Table_Styles[[#This Row],[Font Family Used]]&amp;""",""fontWeight"":"&amp;Table_Styles[[#This Row],[Font Weight Used]]&amp;"}","")</f>
        <v/>
      </c>
      <c r="CE59"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5px;padding-right: 5px;padding-bottom: 5px;padding-left: 4px</v>
      </c>
      <c r="CF59" s="102" t="str">
        <f>IF(AND(Table_Styles[[#This Row],[Selector]]&lt;&gt;"", Table_Styles[[#This Row],[Config Properties]]&lt;&gt;""),
Table_Styles[[#This Row],[Selector]]&amp;" { "&amp;Table_Styles[[#This Row],[Config Properties]]&amp;" }","")</f>
        <v>.ui-datepicker.ui-widget.ui-widget-content { background: #FFFFFF;border: none;border-radius: 3px;padding-top: 5px;padding-right: 5px;padding-bottom: 5px;padding-left: 4px }</v>
      </c>
      <c r="CG59" s="102" t="str">
        <f xml:space="preserve">
SUBSTITUTE(SUBSTITUTE(SUBSTITUTE(SUBSTITUTE(SUBSTITUTE(SUBSTITUTE(SUBSTITUTE(SUBSTITUTE(Table_Styles[[#This Row],[Config]],
" {","{"),
"{ ","{"),
" }","}"),
"} ","}"),
" ,",","),
", ",","),
" :",":"),
": ",":")</f>
        <v>.ui-datepicker.ui-widget.ui-widget-content{background:#FFFFFF;border:none;border-radius:3px;padding-top:5px;padding-right:5px;padding-bottom:5px;padding-left:4px}</v>
      </c>
    </row>
    <row r="60" spans="2:85" ht="21" customHeight="1">
      <c r="B60" s="177" t="s">
        <v>2</v>
      </c>
      <c r="C60" s="102" t="s">
        <v>492</v>
      </c>
      <c r="D60" s="59"/>
      <c r="E60" s="60"/>
      <c r="F60" s="29" t="str">
        <f>IF(Table_Styles[[#This Row],[Font Family]]&lt;&gt;"",Table_Styles[[#This Row],[Font Family]],IF(Table_Styles[[#This Row],[Font Family Default]]&lt;&gt;"",Table_Styles[[#This Row],[Font Family Default]],""))</f>
        <v/>
      </c>
      <c r="G60" s="59"/>
      <c r="H60" s="60"/>
      <c r="I60" s="29" t="str">
        <f>IF(Table_Styles[[#This Row],[Font Size]]&lt;&gt;"",Table_Styles[[#This Row],[Font Size]],IF(Table_Styles[[#This Row],[Font Size Default]]&lt;&gt;"",Table_Styles[[#This Row],[Font Size Default]],""))</f>
        <v/>
      </c>
      <c r="J60" s="59"/>
      <c r="K60" s="60"/>
      <c r="L60" s="29" t="str">
        <f>IF(Table_Styles[[#This Row],[Font Weight]]&lt;&gt;"",Table_Styles[[#This Row],[Font Weight]],IF(Table_Styles[[#This Row],[Font Weight Default]]&lt;&gt;"",Table_Styles[[#This Row],[Font Weight Default]],""))</f>
        <v/>
      </c>
      <c r="M60" s="59"/>
      <c r="N60" s="60"/>
      <c r="O60" s="29" t="str">
        <f>IF(Table_Styles[[#This Row],[Colour]]&lt;&gt;"",Table_Styles[[#This Row],[Colour]],IF(Table_Styles[[#This Row],[Colour Default]]&lt;&gt;"",Table_Styles[[#This Row],[Colour Default]],""))</f>
        <v/>
      </c>
      <c r="P60" s="59"/>
      <c r="Q60" s="136" t="str">
        <f>Colour_Background_2</f>
        <v>#f5f8fc</v>
      </c>
      <c r="R60" s="29" t="str">
        <f>IF(Table_Styles[[#This Row],[Background]]&lt;&gt;"",Table_Styles[[#This Row],[Background]],IF(Table_Styles[[#This Row],[Background Default]]&lt;&gt;"",Table_Styles[[#This Row],[Background Default]],""))</f>
        <v>#f5f8fc</v>
      </c>
      <c r="S60" s="59"/>
      <c r="T60" s="62" t="s">
        <v>432</v>
      </c>
      <c r="U60" s="29" t="str">
        <f>IF(Table_Styles[[#This Row],[Border]]&lt;&gt;"",Table_Styles[[#This Row],[Border]],IF(Table_Styles[[#This Row],[Border Default]]&lt;&gt;"",Table_Styles[[#This Row],[Border Default]],""))</f>
        <v>none</v>
      </c>
      <c r="V60" s="60"/>
      <c r="W60" s="59" t="str">
        <f>Settings_Styling_Other_Default_Border_Radius</f>
        <v>3px</v>
      </c>
      <c r="X60" s="29" t="str">
        <f>IF(Table_Styles[[#This Row],[Border Radius]]&lt;&gt;"",Table_Styles[[#This Row],[Border Radius]],IF(Table_Styles[[#This Row],[Border Radius Default]]&lt;&gt;"",Table_Styles[[#This Row],[Border Radius Default]],""))</f>
        <v>3px</v>
      </c>
      <c r="Y60" s="59"/>
      <c r="Z60" s="62" t="s">
        <v>478</v>
      </c>
      <c r="AA60" s="29" t="str">
        <f>IF(Table_Styles[[#This Row],[MT]]&lt;&gt;"",Table_Styles[[#This Row],[MT]],IF(Table_Styles[[#This Row],[MT Default]]&lt;&gt;"",Table_Styles[[#This Row],[MT Default]],""))</f>
        <v>1px</v>
      </c>
      <c r="AB60" s="59"/>
      <c r="AC60" s="62" t="s">
        <v>478</v>
      </c>
      <c r="AD60" s="29" t="str">
        <f>IF(Table_Styles[[#This Row],[MR]]&lt;&gt;"",Table_Styles[[#This Row],[MR]],IF(Table_Styles[[#This Row],[MR Default]]&lt;&gt;"",Table_Styles[[#This Row],[MR Default]],""))</f>
        <v>1px</v>
      </c>
      <c r="AE60" s="59"/>
      <c r="AF60" s="62" t="s">
        <v>478</v>
      </c>
      <c r="AG60" s="29" t="str">
        <f>IF(Table_Styles[[#This Row],[MB]]&lt;&gt;"",Table_Styles[[#This Row],[MB]],IF(Table_Styles[[#This Row],[MB Default]]&lt;&gt;"",Table_Styles[[#This Row],[MB Default]],""))</f>
        <v>1px</v>
      </c>
      <c r="AH60" s="59"/>
      <c r="AI60" s="62" t="s">
        <v>477</v>
      </c>
      <c r="AJ60" s="29" t="str">
        <f>IF(Table_Styles[[#This Row],[ML]]&lt;&gt;"",Table_Styles[[#This Row],[ML]],IF(Table_Styles[[#This Row],[ML Default]]&lt;&gt;"",Table_Styles[[#This Row],[ML Default]],""))</f>
        <v>2px</v>
      </c>
      <c r="AK60" s="59"/>
      <c r="AL60" s="60"/>
      <c r="AM60" s="29" t="str">
        <f>IF(Table_Styles[[#This Row],[PT]]&lt;&gt;"",Table_Styles[[#This Row],[PT]],IF(Table_Styles[[#This Row],[PT Default]]&lt;&gt;"",Table_Styles[[#This Row],[PT Default]],""))</f>
        <v/>
      </c>
      <c r="AN60" s="59"/>
      <c r="AO60" s="60"/>
      <c r="AP60" s="29" t="str">
        <f>IF(Table_Styles[[#This Row],[PR]]&lt;&gt;"",Table_Styles[[#This Row],[PR]],IF(Table_Styles[[#This Row],[PR Default]]&lt;&gt;"",Table_Styles[[#This Row],[PR Default]],""))</f>
        <v/>
      </c>
      <c r="AQ60" s="59"/>
      <c r="AR60" s="60"/>
      <c r="AS60" s="29" t="str">
        <f>IF(Table_Styles[[#This Row],[PB]]&lt;&gt;"",Table_Styles[[#This Row],[PB]],IF(Table_Styles[[#This Row],[PB Default]]&lt;&gt;"",Table_Styles[[#This Row],[PB Default]],""))</f>
        <v/>
      </c>
      <c r="AT60" s="59"/>
      <c r="AU60" s="60"/>
      <c r="AV60" s="29" t="str">
        <f>IF(Table_Styles[[#This Row],[PL]]&lt;&gt;"",Table_Styles[[#This Row],[PL]],IF(Table_Styles[[#This Row],[PL Default]]&lt;&gt;"",Table_Styles[[#This Row],[PL Default]],""))</f>
        <v/>
      </c>
      <c r="AW60" s="59"/>
      <c r="AX60" s="60"/>
      <c r="AY60" s="29" t="str">
        <f>IF(Table_Styles[[#This Row],[BT]]&lt;&gt;"",Table_Styles[[#This Row],[BT]],IF(Table_Styles[[#This Row],[BT Default]]&lt;&gt;"",Table_Styles[[#This Row],[BT Default]],""))</f>
        <v/>
      </c>
      <c r="AZ60" s="59"/>
      <c r="BA60" s="60"/>
      <c r="BB60" s="29" t="str">
        <f>IF(Table_Styles[[#This Row],[BR]]&lt;&gt;"",Table_Styles[[#This Row],[BR]],IF(Table_Styles[[#This Row],[BR Default]]&lt;&gt;"",Table_Styles[[#This Row],[BR Default]],""))</f>
        <v/>
      </c>
      <c r="BC60" s="59"/>
      <c r="BD60" s="60"/>
      <c r="BE60" s="29" t="str">
        <f>IF(Table_Styles[[#This Row],[BB]]&lt;&gt;"",Table_Styles[[#This Row],[BB]],IF(Table_Styles[[#This Row],[BB Default]]&lt;&gt;"",Table_Styles[[#This Row],[BB Default]],""))</f>
        <v/>
      </c>
      <c r="BF60" s="59"/>
      <c r="BG60" s="60"/>
      <c r="BH60" s="29" t="str">
        <f>IF(Table_Styles[[#This Row],[BL]]&lt;&gt;"",Table_Styles[[#This Row],[BL]],IF(Table_Styles[[#This Row],[BL Default]]&lt;&gt;"",Table_Styles[[#This Row],[BL Default]],""))</f>
        <v/>
      </c>
      <c r="BI60" s="60"/>
      <c r="BJ60" s="60"/>
      <c r="BK60" s="29" t="str">
        <f>IF(Table_Styles[[#This Row],[Width]]&lt;&gt;"",Table_Styles[[#This Row],[Width]],IF(Table_Styles[[#This Row],[Width Default]]&lt;&gt;"",Table_Styles[[#This Row],[Width Default]],""))</f>
        <v/>
      </c>
      <c r="BL60" s="60"/>
      <c r="BM60" s="60"/>
      <c r="BN60" s="29" t="str">
        <f>IF(Table_Styles[[#This Row],[Height]]&lt;&gt;"",Table_Styles[[#This Row],[Height]],IF(Table_Styles[[#This Row],[Height Default]]&lt;&gt;"",Table_Styles[[#This Row],[Height Default]],""))</f>
        <v/>
      </c>
      <c r="BO60" s="29"/>
      <c r="BP60" s="29"/>
      <c r="BQ60" s="29" t="str">
        <f>IF(Table_Styles[[#This Row],[Top]]&lt;&gt;"",Table_Styles[[#This Row],[Top]],IF(Table_Styles[[#This Row],[Top Default]]&lt;&gt;"",Table_Styles[[#This Row],[Top Default]],""))</f>
        <v/>
      </c>
      <c r="BR60" s="29"/>
      <c r="BS60" s="29"/>
      <c r="BT60" s="29" t="str">
        <f>IF(Table_Styles[[#This Row],[Right]]&lt;&gt;"",Table_Styles[[#This Row],[Right]],IF(Table_Styles[[#This Row],[Right Default]]&lt;&gt;"",Table_Styles[[#This Row],[Right Default]],""))</f>
        <v/>
      </c>
      <c r="BU60" s="29"/>
      <c r="BV60" s="29"/>
      <c r="BW60" s="29" t="str">
        <f>IF(Table_Styles[[#This Row],[Bottom]]&lt;&gt;"",Table_Styles[[#This Row],[Bottom]],IF(Table_Styles[[#This Row],[Bottom Default]]&lt;&gt;"",Table_Styles[[#This Row],[Bottom Default]],""))</f>
        <v/>
      </c>
      <c r="BX60" s="29"/>
      <c r="BY60" s="29"/>
      <c r="BZ60" s="29" t="str">
        <f>IF(Table_Styles[[#This Row],[Left]]&lt;&gt;"",Table_Styles[[#This Row],[Left]],IF(Table_Styles[[#This Row],[Left Default]]&lt;&gt;"",Table_Styles[[#This Row],[Left Default]],""))</f>
        <v/>
      </c>
      <c r="CA60" s="59"/>
      <c r="CB60" s="104" t="str">
        <f>IF(AND(Table_Styles[[#This Row],[Selector]]&lt;&gt;"",Table_Styles[[#This Row],[Font Family Used]]&lt;&gt;"",Table_Styles[[#This Row],[Font Weight Used]]&lt;&gt;""),Table_Styles[[#This Row],[Font Family Used]]&amp;" "&amp;Table_Styles[[#This Row],[Font Weight Used]],"")</f>
        <v/>
      </c>
      <c r="CC60" s="104" t="str">
        <f ca="1">IF(AND(Table_Styles[[#This Row],[Selector]],COUNTIF(OFFSET(CC:CC,0,0,ROW()-1,1),"="&amp;Table_Styles[[#This Row],[Font]])=0),Table_Styles[[#This Row],[Font]],"")</f>
        <v/>
      </c>
      <c r="CD60" s="104" t="str">
        <f ca="1">IF(Table_Styles[[#This Row],[Unique Font]]&lt;&gt;"",
"{""fontFamily"":"""&amp;Table_Styles[[#This Row],[Font Family Used]]&amp;""",""fontWeight"":"&amp;Table_Styles[[#This Row],[Font Weight Used]]&amp;"}","")</f>
        <v/>
      </c>
      <c r="CE6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none;border-radius: 3px;margin-top: 1px;margin-right: 1px;margin-bottom: 1px;margin-left: 2px</v>
      </c>
      <c r="CF60" s="107" t="str">
        <f>IF(AND(Table_Styles[[#This Row],[Selector]]&lt;&gt;"", Table_Styles[[#This Row],[Config Properties]]&lt;&gt;""),
Table_Styles[[#This Row],[Selector]]&amp;" { "&amp;Table_Styles[[#This Row],[Config Properties]]&amp;" }","")</f>
        <v>.ui-datepicker .ui-datepicker-header { background: #f5f8fc;border: none;border-radius: 3px;margin-top: 1px;margin-right: 1px;margin-bottom: 1px;margin-left: 2px }</v>
      </c>
      <c r="CG60" s="107" t="str">
        <f xml:space="preserve">
SUBSTITUTE(SUBSTITUTE(SUBSTITUTE(SUBSTITUTE(SUBSTITUTE(SUBSTITUTE(SUBSTITUTE(SUBSTITUTE(Table_Styles[[#This Row],[Config]],
" {","{"),
"{ ","{"),
" }","}"),
"} ","}"),
" ,",","),
", ",","),
" :",":"),
": ",":")</f>
        <v>.ui-datepicker .ui-datepicker-header{background:#f5f8fc;border:none;border-radius:3px;margin-top:1px;margin-right:1px;margin-bottom:1px;margin-left:2px}</v>
      </c>
    </row>
    <row r="61" spans="2:85" ht="21" customHeight="1">
      <c r="B61" s="104" t="s">
        <v>493</v>
      </c>
      <c r="C61" s="102" t="s">
        <v>494</v>
      </c>
      <c r="D61" s="59"/>
      <c r="E61" s="60" t="str">
        <f>Settings_Styling_Font_Body_Text</f>
        <v>Nunito</v>
      </c>
      <c r="F61" s="29" t="str">
        <f>IF(Table_Styles[[#This Row],[Font Family]]&lt;&gt;"",Table_Styles[[#This Row],[Font Family]],IF(Table_Styles[[#This Row],[Font Family Default]]&lt;&gt;"",Table_Styles[[#This Row],[Font Family Default]],""))</f>
        <v>Nunito</v>
      </c>
      <c r="G61" s="59"/>
      <c r="H61" s="136" t="s">
        <v>429</v>
      </c>
      <c r="I61" s="29" t="str">
        <f>IF(Table_Styles[[#This Row],[Font Size]]&lt;&gt;"",Table_Styles[[#This Row],[Font Size]],IF(Table_Styles[[#This Row],[Font Size Default]]&lt;&gt;"",Table_Styles[[#This Row],[Font Size Default]],""))</f>
        <v>13px</v>
      </c>
      <c r="J61" s="59"/>
      <c r="K61" s="60">
        <f>Settings_Styling_Font_Weight_Body_Text</f>
        <v>300</v>
      </c>
      <c r="L61" s="29">
        <f>IF(Table_Styles[[#This Row],[Font Weight]]&lt;&gt;"",Table_Styles[[#This Row],[Font Weight]],IF(Table_Styles[[#This Row],[Font Weight Default]]&lt;&gt;"",Table_Styles[[#This Row],[Font Weight Default]],""))</f>
        <v>300</v>
      </c>
      <c r="M61" s="59"/>
      <c r="N61" s="60" t="str">
        <f>Colour_Foreground_1</f>
        <v>#1d1c1c</v>
      </c>
      <c r="O61" s="29" t="str">
        <f>IF(Table_Styles[[#This Row],[Colour]]&lt;&gt;"",Table_Styles[[#This Row],[Colour]],IF(Table_Styles[[#This Row],[Colour Default]]&lt;&gt;"",Table_Styles[[#This Row],[Colour Default]],""))</f>
        <v>#1d1c1c</v>
      </c>
      <c r="P61" s="59"/>
      <c r="Q61" s="60" t="str">
        <f>Colour_Background_1</f>
        <v>#FFFFFF</v>
      </c>
      <c r="R61" s="29" t="str">
        <f>IF(Table_Styles[[#This Row],[Background]]&lt;&gt;"",Table_Styles[[#This Row],[Background]],IF(Table_Styles[[#This Row],[Background Default]]&lt;&gt;"",Table_Styles[[#This Row],[Background Default]],""))</f>
        <v>#FFFFFF</v>
      </c>
      <c r="S61" s="59"/>
      <c r="T61" s="136" t="s">
        <v>432</v>
      </c>
      <c r="U61" s="29" t="str">
        <f>IF(Table_Styles[[#This Row],[Border]]&lt;&gt;"",Table_Styles[[#This Row],[Border]],IF(Table_Styles[[#This Row],[Border Default]]&lt;&gt;"",Table_Styles[[#This Row],[Border Default]],""))</f>
        <v>none</v>
      </c>
      <c r="V61" s="60"/>
      <c r="W61" s="59" t="str">
        <f>Settings_Styling_Other_Default_Border_Radius</f>
        <v>3px</v>
      </c>
      <c r="X61" s="29" t="str">
        <f>IF(Table_Styles[[#This Row],[Border Radius]]&lt;&gt;"",Table_Styles[[#This Row],[Border Radius]],IF(Table_Styles[[#This Row],[Border Radius Default]]&lt;&gt;"",Table_Styles[[#This Row],[Border Radius Default]],""))</f>
        <v>3px</v>
      </c>
      <c r="Y61" s="59"/>
      <c r="Z61" s="60" t="s">
        <v>477</v>
      </c>
      <c r="AA61" s="29" t="str">
        <f>IF(Table_Styles[[#This Row],[MT]]&lt;&gt;"",Table_Styles[[#This Row],[MT]],IF(Table_Styles[[#This Row],[MT Default]]&lt;&gt;"",Table_Styles[[#This Row],[MT Default]],""))</f>
        <v>2px</v>
      </c>
      <c r="AB61" s="59"/>
      <c r="AC61" s="60" t="s">
        <v>477</v>
      </c>
      <c r="AD61" s="29" t="str">
        <f>IF(Table_Styles[[#This Row],[MR]]&lt;&gt;"",Table_Styles[[#This Row],[MR]],IF(Table_Styles[[#This Row],[MR Default]]&lt;&gt;"",Table_Styles[[#This Row],[MR Default]],""))</f>
        <v>2px</v>
      </c>
      <c r="AE61" s="59"/>
      <c r="AF61" s="60" t="s">
        <v>477</v>
      </c>
      <c r="AG61" s="29" t="str">
        <f>IF(Table_Styles[[#This Row],[MB]]&lt;&gt;"",Table_Styles[[#This Row],[MB]],IF(Table_Styles[[#This Row],[MB Default]]&lt;&gt;"",Table_Styles[[#This Row],[MB Default]],""))</f>
        <v>2px</v>
      </c>
      <c r="AH61" s="59"/>
      <c r="AI61" s="62" t="s">
        <v>477</v>
      </c>
      <c r="AJ61" s="29" t="str">
        <f>IF(Table_Styles[[#This Row],[ML]]&lt;&gt;"",Table_Styles[[#This Row],[ML]],IF(Table_Styles[[#This Row],[ML Default]]&lt;&gt;"",Table_Styles[[#This Row],[ML Default]],""))</f>
        <v>2px</v>
      </c>
      <c r="AK61" s="59"/>
      <c r="AL61" s="60"/>
      <c r="AM61" s="29" t="str">
        <f>IF(Table_Styles[[#This Row],[PT]]&lt;&gt;"",Table_Styles[[#This Row],[PT]],IF(Table_Styles[[#This Row],[PT Default]]&lt;&gt;"",Table_Styles[[#This Row],[PT Default]],""))</f>
        <v/>
      </c>
      <c r="AN61" s="59"/>
      <c r="AO61" s="60"/>
      <c r="AP61" s="29" t="str">
        <f>IF(Table_Styles[[#This Row],[PR]]&lt;&gt;"",Table_Styles[[#This Row],[PR]],IF(Table_Styles[[#This Row],[PR Default]]&lt;&gt;"",Table_Styles[[#This Row],[PR Default]],""))</f>
        <v/>
      </c>
      <c r="AQ61" s="59"/>
      <c r="AR61" s="60"/>
      <c r="AS61" s="29" t="str">
        <f>IF(Table_Styles[[#This Row],[PB]]&lt;&gt;"",Table_Styles[[#This Row],[PB]],IF(Table_Styles[[#This Row],[PB Default]]&lt;&gt;"",Table_Styles[[#This Row],[PB Default]],""))</f>
        <v/>
      </c>
      <c r="AT61" s="59"/>
      <c r="AU61" s="60"/>
      <c r="AV61" s="29" t="str">
        <f>IF(Table_Styles[[#This Row],[PL]]&lt;&gt;"",Table_Styles[[#This Row],[PL]],IF(Table_Styles[[#This Row],[PL Default]]&lt;&gt;"",Table_Styles[[#This Row],[PL Default]],""))</f>
        <v/>
      </c>
      <c r="AW61" s="59"/>
      <c r="AX61" s="60"/>
      <c r="AY61" s="29" t="str">
        <f>IF(Table_Styles[[#This Row],[BT]]&lt;&gt;"",Table_Styles[[#This Row],[BT]],IF(Table_Styles[[#This Row],[BT Default]]&lt;&gt;"",Table_Styles[[#This Row],[BT Default]],""))</f>
        <v/>
      </c>
      <c r="AZ61" s="59"/>
      <c r="BA61" s="60"/>
      <c r="BB61" s="29" t="str">
        <f>IF(Table_Styles[[#This Row],[BR]]&lt;&gt;"",Table_Styles[[#This Row],[BR]],IF(Table_Styles[[#This Row],[BR Default]]&lt;&gt;"",Table_Styles[[#This Row],[BR Default]],""))</f>
        <v/>
      </c>
      <c r="BC61" s="59"/>
      <c r="BD61" s="60"/>
      <c r="BE61" s="29" t="str">
        <f>IF(Table_Styles[[#This Row],[BB]]&lt;&gt;"",Table_Styles[[#This Row],[BB]],IF(Table_Styles[[#This Row],[BB Default]]&lt;&gt;"",Table_Styles[[#This Row],[BB Default]],""))</f>
        <v/>
      </c>
      <c r="BF61" s="59"/>
      <c r="BG61" s="60"/>
      <c r="BH61" s="29" t="str">
        <f>IF(Table_Styles[[#This Row],[BL]]&lt;&gt;"",Table_Styles[[#This Row],[BL]],IF(Table_Styles[[#This Row],[BL Default]]&lt;&gt;"",Table_Styles[[#This Row],[BL Default]],""))</f>
        <v/>
      </c>
      <c r="BI61" s="60"/>
      <c r="BJ61" s="62" t="s">
        <v>495</v>
      </c>
      <c r="BK61" s="29" t="str">
        <f>IF(Table_Styles[[#This Row],[Width]]&lt;&gt;"",Table_Styles[[#This Row],[Width]],IF(Table_Styles[[#This Row],[Width Default]]&lt;&gt;"",Table_Styles[[#This Row],[Width Default]],""))</f>
        <v>40%</v>
      </c>
      <c r="BL61" s="60"/>
      <c r="BM61" s="60"/>
      <c r="BN61" s="29" t="str">
        <f>IF(Table_Styles[[#This Row],[Height]]&lt;&gt;"",Table_Styles[[#This Row],[Height]],IF(Table_Styles[[#This Row],[Height Default]]&lt;&gt;"",Table_Styles[[#This Row],[Height Default]],""))</f>
        <v/>
      </c>
      <c r="BO61" s="29"/>
      <c r="BP61" s="29"/>
      <c r="BQ61" s="29" t="str">
        <f>IF(Table_Styles[[#This Row],[Top]]&lt;&gt;"",Table_Styles[[#This Row],[Top]],IF(Table_Styles[[#This Row],[Top Default]]&lt;&gt;"",Table_Styles[[#This Row],[Top Default]],""))</f>
        <v/>
      </c>
      <c r="BR61" s="29"/>
      <c r="BS61" s="29"/>
      <c r="BT61" s="29" t="str">
        <f>IF(Table_Styles[[#This Row],[Right]]&lt;&gt;"",Table_Styles[[#This Row],[Right]],IF(Table_Styles[[#This Row],[Right Default]]&lt;&gt;"",Table_Styles[[#This Row],[Right Default]],""))</f>
        <v/>
      </c>
      <c r="BU61" s="29"/>
      <c r="BV61" s="29"/>
      <c r="BW61" s="29" t="str">
        <f>IF(Table_Styles[[#This Row],[Bottom]]&lt;&gt;"",Table_Styles[[#This Row],[Bottom]],IF(Table_Styles[[#This Row],[Bottom Default]]&lt;&gt;"",Table_Styles[[#This Row],[Bottom Default]],""))</f>
        <v/>
      </c>
      <c r="BX61" s="29"/>
      <c r="BY61" s="29"/>
      <c r="BZ61" s="29" t="str">
        <f>IF(Table_Styles[[#This Row],[Left]]&lt;&gt;"",Table_Styles[[#This Row],[Left]],IF(Table_Styles[[#This Row],[Left Default]]&lt;&gt;"",Table_Styles[[#This Row],[Left Default]],""))</f>
        <v/>
      </c>
      <c r="CA61" s="59"/>
      <c r="CB61" s="104" t="str">
        <f>IF(AND(Table_Styles[[#This Row],[Selector]]&lt;&gt;"",Table_Styles[[#This Row],[Font Family Used]]&lt;&gt;"",Table_Styles[[#This Row],[Font Weight Used]]&lt;&gt;""),Table_Styles[[#This Row],[Font Family Used]]&amp;" "&amp;Table_Styles[[#This Row],[Font Weight Used]],"")</f>
        <v>Nunito 300</v>
      </c>
      <c r="CC61" s="104" t="str">
        <f ca="1">IF(AND(Table_Styles[[#This Row],[Selector]],COUNTIF(OFFSET(CC:CC,0,0,ROW()-1,1),"="&amp;Table_Styles[[#This Row],[Font]])=0),Table_Styles[[#This Row],[Font]],"")</f>
        <v/>
      </c>
      <c r="CD61" s="104" t="str">
        <f ca="1">IF(Table_Styles[[#This Row],[Unique Font]]&lt;&gt;"",
"{""fontFamily"":"""&amp;Table_Styles[[#This Row],[Font Family Used]]&amp;""",""fontWeight"":"&amp;Table_Styles[[#This Row],[Font Weight Used]]&amp;"}","")</f>
        <v/>
      </c>
      <c r="CE6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#FFFFFF;border: none;border-radius: 3px;margin-top: 2px;margin-right: 2px;margin-bottom: 2px;margin-left: 2px;width: 40%</v>
      </c>
      <c r="CF61" s="107"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'Nunito';font-size: 13px;font-weight: 300;color: #1d1c1c;background: #FFFFFF;border: none;border-radius: 3px;margin-top: 2px;margin-right: 2px;margin-bottom: 2px;margin-left: 2px;width: 40% }</v>
      </c>
      <c r="CG61" s="107" t="str">
        <f xml:space="preserve">
SUBSTITUTE(SUBSTITUTE(SUBSTITUTE(SUBSTITUTE(SUBSTITUTE(SUBSTITUTE(SUBSTITUTE(SUBSTITUTE(Table_Styles[[#This Row],[Config]],
" {","{"),
"{ ","{"),
" }","}"),
"} ","}"),
" ,",","),
", ",","),
" :",":"),
": ",":")</f>
        <v>.ui-datepicker .ui-datepicker-title select,.ui-datepicker select.ui-datepicker-month,.ui-datepicker select.ui-datepicker-year{font-family:'Nunito';font-size:13px;font-weight:300;color:#1d1c1c;background:#FFFFFF;border:none;border-radius:3px;margin-top:2px;margin-right:2px;margin-bottom:2px;margin-left:2px;width:40%}</v>
      </c>
    </row>
    <row r="62" spans="2:85" ht="21" customHeight="1">
      <c r="B62" s="104" t="s">
        <v>496</v>
      </c>
      <c r="C62" s="102" t="s">
        <v>497</v>
      </c>
      <c r="D62" s="59"/>
      <c r="E62" s="60" t="str">
        <f>Settings_Styling_Font_Labels</f>
        <v>Nunito</v>
      </c>
      <c r="F62" s="52" t="str">
        <f>IF(Table_Styles[[#This Row],[Font Family]]&lt;&gt;"",Table_Styles[[#This Row],[Font Family]],IF(Table_Styles[[#This Row],[Font Family Default]]&lt;&gt;"",Table_Styles[[#This Row],[Font Family Default]],""))</f>
        <v>Nunito</v>
      </c>
      <c r="G62" s="59"/>
      <c r="H62" s="136" t="s">
        <v>426</v>
      </c>
      <c r="I62" s="52" t="str">
        <f>IF(Table_Styles[[#This Row],[Font Size]]&lt;&gt;"",Table_Styles[[#This Row],[Font Size]],IF(Table_Styles[[#This Row],[Font Size Default]]&lt;&gt;"",Table_Styles[[#This Row],[Font Size Default]],""))</f>
        <v>14px</v>
      </c>
      <c r="J62" s="59"/>
      <c r="K62" s="60">
        <f>Settings_Styling_Font_Weight_Labels</f>
        <v>700</v>
      </c>
      <c r="L62" s="52">
        <f>IF(Table_Styles[[#This Row],[Font Weight]]&lt;&gt;"",Table_Styles[[#This Row],[Font Weight]],IF(Table_Styles[[#This Row],[Font Weight Default]]&lt;&gt;"",Table_Styles[[#This Row],[Font Weight Default]],""))</f>
        <v>700</v>
      </c>
      <c r="M62" s="59"/>
      <c r="N62" s="59" t="str">
        <f>Colour_Foreground_1</f>
        <v>#1d1c1c</v>
      </c>
      <c r="O62" s="29" t="str">
        <f>IF(Table_Styles[[#This Row],[Colour]]&lt;&gt;"",Table_Styles[[#This Row],[Colour]],IF(Table_Styles[[#This Row],[Colour Default]]&lt;&gt;"",Table_Styles[[#This Row],[Colour Default]],""))</f>
        <v>#1d1c1c</v>
      </c>
      <c r="P62" s="59"/>
      <c r="Q62" s="60"/>
      <c r="R62" s="29" t="str">
        <f>IF(Table_Styles[[#This Row],[Background]]&lt;&gt;"",Table_Styles[[#This Row],[Background]],IF(Table_Styles[[#This Row],[Background Default]]&lt;&gt;"",Table_Styles[[#This Row],[Background Default]],""))</f>
        <v/>
      </c>
      <c r="S62" s="59"/>
      <c r="T62" s="60"/>
      <c r="U62" s="29" t="str">
        <f>IF(Table_Styles[[#This Row],[Border]]&lt;&gt;"",Table_Styles[[#This Row],[Border]],IF(Table_Styles[[#This Row],[Border Default]]&lt;&gt;"",Table_Styles[[#This Row],[Border Default]],""))</f>
        <v/>
      </c>
      <c r="V62" s="60"/>
      <c r="W62" s="60"/>
      <c r="X62" s="29" t="str">
        <f>IF(Table_Styles[[#This Row],[Border Radius]]&lt;&gt;"",Table_Styles[[#This Row],[Border Radius]],IF(Table_Styles[[#This Row],[Border Radius Default]]&lt;&gt;"",Table_Styles[[#This Row],[Border Radius Default]],""))</f>
        <v/>
      </c>
      <c r="Y62" s="59"/>
      <c r="Z62" s="60"/>
      <c r="AA62" s="29" t="str">
        <f>IF(Table_Styles[[#This Row],[MT]]&lt;&gt;"",Table_Styles[[#This Row],[MT]],IF(Table_Styles[[#This Row],[MT Default]]&lt;&gt;"",Table_Styles[[#This Row],[MT Default]],""))</f>
        <v/>
      </c>
      <c r="AB62" s="59"/>
      <c r="AC62" s="60"/>
      <c r="AD62" s="29" t="str">
        <f>IF(Table_Styles[[#This Row],[MR]]&lt;&gt;"",Table_Styles[[#This Row],[MR]],IF(Table_Styles[[#This Row],[MR Default]]&lt;&gt;"",Table_Styles[[#This Row],[MR Default]],""))</f>
        <v/>
      </c>
      <c r="AE62" s="59"/>
      <c r="AF62" s="60"/>
      <c r="AG62" s="29" t="str">
        <f>IF(Table_Styles[[#This Row],[MB]]&lt;&gt;"",Table_Styles[[#This Row],[MB]],IF(Table_Styles[[#This Row],[MB Default]]&lt;&gt;"",Table_Styles[[#This Row],[MB Default]],""))</f>
        <v/>
      </c>
      <c r="AH62" s="59"/>
      <c r="AI62" s="60"/>
      <c r="AJ62" s="29" t="str">
        <f>IF(Table_Styles[[#This Row],[ML]]&lt;&gt;"",Table_Styles[[#This Row],[ML]],IF(Table_Styles[[#This Row],[ML Default]]&lt;&gt;"",Table_Styles[[#This Row],[ML Default]],""))</f>
        <v/>
      </c>
      <c r="AK62" s="59"/>
      <c r="AL62" s="60"/>
      <c r="AM62" s="29" t="str">
        <f>IF(Table_Styles[[#This Row],[PT]]&lt;&gt;"",Table_Styles[[#This Row],[PT]],IF(Table_Styles[[#This Row],[PT Default]]&lt;&gt;"",Table_Styles[[#This Row],[PT Default]],""))</f>
        <v/>
      </c>
      <c r="AN62" s="59"/>
      <c r="AO62" s="60"/>
      <c r="AP62" s="29" t="str">
        <f>IF(Table_Styles[[#This Row],[PR]]&lt;&gt;"",Table_Styles[[#This Row],[PR]],IF(Table_Styles[[#This Row],[PR Default]]&lt;&gt;"",Table_Styles[[#This Row],[PR Default]],""))</f>
        <v/>
      </c>
      <c r="AQ62" s="59"/>
      <c r="AR62" s="60"/>
      <c r="AS62" s="29" t="str">
        <f>IF(Table_Styles[[#This Row],[PB]]&lt;&gt;"",Table_Styles[[#This Row],[PB]],IF(Table_Styles[[#This Row],[PB Default]]&lt;&gt;"",Table_Styles[[#This Row],[PB Default]],""))</f>
        <v/>
      </c>
      <c r="AT62" s="59"/>
      <c r="AU62" s="60"/>
      <c r="AV62" s="29" t="str">
        <f>IF(Table_Styles[[#This Row],[PL]]&lt;&gt;"",Table_Styles[[#This Row],[PL]],IF(Table_Styles[[#This Row],[PL Default]]&lt;&gt;"",Table_Styles[[#This Row],[PL Default]],""))</f>
        <v/>
      </c>
      <c r="AW62" s="59"/>
      <c r="AX62" s="60"/>
      <c r="AY62" s="29" t="str">
        <f>IF(Table_Styles[[#This Row],[BT]]&lt;&gt;"",Table_Styles[[#This Row],[BT]],IF(Table_Styles[[#This Row],[BT Default]]&lt;&gt;"",Table_Styles[[#This Row],[BT Default]],""))</f>
        <v/>
      </c>
      <c r="AZ62" s="59"/>
      <c r="BA62" s="60"/>
      <c r="BB62" s="29" t="str">
        <f>IF(Table_Styles[[#This Row],[BR]]&lt;&gt;"",Table_Styles[[#This Row],[BR]],IF(Table_Styles[[#This Row],[BR Default]]&lt;&gt;"",Table_Styles[[#This Row],[BR Default]],""))</f>
        <v/>
      </c>
      <c r="BC62" s="59"/>
      <c r="BD62" s="60"/>
      <c r="BE62" s="29" t="str">
        <f>IF(Table_Styles[[#This Row],[BB]]&lt;&gt;"",Table_Styles[[#This Row],[BB]],IF(Table_Styles[[#This Row],[BB Default]]&lt;&gt;"",Table_Styles[[#This Row],[BB Default]],""))</f>
        <v/>
      </c>
      <c r="BF62" s="59"/>
      <c r="BG62" s="60"/>
      <c r="BH62" s="29" t="str">
        <f>IF(Table_Styles[[#This Row],[BL]]&lt;&gt;"",Table_Styles[[#This Row],[BL]],IF(Table_Styles[[#This Row],[BL Default]]&lt;&gt;"",Table_Styles[[#This Row],[BL Default]],""))</f>
        <v/>
      </c>
      <c r="BI62" s="60"/>
      <c r="BJ62" s="60"/>
      <c r="BK62" s="29" t="str">
        <f>IF(Table_Styles[[#This Row],[Width]]&lt;&gt;"",Table_Styles[[#This Row],[Width]],IF(Table_Styles[[#This Row],[Width Default]]&lt;&gt;"",Table_Styles[[#This Row],[Width Default]],""))</f>
        <v/>
      </c>
      <c r="BL62" s="60"/>
      <c r="BM62" s="60"/>
      <c r="BN62" s="29" t="str">
        <f>IF(Table_Styles[[#This Row],[Height]]&lt;&gt;"",Table_Styles[[#This Row],[Height]],IF(Table_Styles[[#This Row],[Height Default]]&lt;&gt;"",Table_Styles[[#This Row],[Height Default]],""))</f>
        <v/>
      </c>
      <c r="BO62" s="29"/>
      <c r="BP62" s="29"/>
      <c r="BQ62" s="29" t="str">
        <f>IF(Table_Styles[[#This Row],[Top]]&lt;&gt;"",Table_Styles[[#This Row],[Top]],IF(Table_Styles[[#This Row],[Top Default]]&lt;&gt;"",Table_Styles[[#This Row],[Top Default]],""))</f>
        <v/>
      </c>
      <c r="BR62" s="29"/>
      <c r="BS62" s="29"/>
      <c r="BT62" s="29" t="str">
        <f>IF(Table_Styles[[#This Row],[Right]]&lt;&gt;"",Table_Styles[[#This Row],[Right]],IF(Table_Styles[[#This Row],[Right Default]]&lt;&gt;"",Table_Styles[[#This Row],[Right Default]],""))</f>
        <v/>
      </c>
      <c r="BU62" s="29"/>
      <c r="BV62" s="29"/>
      <c r="BW62" s="29" t="str">
        <f>IF(Table_Styles[[#This Row],[Bottom]]&lt;&gt;"",Table_Styles[[#This Row],[Bottom]],IF(Table_Styles[[#This Row],[Bottom Default]]&lt;&gt;"",Table_Styles[[#This Row],[Bottom Default]],""))</f>
        <v/>
      </c>
      <c r="BX62" s="29"/>
      <c r="BY62" s="29"/>
      <c r="BZ62" s="29" t="str">
        <f>IF(Table_Styles[[#This Row],[Left]]&lt;&gt;"",Table_Styles[[#This Row],[Left]],IF(Table_Styles[[#This Row],[Left Default]]&lt;&gt;"",Table_Styles[[#This Row],[Left Default]],""))</f>
        <v/>
      </c>
      <c r="CA62" s="59"/>
      <c r="CB62" s="104" t="str">
        <f>IF(AND(Table_Styles[[#This Row],[Selector]]&lt;&gt;"",Table_Styles[[#This Row],[Font Family Used]]&lt;&gt;"",Table_Styles[[#This Row],[Font Weight Used]]&lt;&gt;""),Table_Styles[[#This Row],[Font Family Used]]&amp;" "&amp;Table_Styles[[#This Row],[Font Weight Used]],"")</f>
        <v>Nunito 700</v>
      </c>
      <c r="CC62" s="104" t="str">
        <f ca="1">IF(AND(Table_Styles[[#This Row],[Selector]],COUNTIF(OFFSET(CC:CC,0,0,ROW()-1,1),"="&amp;Table_Styles[[#This Row],[Font]])=0),Table_Styles[[#This Row],[Font]],"")</f>
        <v/>
      </c>
      <c r="CD62" s="104" t="str">
        <f ca="1">IF(Table_Styles[[#This Row],[Unique Font]]&lt;&gt;"",
"{""fontFamily"":"""&amp;Table_Styles[[#This Row],[Font Family Used]]&amp;""",""fontWeight"":"&amp;Table_Styles[[#This Row],[Font Weight Used]]&amp;"}","")</f>
        <v/>
      </c>
      <c r="CE6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v>
      </c>
      <c r="CF62" s="107" t="str">
        <f>IF(AND(Table_Styles[[#This Row],[Selector]]&lt;&gt;"", Table_Styles[[#This Row],[Config Properties]]&lt;&gt;""),
Table_Styles[[#This Row],[Selector]]&amp;" { "&amp;Table_Styles[[#This Row],[Config Properties]]&amp;" }","")</f>
        <v>.ui-datepicker .ui-datepicker-calendar th { font-family: 'Nunito';font-size: 14px;font-weight: 700;color: #1d1c1c }</v>
      </c>
      <c r="CG62" s="107" t="str">
        <f xml:space="preserve">
SUBSTITUTE(SUBSTITUTE(SUBSTITUTE(SUBSTITUTE(SUBSTITUTE(SUBSTITUTE(SUBSTITUTE(SUBSTITUTE(Table_Styles[[#This Row],[Config]],
" {","{"),
"{ ","{"),
" }","}"),
"} ","}"),
" ,",","),
", ",","),
" :",":"),
": ",":")</f>
        <v>.ui-datepicker .ui-datepicker-calendar th{font-family:'Nunito';font-size:14px;font-weight:700;color:#1d1c1c}</v>
      </c>
    </row>
    <row r="63" spans="2:85" ht="21" customHeight="1">
      <c r="B63" s="104" t="s">
        <v>498</v>
      </c>
      <c r="C63" s="177" t="s">
        <v>499</v>
      </c>
      <c r="D63" s="59"/>
      <c r="E63" s="60" t="str">
        <f>Settings_Styling_Font_Body_Text</f>
        <v>Nunito</v>
      </c>
      <c r="F63" s="29" t="str">
        <f>IF(Table_Styles[[#This Row],[Font Family]]&lt;&gt;"",Table_Styles[[#This Row],[Font Family]],IF(Table_Styles[[#This Row],[Font Family Default]]&lt;&gt;"",Table_Styles[[#This Row],[Font Family Default]],""))</f>
        <v>Nunito</v>
      </c>
      <c r="G63" s="59"/>
      <c r="H63" s="136" t="s">
        <v>429</v>
      </c>
      <c r="I63" s="50" t="str">
        <f>IF(Table_Styles[[#This Row],[Font Size]]&lt;&gt;"",Table_Styles[[#This Row],[Font Size]],IF(Table_Styles[[#This Row],[Font Size Default]]&lt;&gt;"",Table_Styles[[#This Row],[Font Size Default]],""))</f>
        <v>13px</v>
      </c>
      <c r="J63" s="59"/>
      <c r="K63" s="60">
        <f>Settings_Styling_Font_Weight_Body_Text</f>
        <v>300</v>
      </c>
      <c r="L63" s="50">
        <f>IF(Table_Styles[[#This Row],[Font Weight]]&lt;&gt;"",Table_Styles[[#This Row],[Font Weight]],IF(Table_Styles[[#This Row],[Font Weight Default]]&lt;&gt;"",Table_Styles[[#This Row],[Font Weight Default]],""))</f>
        <v>300</v>
      </c>
      <c r="M63" s="59"/>
      <c r="N63" s="59" t="str">
        <f>Colour_Foreground_1</f>
        <v>#1d1c1c</v>
      </c>
      <c r="O63" s="50" t="str">
        <f>IF(Table_Styles[[#This Row],[Colour]]&lt;&gt;"",Table_Styles[[#This Row],[Colour]],IF(Table_Styles[[#This Row],[Colour Default]]&lt;&gt;"",Table_Styles[[#This Row],[Colour Default]],""))</f>
        <v>#1d1c1c</v>
      </c>
      <c r="P63" s="59"/>
      <c r="Q63" s="136" t="str">
        <f>Colour_Background_2</f>
        <v>#f5f8fc</v>
      </c>
      <c r="R63" s="50" t="str">
        <f>IF(Table_Styles[[#This Row],[Background]]&lt;&gt;"",Table_Styles[[#This Row],[Background]],IF(Table_Styles[[#This Row],[Background Default]]&lt;&gt;"",Table_Styles[[#This Row],[Background Default]],""))</f>
        <v>#f5f8fc</v>
      </c>
      <c r="S63" s="59"/>
      <c r="T63" s="59" t="s">
        <v>432</v>
      </c>
      <c r="U63" s="50" t="str">
        <f>IF(Table_Styles[[#This Row],[Border]]&lt;&gt;"",Table_Styles[[#This Row],[Border]],IF(Table_Styles[[#This Row],[Border Default]]&lt;&gt;"",Table_Styles[[#This Row],[Border Default]],""))</f>
        <v>none</v>
      </c>
      <c r="V63" s="59"/>
      <c r="W63" s="59"/>
      <c r="X63" s="50" t="str">
        <f>IF(Table_Styles[[#This Row],[Border Radius]]&lt;&gt;"",Table_Styles[[#This Row],[Border Radius]],IF(Table_Styles[[#This Row],[Border Radius Default]]&lt;&gt;"",Table_Styles[[#This Row],[Border Radius Default]],""))</f>
        <v/>
      </c>
      <c r="Y63" s="59"/>
      <c r="Z63" s="59"/>
      <c r="AA63" s="50" t="str">
        <f>IF(Table_Styles[[#This Row],[MT]]&lt;&gt;"",Table_Styles[[#This Row],[MT]],IF(Table_Styles[[#This Row],[MT Default]]&lt;&gt;"",Table_Styles[[#This Row],[MT Default]],""))</f>
        <v/>
      </c>
      <c r="AB63" s="59"/>
      <c r="AC63" s="59"/>
      <c r="AD63" s="50" t="str">
        <f>IF(Table_Styles[[#This Row],[MR]]&lt;&gt;"",Table_Styles[[#This Row],[MR]],IF(Table_Styles[[#This Row],[MR Default]]&lt;&gt;"",Table_Styles[[#This Row],[MR Default]],""))</f>
        <v/>
      </c>
      <c r="AE63" s="59"/>
      <c r="AF63" s="59"/>
      <c r="AG63" s="50" t="str">
        <f>IF(Table_Styles[[#This Row],[MB]]&lt;&gt;"",Table_Styles[[#This Row],[MB]],IF(Table_Styles[[#This Row],[MB Default]]&lt;&gt;"",Table_Styles[[#This Row],[MB Default]],""))</f>
        <v/>
      </c>
      <c r="AH63" s="59"/>
      <c r="AI63" s="59"/>
      <c r="AJ63" s="50" t="str">
        <f>IF(Table_Styles[[#This Row],[ML]]&lt;&gt;"",Table_Styles[[#This Row],[ML]],IF(Table_Styles[[#This Row],[ML Default]]&lt;&gt;"",Table_Styles[[#This Row],[ML Default]],""))</f>
        <v/>
      </c>
      <c r="AK63" s="59"/>
      <c r="AL63" s="59"/>
      <c r="AM63" s="50" t="str">
        <f>IF(Table_Styles[[#This Row],[PT]]&lt;&gt;"",Table_Styles[[#This Row],[PT]],IF(Table_Styles[[#This Row],[PT Default]]&lt;&gt;"",Table_Styles[[#This Row],[PT Default]],""))</f>
        <v/>
      </c>
      <c r="AN63" s="59"/>
      <c r="AO63" s="136" t="s">
        <v>491</v>
      </c>
      <c r="AP63" s="50" t="str">
        <f>IF(Table_Styles[[#This Row],[PR]]&lt;&gt;"",Table_Styles[[#This Row],[PR]],IF(Table_Styles[[#This Row],[PR Default]]&lt;&gt;"",Table_Styles[[#This Row],[PR Default]],""))</f>
        <v>4px</v>
      </c>
      <c r="AQ63" s="59"/>
      <c r="AR63" s="136" t="s">
        <v>457</v>
      </c>
      <c r="AS63" s="50" t="str">
        <f>IF(Table_Styles[[#This Row],[PB]]&lt;&gt;"",Table_Styles[[#This Row],[PB]],IF(Table_Styles[[#This Row],[PB Default]]&lt;&gt;"",Table_Styles[[#This Row],[PB Default]],""))</f>
        <v>3px</v>
      </c>
      <c r="AT63" s="59"/>
      <c r="AU63" s="59"/>
      <c r="AV63" s="50" t="str">
        <f>IF(Table_Styles[[#This Row],[PL]]&lt;&gt;"",Table_Styles[[#This Row],[PL]],IF(Table_Styles[[#This Row],[PL Default]]&lt;&gt;"",Table_Styles[[#This Row],[PL Default]],""))</f>
        <v/>
      </c>
      <c r="AW63" s="59"/>
      <c r="AX63" s="59"/>
      <c r="AY63" s="50" t="str">
        <f>IF(Table_Styles[[#This Row],[BT]]&lt;&gt;"",Table_Styles[[#This Row],[BT]],IF(Table_Styles[[#This Row],[BT Default]]&lt;&gt;"",Table_Styles[[#This Row],[BT Default]],""))</f>
        <v/>
      </c>
      <c r="AZ63" s="59"/>
      <c r="BA63" s="59"/>
      <c r="BB63" s="50" t="str">
        <f>IF(Table_Styles[[#This Row],[BR]]&lt;&gt;"",Table_Styles[[#This Row],[BR]],IF(Table_Styles[[#This Row],[BR Default]]&lt;&gt;"",Table_Styles[[#This Row],[BR Default]],""))</f>
        <v/>
      </c>
      <c r="BC63" s="59"/>
      <c r="BD63" s="59"/>
      <c r="BE63" s="50" t="str">
        <f>IF(Table_Styles[[#This Row],[BB]]&lt;&gt;"",Table_Styles[[#This Row],[BB]],IF(Table_Styles[[#This Row],[BB Default]]&lt;&gt;"",Table_Styles[[#This Row],[BB Default]],""))</f>
        <v/>
      </c>
      <c r="BF63" s="59"/>
      <c r="BG63" s="59"/>
      <c r="BH63" s="50" t="str">
        <f>IF(Table_Styles[[#This Row],[BL]]&lt;&gt;"",Table_Styles[[#This Row],[BL]],IF(Table_Styles[[#This Row],[BL Default]]&lt;&gt;"",Table_Styles[[#This Row],[BL Default]],""))</f>
        <v/>
      </c>
      <c r="BI63" s="59"/>
      <c r="BJ63" s="59"/>
      <c r="BK63" s="50" t="str">
        <f>IF(Table_Styles[[#This Row],[Width]]&lt;&gt;"",Table_Styles[[#This Row],[Width]],IF(Table_Styles[[#This Row],[Width Default]]&lt;&gt;"",Table_Styles[[#This Row],[Width Default]],""))</f>
        <v/>
      </c>
      <c r="BL63" s="59"/>
      <c r="BM63" s="59"/>
      <c r="BN63" s="50" t="str">
        <f>IF(Table_Styles[[#This Row],[Height]]&lt;&gt;"",Table_Styles[[#This Row],[Height]],IF(Table_Styles[[#This Row],[Height Default]]&lt;&gt;"",Table_Styles[[#This Row],[Height Default]],""))</f>
        <v/>
      </c>
      <c r="BO63" s="50"/>
      <c r="BP63" s="50"/>
      <c r="BQ63" s="50" t="str">
        <f>IF(Table_Styles[[#This Row],[Top]]&lt;&gt;"",Table_Styles[[#This Row],[Top]],IF(Table_Styles[[#This Row],[Top Default]]&lt;&gt;"",Table_Styles[[#This Row],[Top Default]],""))</f>
        <v/>
      </c>
      <c r="BR63" s="50"/>
      <c r="BS63" s="50"/>
      <c r="BT63" s="50" t="str">
        <f>IF(Table_Styles[[#This Row],[Right]]&lt;&gt;"",Table_Styles[[#This Row],[Right]],IF(Table_Styles[[#This Row],[Right Default]]&lt;&gt;"",Table_Styles[[#This Row],[Right Default]],""))</f>
        <v/>
      </c>
      <c r="BU63" s="50"/>
      <c r="BV63" s="50"/>
      <c r="BW63" s="50" t="str">
        <f>IF(Table_Styles[[#This Row],[Bottom]]&lt;&gt;"",Table_Styles[[#This Row],[Bottom]],IF(Table_Styles[[#This Row],[Bottom Default]]&lt;&gt;"",Table_Styles[[#This Row],[Bottom Default]],""))</f>
        <v/>
      </c>
      <c r="BX63" s="50"/>
      <c r="BY63" s="50"/>
      <c r="BZ63" s="50" t="str">
        <f>IF(Table_Styles[[#This Row],[Left]]&lt;&gt;"",Table_Styles[[#This Row],[Left]],IF(Table_Styles[[#This Row],[Left Default]]&lt;&gt;"",Table_Styles[[#This Row],[Left Default]],""))</f>
        <v/>
      </c>
      <c r="CA63" s="59"/>
      <c r="CB63" s="104" t="str">
        <f>IF(AND(Table_Styles[[#This Row],[Selector]]&lt;&gt;"",Table_Styles[[#This Row],[Font Family Used]]&lt;&gt;"",Table_Styles[[#This Row],[Font Weight Used]]&lt;&gt;""),Table_Styles[[#This Row],[Font Family Used]]&amp;" "&amp;Table_Styles[[#This Row],[Font Weight Used]],"")</f>
        <v>Nunito 300</v>
      </c>
      <c r="CC63" s="104" t="str">
        <f ca="1">IF(AND(Table_Styles[[#This Row],[Selector]],COUNTIF(OFFSET(CC:CC,0,0,ROW()-1,1),"="&amp;Table_Styles[[#This Row],[Font]])=0),Table_Styles[[#This Row],[Font]],"")</f>
        <v/>
      </c>
      <c r="CD63" s="104" t="str">
        <f ca="1">IF(Table_Styles[[#This Row],[Unique Font]]&lt;&gt;"",
"{""fontFamily"":"""&amp;Table_Styles[[#This Row],[Font Family Used]]&amp;""",""fontWeight"":"&amp;Table_Styles[[#This Row],[Font Weight Used]]&amp;"}","")</f>
        <v/>
      </c>
      <c r="CE6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#f5f8fc;border: none;padding-right: 4px;padding-bottom: 3px</v>
      </c>
      <c r="CF63" s="107" t="str">
        <f>IF(AND(Table_Styles[[#This Row],[Selector]]&lt;&gt;"", Table_Styles[[#This Row],[Config Properties]]&lt;&gt;""),
Table_Styles[[#This Row],[Selector]]&amp;" { "&amp;Table_Styles[[#This Row],[Config Properties]]&amp;" }","")</f>
        <v>.ui-widget-content .ui-state-default { font-family: 'Nunito';font-size: 13px;font-weight: 300;color: #1d1c1c;background: #f5f8fc;border: none;padding-right: 4px;padding-bottom: 3px }</v>
      </c>
      <c r="CG63" s="107" t="str">
        <f xml:space="preserve">
SUBSTITUTE(SUBSTITUTE(SUBSTITUTE(SUBSTITUTE(SUBSTITUTE(SUBSTITUTE(SUBSTITUTE(SUBSTITUTE(Table_Styles[[#This Row],[Config]],
" {","{"),
"{ ","{"),
" }","}"),
"} ","}"),
" ,",","),
", ",","),
" :",":"),
": ",":")</f>
        <v>.ui-widget-content .ui-state-default{font-family:'Nunito';font-size:13px;font-weight:300;color:#1d1c1c;background:#f5f8fc;border:none;padding-right:4px;padding-bottom:3px}</v>
      </c>
    </row>
    <row r="64" spans="2:85" ht="21" customHeight="1">
      <c r="B64" s="104" t="s">
        <v>500</v>
      </c>
      <c r="C64" s="177" t="s">
        <v>501</v>
      </c>
      <c r="D64" s="59"/>
      <c r="E64" s="60"/>
      <c r="F64" s="29" t="str">
        <f>IF(Table_Styles[[#This Row],[Font Family]]&lt;&gt;"",Table_Styles[[#This Row],[Font Family]],IF(Table_Styles[[#This Row],[Font Family Default]]&lt;&gt;"",Table_Styles[[#This Row],[Font Family Default]],""))</f>
        <v/>
      </c>
      <c r="G64" s="59"/>
      <c r="H64" s="136"/>
      <c r="I64" s="50" t="str">
        <f>IF(Table_Styles[[#This Row],[Font Size]]&lt;&gt;"",Table_Styles[[#This Row],[Font Size]],IF(Table_Styles[[#This Row],[Font Size Default]]&lt;&gt;"",Table_Styles[[#This Row],[Font Size Default]],""))</f>
        <v/>
      </c>
      <c r="J64" s="59"/>
      <c r="K64" s="60"/>
      <c r="L64" s="50" t="str">
        <f>IF(Table_Styles[[#This Row],[Font Weight]]&lt;&gt;"",Table_Styles[[#This Row],[Font Weight]],IF(Table_Styles[[#This Row],[Font Weight Default]]&lt;&gt;"",Table_Styles[[#This Row],[Font Weight Default]],""))</f>
        <v/>
      </c>
      <c r="M64" s="59"/>
      <c r="N64" s="59" t="str">
        <f>Colour_Foreground_1</f>
        <v>#1d1c1c</v>
      </c>
      <c r="O64" s="50" t="str">
        <f>IF(Table_Styles[[#This Row],[Colour]]&lt;&gt;"",Table_Styles[[#This Row],[Colour]],IF(Table_Styles[[#This Row],[Colour Default]]&lt;&gt;"",Table_Styles[[#This Row],[Colour Default]],""))</f>
        <v>#1d1c1c</v>
      </c>
      <c r="P64" s="59"/>
      <c r="Q64" s="136" t="str">
        <f>Colour_Background_3</f>
        <v>#d9e1e8</v>
      </c>
      <c r="R64" s="50" t="str">
        <f>IF(Table_Styles[[#This Row],[Background]]&lt;&gt;"",Table_Styles[[#This Row],[Background]],IF(Table_Styles[[#This Row],[Background Default]]&lt;&gt;"",Table_Styles[[#This Row],[Background Default]],""))</f>
        <v>#d9e1e8</v>
      </c>
      <c r="S64" s="59"/>
      <c r="T64" s="59" t="s">
        <v>432</v>
      </c>
      <c r="U64" s="50" t="str">
        <f>IF(Table_Styles[[#This Row],[Border]]&lt;&gt;"",Table_Styles[[#This Row],[Border]],IF(Table_Styles[[#This Row],[Border Default]]&lt;&gt;"",Table_Styles[[#This Row],[Border Default]],""))</f>
        <v>none</v>
      </c>
      <c r="V64" s="59"/>
      <c r="W64" s="59"/>
      <c r="X64" s="50" t="str">
        <f>IF(Table_Styles[[#This Row],[Border Radius]]&lt;&gt;"",Table_Styles[[#This Row],[Border Radius]],IF(Table_Styles[[#This Row],[Border Radius Default]]&lt;&gt;"",Table_Styles[[#This Row],[Border Radius Default]],""))</f>
        <v/>
      </c>
      <c r="Y64" s="59"/>
      <c r="Z64" s="59"/>
      <c r="AA64" s="50" t="str">
        <f>IF(Table_Styles[[#This Row],[MT]]&lt;&gt;"",Table_Styles[[#This Row],[MT]],IF(Table_Styles[[#This Row],[MT Default]]&lt;&gt;"",Table_Styles[[#This Row],[MT Default]],""))</f>
        <v/>
      </c>
      <c r="AB64" s="59"/>
      <c r="AC64" s="59"/>
      <c r="AD64" s="50" t="str">
        <f>IF(Table_Styles[[#This Row],[MR]]&lt;&gt;"",Table_Styles[[#This Row],[MR]],IF(Table_Styles[[#This Row],[MR Default]]&lt;&gt;"",Table_Styles[[#This Row],[MR Default]],""))</f>
        <v/>
      </c>
      <c r="AE64" s="59"/>
      <c r="AF64" s="59"/>
      <c r="AG64" s="50" t="str">
        <f>IF(Table_Styles[[#This Row],[MB]]&lt;&gt;"",Table_Styles[[#This Row],[MB]],IF(Table_Styles[[#This Row],[MB Default]]&lt;&gt;"",Table_Styles[[#This Row],[MB Default]],""))</f>
        <v/>
      </c>
      <c r="AH64" s="59"/>
      <c r="AI64" s="59"/>
      <c r="AJ64" s="50" t="str">
        <f>IF(Table_Styles[[#This Row],[ML]]&lt;&gt;"",Table_Styles[[#This Row],[ML]],IF(Table_Styles[[#This Row],[ML Default]]&lt;&gt;"",Table_Styles[[#This Row],[ML Default]],""))</f>
        <v/>
      </c>
      <c r="AK64" s="59"/>
      <c r="AL64" s="59"/>
      <c r="AM64" s="50" t="str">
        <f>IF(Table_Styles[[#This Row],[PT]]&lt;&gt;"",Table_Styles[[#This Row],[PT]],IF(Table_Styles[[#This Row],[PT Default]]&lt;&gt;"",Table_Styles[[#This Row],[PT Default]],""))</f>
        <v/>
      </c>
      <c r="AN64" s="59"/>
      <c r="AO64" s="59"/>
      <c r="AP64" s="50" t="str">
        <f>IF(Table_Styles[[#This Row],[PR]]&lt;&gt;"",Table_Styles[[#This Row],[PR]],IF(Table_Styles[[#This Row],[PR Default]]&lt;&gt;"",Table_Styles[[#This Row],[PR Default]],""))</f>
        <v/>
      </c>
      <c r="AQ64" s="59"/>
      <c r="AR64" s="59"/>
      <c r="AS64" s="50" t="str">
        <f>IF(Table_Styles[[#This Row],[PB]]&lt;&gt;"",Table_Styles[[#This Row],[PB]],IF(Table_Styles[[#This Row],[PB Default]]&lt;&gt;"",Table_Styles[[#This Row],[PB Default]],""))</f>
        <v/>
      </c>
      <c r="AT64" s="59"/>
      <c r="AU64" s="59"/>
      <c r="AV64" s="50" t="str">
        <f>IF(Table_Styles[[#This Row],[PL]]&lt;&gt;"",Table_Styles[[#This Row],[PL]],IF(Table_Styles[[#This Row],[PL Default]]&lt;&gt;"",Table_Styles[[#This Row],[PL Default]],""))</f>
        <v/>
      </c>
      <c r="AW64" s="59"/>
      <c r="AX64" s="59"/>
      <c r="AY64" s="50" t="str">
        <f>IF(Table_Styles[[#This Row],[BT]]&lt;&gt;"",Table_Styles[[#This Row],[BT]],IF(Table_Styles[[#This Row],[BT Default]]&lt;&gt;"",Table_Styles[[#This Row],[BT Default]],""))</f>
        <v/>
      </c>
      <c r="AZ64" s="59"/>
      <c r="BA64" s="59"/>
      <c r="BB64" s="50" t="str">
        <f>IF(Table_Styles[[#This Row],[BR]]&lt;&gt;"",Table_Styles[[#This Row],[BR]],IF(Table_Styles[[#This Row],[BR Default]]&lt;&gt;"",Table_Styles[[#This Row],[BR Default]],""))</f>
        <v/>
      </c>
      <c r="BC64" s="59"/>
      <c r="BD64" s="59"/>
      <c r="BE64" s="50" t="str">
        <f>IF(Table_Styles[[#This Row],[BB]]&lt;&gt;"",Table_Styles[[#This Row],[BB]],IF(Table_Styles[[#This Row],[BB Default]]&lt;&gt;"",Table_Styles[[#This Row],[BB Default]],""))</f>
        <v/>
      </c>
      <c r="BF64" s="59"/>
      <c r="BG64" s="59"/>
      <c r="BH64" s="50" t="str">
        <f>IF(Table_Styles[[#This Row],[BL]]&lt;&gt;"",Table_Styles[[#This Row],[BL]],IF(Table_Styles[[#This Row],[BL Default]]&lt;&gt;"",Table_Styles[[#This Row],[BL Default]],""))</f>
        <v/>
      </c>
      <c r="BI64" s="59"/>
      <c r="BJ64" s="59"/>
      <c r="BK64" s="50" t="str">
        <f>IF(Table_Styles[[#This Row],[Width]]&lt;&gt;"",Table_Styles[[#This Row],[Width]],IF(Table_Styles[[#This Row],[Width Default]]&lt;&gt;"",Table_Styles[[#This Row],[Width Default]],""))</f>
        <v/>
      </c>
      <c r="BL64" s="59"/>
      <c r="BM64" s="59"/>
      <c r="BN64" s="50" t="str">
        <f>IF(Table_Styles[[#This Row],[Height]]&lt;&gt;"",Table_Styles[[#This Row],[Height]],IF(Table_Styles[[#This Row],[Height Default]]&lt;&gt;"",Table_Styles[[#This Row],[Height Default]],""))</f>
        <v/>
      </c>
      <c r="BO64" s="50"/>
      <c r="BP64" s="50"/>
      <c r="BQ64" s="50" t="str">
        <f>IF(Table_Styles[[#This Row],[Top]]&lt;&gt;"",Table_Styles[[#This Row],[Top]],IF(Table_Styles[[#This Row],[Top Default]]&lt;&gt;"",Table_Styles[[#This Row],[Top Default]],""))</f>
        <v/>
      </c>
      <c r="BR64" s="50"/>
      <c r="BS64" s="50"/>
      <c r="BT64" s="50" t="str">
        <f>IF(Table_Styles[[#This Row],[Right]]&lt;&gt;"",Table_Styles[[#This Row],[Right]],IF(Table_Styles[[#This Row],[Right Default]]&lt;&gt;"",Table_Styles[[#This Row],[Right Default]],""))</f>
        <v/>
      </c>
      <c r="BU64" s="50"/>
      <c r="BV64" s="50"/>
      <c r="BW64" s="50" t="str">
        <f>IF(Table_Styles[[#This Row],[Bottom]]&lt;&gt;"",Table_Styles[[#This Row],[Bottom]],IF(Table_Styles[[#This Row],[Bottom Default]]&lt;&gt;"",Table_Styles[[#This Row],[Bottom Default]],""))</f>
        <v/>
      </c>
      <c r="BX64" s="50"/>
      <c r="BY64" s="50"/>
      <c r="BZ64" s="50" t="str">
        <f>IF(Table_Styles[[#This Row],[Left]]&lt;&gt;"",Table_Styles[[#This Row],[Left]],IF(Table_Styles[[#This Row],[Left Default]]&lt;&gt;"",Table_Styles[[#This Row],[Left Default]],""))</f>
        <v/>
      </c>
      <c r="CA64" s="59"/>
      <c r="CB64" s="104" t="str">
        <f>IF(AND(Table_Styles[[#This Row],[Selector]]&lt;&gt;"",Table_Styles[[#This Row],[Font Family Used]]&lt;&gt;"",Table_Styles[[#This Row],[Font Weight Used]]&lt;&gt;""),Table_Styles[[#This Row],[Font Family Used]]&amp;" "&amp;Table_Styles[[#This Row],[Font Weight Used]],"")</f>
        <v/>
      </c>
      <c r="CC64" s="104" t="str">
        <f ca="1">IF(AND(Table_Styles[[#This Row],[Selector]],COUNTIF(OFFSET(CC:CC,0,0,ROW()-1,1),"="&amp;Table_Styles[[#This Row],[Font]])=0),Table_Styles[[#This Row],[Font]],"")</f>
        <v/>
      </c>
      <c r="CD64" s="104" t="str">
        <f ca="1">IF(Table_Styles[[#This Row],[Unique Font]]&lt;&gt;"",
"{""fontFamily"":"""&amp;Table_Styles[[#This Row],[Font Family Used]]&amp;""",""fontWeight"":"&amp;Table_Styles[[#This Row],[Font Weight Used]]&amp;"}","")</f>
        <v/>
      </c>
      <c r="CE6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#d9e1e8;border: none</v>
      </c>
      <c r="CF64" s="107" t="str">
        <f>IF(AND(Table_Styles[[#This Row],[Selector]]&lt;&gt;"", Table_Styles[[#This Row],[Config Properties]]&lt;&gt;""),
Table_Styles[[#This Row],[Selector]]&amp;" { "&amp;Table_Styles[[#This Row],[Config Properties]]&amp;" }","")</f>
        <v>.ui-widget-content .ui-state-hover { color: #1d1c1c;background: #d9e1e8;border: none }</v>
      </c>
      <c r="CG64" s="107" t="str">
        <f xml:space="preserve">
SUBSTITUTE(SUBSTITUTE(SUBSTITUTE(SUBSTITUTE(SUBSTITUTE(SUBSTITUTE(SUBSTITUTE(SUBSTITUTE(Table_Styles[[#This Row],[Config]],
" {","{"),
"{ ","{"),
" }","}"),
"} ","}"),
" ,",","),
", ",","),
" :",":"),
": ",":")</f>
        <v>.ui-widget-content .ui-state-hover{color:#1d1c1c;background:#d9e1e8;border:none}</v>
      </c>
    </row>
    <row r="65" spans="2:85" ht="21" customHeight="1">
      <c r="B65" s="104" t="s">
        <v>502</v>
      </c>
      <c r="C65" s="177" t="s">
        <v>503</v>
      </c>
      <c r="D65" s="59"/>
      <c r="E65" s="60"/>
      <c r="F65" s="50" t="str">
        <f>IF(Table_Styles[[#This Row],[Font Family]]&lt;&gt;"",Table_Styles[[#This Row],[Font Family]],IF(Table_Styles[[#This Row],[Font Family Default]]&lt;&gt;"",Table_Styles[[#This Row],[Font Family Default]],""))</f>
        <v/>
      </c>
      <c r="G65" s="59"/>
      <c r="H65" s="136"/>
      <c r="I65" s="50" t="str">
        <f>IF(Table_Styles[[#This Row],[Font Size]]&lt;&gt;"",Table_Styles[[#This Row],[Font Size]],IF(Table_Styles[[#This Row],[Font Size Default]]&lt;&gt;"",Table_Styles[[#This Row],[Font Size Default]],""))</f>
        <v/>
      </c>
      <c r="J65" s="59"/>
      <c r="K65" s="60"/>
      <c r="L65" s="50" t="str">
        <f>IF(Table_Styles[[#This Row],[Font Weight]]&lt;&gt;"",Table_Styles[[#This Row],[Font Weight]],IF(Table_Styles[[#This Row],[Font Weight Default]]&lt;&gt;"",Table_Styles[[#This Row],[Font Weight Default]],""))</f>
        <v/>
      </c>
      <c r="M65" s="59"/>
      <c r="N65" s="59" t="str">
        <f>Colour_Background_1</f>
        <v>#FFFFFF</v>
      </c>
      <c r="O65" s="50" t="str">
        <f>IF(Table_Styles[[#This Row],[Colour]]&lt;&gt;"",Table_Styles[[#This Row],[Colour]],IF(Table_Styles[[#This Row],[Colour Default]]&lt;&gt;"",Table_Styles[[#This Row],[Colour Default]],""))</f>
        <v>#FFFFFF</v>
      </c>
      <c r="P65" s="59"/>
      <c r="Q65" s="59" t="str">
        <f>Colour_Foreground_2</f>
        <v>#4e4e4f</v>
      </c>
      <c r="R65" s="50" t="str">
        <f>IF(Table_Styles[[#This Row],[Background]]&lt;&gt;"",Table_Styles[[#This Row],[Background]],IF(Table_Styles[[#This Row],[Background Default]]&lt;&gt;"",Table_Styles[[#This Row],[Background Default]],""))</f>
        <v>#4e4e4f</v>
      </c>
      <c r="S65" s="59"/>
      <c r="T65" s="59" t="s">
        <v>432</v>
      </c>
      <c r="U65" s="50" t="str">
        <f>IF(Table_Styles[[#This Row],[Border]]&lt;&gt;"",Table_Styles[[#This Row],[Border]],IF(Table_Styles[[#This Row],[Border Default]]&lt;&gt;"",Table_Styles[[#This Row],[Border Default]],""))</f>
        <v>none</v>
      </c>
      <c r="V65" s="59"/>
      <c r="W65" s="59"/>
      <c r="X65" s="50" t="str">
        <f>IF(Table_Styles[[#This Row],[Border Radius]]&lt;&gt;"",Table_Styles[[#This Row],[Border Radius]],IF(Table_Styles[[#This Row],[Border Radius Default]]&lt;&gt;"",Table_Styles[[#This Row],[Border Radius Default]],""))</f>
        <v/>
      </c>
      <c r="Y65" s="59"/>
      <c r="Z65" s="59"/>
      <c r="AA65" s="50" t="str">
        <f>IF(Table_Styles[[#This Row],[MT]]&lt;&gt;"",Table_Styles[[#This Row],[MT]],IF(Table_Styles[[#This Row],[MT Default]]&lt;&gt;"",Table_Styles[[#This Row],[MT Default]],""))</f>
        <v/>
      </c>
      <c r="AB65" s="59"/>
      <c r="AC65" s="59"/>
      <c r="AD65" s="50" t="str">
        <f>IF(Table_Styles[[#This Row],[MR]]&lt;&gt;"",Table_Styles[[#This Row],[MR]],IF(Table_Styles[[#This Row],[MR Default]]&lt;&gt;"",Table_Styles[[#This Row],[MR Default]],""))</f>
        <v/>
      </c>
      <c r="AE65" s="59"/>
      <c r="AF65" s="59"/>
      <c r="AG65" s="50" t="str">
        <f>IF(Table_Styles[[#This Row],[MB]]&lt;&gt;"",Table_Styles[[#This Row],[MB]],IF(Table_Styles[[#This Row],[MB Default]]&lt;&gt;"",Table_Styles[[#This Row],[MB Default]],""))</f>
        <v/>
      </c>
      <c r="AH65" s="59"/>
      <c r="AI65" s="59"/>
      <c r="AJ65" s="50" t="str">
        <f>IF(Table_Styles[[#This Row],[ML]]&lt;&gt;"",Table_Styles[[#This Row],[ML]],IF(Table_Styles[[#This Row],[ML Default]]&lt;&gt;"",Table_Styles[[#This Row],[ML Default]],""))</f>
        <v/>
      </c>
      <c r="AK65" s="59"/>
      <c r="AL65" s="59"/>
      <c r="AM65" s="50" t="str">
        <f>IF(Table_Styles[[#This Row],[PT]]&lt;&gt;"",Table_Styles[[#This Row],[PT]],IF(Table_Styles[[#This Row],[PT Default]]&lt;&gt;"",Table_Styles[[#This Row],[PT Default]],""))</f>
        <v/>
      </c>
      <c r="AN65" s="59"/>
      <c r="AO65" s="59"/>
      <c r="AP65" s="50" t="str">
        <f>IF(Table_Styles[[#This Row],[PR]]&lt;&gt;"",Table_Styles[[#This Row],[PR]],IF(Table_Styles[[#This Row],[PR Default]]&lt;&gt;"",Table_Styles[[#This Row],[PR Default]],""))</f>
        <v/>
      </c>
      <c r="AQ65" s="59"/>
      <c r="AR65" s="59"/>
      <c r="AS65" s="50" t="str">
        <f>IF(Table_Styles[[#This Row],[PB]]&lt;&gt;"",Table_Styles[[#This Row],[PB]],IF(Table_Styles[[#This Row],[PB Default]]&lt;&gt;"",Table_Styles[[#This Row],[PB Default]],""))</f>
        <v/>
      </c>
      <c r="AT65" s="59"/>
      <c r="AU65" s="59"/>
      <c r="AV65" s="50" t="str">
        <f>IF(Table_Styles[[#This Row],[PL]]&lt;&gt;"",Table_Styles[[#This Row],[PL]],IF(Table_Styles[[#This Row],[PL Default]]&lt;&gt;"",Table_Styles[[#This Row],[PL Default]],""))</f>
        <v/>
      </c>
      <c r="AW65" s="59"/>
      <c r="AX65" s="59"/>
      <c r="AY65" s="50" t="str">
        <f>IF(Table_Styles[[#This Row],[BT]]&lt;&gt;"",Table_Styles[[#This Row],[BT]],IF(Table_Styles[[#This Row],[BT Default]]&lt;&gt;"",Table_Styles[[#This Row],[BT Default]],""))</f>
        <v/>
      </c>
      <c r="AZ65" s="59"/>
      <c r="BA65" s="59"/>
      <c r="BB65" s="50" t="str">
        <f>IF(Table_Styles[[#This Row],[BR]]&lt;&gt;"",Table_Styles[[#This Row],[BR]],IF(Table_Styles[[#This Row],[BR Default]]&lt;&gt;"",Table_Styles[[#This Row],[BR Default]],""))</f>
        <v/>
      </c>
      <c r="BC65" s="59"/>
      <c r="BD65" s="59"/>
      <c r="BE65" s="50" t="str">
        <f>IF(Table_Styles[[#This Row],[BB]]&lt;&gt;"",Table_Styles[[#This Row],[BB]],IF(Table_Styles[[#This Row],[BB Default]]&lt;&gt;"",Table_Styles[[#This Row],[BB Default]],""))</f>
        <v/>
      </c>
      <c r="BF65" s="59"/>
      <c r="BG65" s="59"/>
      <c r="BH65" s="50" t="str">
        <f>IF(Table_Styles[[#This Row],[BL]]&lt;&gt;"",Table_Styles[[#This Row],[BL]],IF(Table_Styles[[#This Row],[BL Default]]&lt;&gt;"",Table_Styles[[#This Row],[BL Default]],""))</f>
        <v/>
      </c>
      <c r="BI65" s="59"/>
      <c r="BJ65" s="59"/>
      <c r="BK65" s="50" t="str">
        <f>IF(Table_Styles[[#This Row],[Width]]&lt;&gt;"",Table_Styles[[#This Row],[Width]],IF(Table_Styles[[#This Row],[Width Default]]&lt;&gt;"",Table_Styles[[#This Row],[Width Default]],""))</f>
        <v/>
      </c>
      <c r="BL65" s="59"/>
      <c r="BM65" s="59"/>
      <c r="BN65" s="50" t="str">
        <f>IF(Table_Styles[[#This Row],[Height]]&lt;&gt;"",Table_Styles[[#This Row],[Height]],IF(Table_Styles[[#This Row],[Height Default]]&lt;&gt;"",Table_Styles[[#This Row],[Height Default]],""))</f>
        <v/>
      </c>
      <c r="BO65" s="50"/>
      <c r="BP65" s="50"/>
      <c r="BQ65" s="50" t="str">
        <f>IF(Table_Styles[[#This Row],[Top]]&lt;&gt;"",Table_Styles[[#This Row],[Top]],IF(Table_Styles[[#This Row],[Top Default]]&lt;&gt;"",Table_Styles[[#This Row],[Top Default]],""))</f>
        <v/>
      </c>
      <c r="BR65" s="50"/>
      <c r="BS65" s="50"/>
      <c r="BT65" s="50" t="str">
        <f>IF(Table_Styles[[#This Row],[Right]]&lt;&gt;"",Table_Styles[[#This Row],[Right]],IF(Table_Styles[[#This Row],[Right Default]]&lt;&gt;"",Table_Styles[[#This Row],[Right Default]],""))</f>
        <v/>
      </c>
      <c r="BU65" s="50"/>
      <c r="BV65" s="50"/>
      <c r="BW65" s="50" t="str">
        <f>IF(Table_Styles[[#This Row],[Bottom]]&lt;&gt;"",Table_Styles[[#This Row],[Bottom]],IF(Table_Styles[[#This Row],[Bottom Default]]&lt;&gt;"",Table_Styles[[#This Row],[Bottom Default]],""))</f>
        <v/>
      </c>
      <c r="BX65" s="50"/>
      <c r="BY65" s="50"/>
      <c r="BZ65" s="50" t="str">
        <f>IF(Table_Styles[[#This Row],[Left]]&lt;&gt;"",Table_Styles[[#This Row],[Left]],IF(Table_Styles[[#This Row],[Left Default]]&lt;&gt;"",Table_Styles[[#This Row],[Left Default]],""))</f>
        <v/>
      </c>
      <c r="CA65" s="59"/>
      <c r="CB65" s="104" t="str">
        <f>IF(AND(Table_Styles[[#This Row],[Selector]]&lt;&gt;"",Table_Styles[[#This Row],[Font Family Used]]&lt;&gt;"",Table_Styles[[#This Row],[Font Weight Used]]&lt;&gt;""),Table_Styles[[#This Row],[Font Family Used]]&amp;" "&amp;Table_Styles[[#This Row],[Font Weight Used]],"")</f>
        <v/>
      </c>
      <c r="CC65" s="104" t="str">
        <f ca="1">IF(AND(Table_Styles[[#This Row],[Selector]],COUNTIF(OFFSET(CC:CC,0,0,ROW()-1,1),"="&amp;Table_Styles[[#This Row],[Font]])=0),Table_Styles[[#This Row],[Font]],"")</f>
        <v/>
      </c>
      <c r="CD65" s="104" t="str">
        <f ca="1">IF(Table_Styles[[#This Row],[Unique Font]]&lt;&gt;"",
"{""fontFamily"":"""&amp;Table_Styles[[#This Row],[Font Family Used]]&amp;""",""fontWeight"":"&amp;Table_Styles[[#This Row],[Font Weight Used]]&amp;"}","")</f>
        <v/>
      </c>
      <c r="CE6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#4e4e4f;border: none</v>
      </c>
      <c r="CF65" s="107" t="str">
        <f>IF(AND(Table_Styles[[#This Row],[Selector]]&lt;&gt;"", Table_Styles[[#This Row],[Config Properties]]&lt;&gt;""),
Table_Styles[[#This Row],[Selector]]&amp;" { "&amp;Table_Styles[[#This Row],[Config Properties]]&amp;" }","")</f>
        <v>.ui-widget-content .ui-state-highlight { color: #FFFFFF;background: #4e4e4f;border: none }</v>
      </c>
      <c r="CG65" s="107" t="str">
        <f xml:space="preserve">
SUBSTITUTE(SUBSTITUTE(SUBSTITUTE(SUBSTITUTE(SUBSTITUTE(SUBSTITUTE(SUBSTITUTE(SUBSTITUTE(Table_Styles[[#This Row],[Config]],
" {","{"),
"{ ","{"),
" }","}"),
"} ","}"),
" ,",","),
", ",","),
" :",":"),
": ",":")</f>
        <v>.ui-widget-content .ui-state-highlight{color:#FFFFFF;background:#4e4e4f;border:none}</v>
      </c>
    </row>
    <row r="66" spans="2:85" ht="21" customHeight="1">
      <c r="B66" s="104" t="s">
        <v>504</v>
      </c>
      <c r="C66" s="177" t="s">
        <v>505</v>
      </c>
      <c r="D66" s="59"/>
      <c r="E66" s="60"/>
      <c r="F66" s="50" t="str">
        <f>IF(Table_Styles[[#This Row],[Font Family]]&lt;&gt;"",Table_Styles[[#This Row],[Font Family]],IF(Table_Styles[[#This Row],[Font Family Default]]&lt;&gt;"",Table_Styles[[#This Row],[Font Family Default]],""))</f>
        <v/>
      </c>
      <c r="G66" s="59"/>
      <c r="H66" s="136"/>
      <c r="I66" s="50" t="str">
        <f>IF(Table_Styles[[#This Row],[Font Size]]&lt;&gt;"",Table_Styles[[#This Row],[Font Size]],IF(Table_Styles[[#This Row],[Font Size Default]]&lt;&gt;"",Table_Styles[[#This Row],[Font Size Default]],""))</f>
        <v/>
      </c>
      <c r="J66" s="59"/>
      <c r="K66" s="60"/>
      <c r="L66" s="50" t="str">
        <f>IF(Table_Styles[[#This Row],[Font Weight]]&lt;&gt;"",Table_Styles[[#This Row],[Font Weight]],IF(Table_Styles[[#This Row],[Font Weight Default]]&lt;&gt;"",Table_Styles[[#This Row],[Font Weight Default]],""))</f>
        <v/>
      </c>
      <c r="M66" s="59"/>
      <c r="N66" s="59" t="str">
        <f>Colour_Background_1</f>
        <v>#FFFFFF</v>
      </c>
      <c r="O66" s="50" t="str">
        <f>IF(Table_Styles[[#This Row],[Colour]]&lt;&gt;"",Table_Styles[[#This Row],[Colour]],IF(Table_Styles[[#This Row],[Colour Default]]&lt;&gt;"",Table_Styles[[#This Row],[Colour Default]],""))</f>
        <v>#FFFFFF</v>
      </c>
      <c r="P66" s="59"/>
      <c r="Q66" s="59" t="str">
        <f>Colour_Accent_1</f>
        <v>#00a0c6</v>
      </c>
      <c r="R66" s="50" t="str">
        <f>IF(Table_Styles[[#This Row],[Background]]&lt;&gt;"",Table_Styles[[#This Row],[Background]],IF(Table_Styles[[#This Row],[Background Default]]&lt;&gt;"",Table_Styles[[#This Row],[Background Default]],""))</f>
        <v>#00a0c6</v>
      </c>
      <c r="S66" s="59"/>
      <c r="T66" s="59" t="s">
        <v>432</v>
      </c>
      <c r="U66" s="50" t="str">
        <f>IF(Table_Styles[[#This Row],[Border]]&lt;&gt;"",Table_Styles[[#This Row],[Border]],IF(Table_Styles[[#This Row],[Border Default]]&lt;&gt;"",Table_Styles[[#This Row],[Border Default]],""))</f>
        <v>none</v>
      </c>
      <c r="V66" s="59"/>
      <c r="W66" s="59"/>
      <c r="X66" s="50" t="str">
        <f>IF(Table_Styles[[#This Row],[Border Radius]]&lt;&gt;"",Table_Styles[[#This Row],[Border Radius]],IF(Table_Styles[[#This Row],[Border Radius Default]]&lt;&gt;"",Table_Styles[[#This Row],[Border Radius Default]],""))</f>
        <v/>
      </c>
      <c r="Y66" s="59"/>
      <c r="Z66" s="59"/>
      <c r="AA66" s="50" t="str">
        <f>IF(Table_Styles[[#This Row],[MT]]&lt;&gt;"",Table_Styles[[#This Row],[MT]],IF(Table_Styles[[#This Row],[MT Default]]&lt;&gt;"",Table_Styles[[#This Row],[MT Default]],""))</f>
        <v/>
      </c>
      <c r="AB66" s="59"/>
      <c r="AC66" s="59"/>
      <c r="AD66" s="50" t="str">
        <f>IF(Table_Styles[[#This Row],[MR]]&lt;&gt;"",Table_Styles[[#This Row],[MR]],IF(Table_Styles[[#This Row],[MR Default]]&lt;&gt;"",Table_Styles[[#This Row],[MR Default]],""))</f>
        <v/>
      </c>
      <c r="AE66" s="59"/>
      <c r="AF66" s="59"/>
      <c r="AG66" s="50" t="str">
        <f>IF(Table_Styles[[#This Row],[MB]]&lt;&gt;"",Table_Styles[[#This Row],[MB]],IF(Table_Styles[[#This Row],[MB Default]]&lt;&gt;"",Table_Styles[[#This Row],[MB Default]],""))</f>
        <v/>
      </c>
      <c r="AH66" s="59"/>
      <c r="AI66" s="59"/>
      <c r="AJ66" s="50" t="str">
        <f>IF(Table_Styles[[#This Row],[ML]]&lt;&gt;"",Table_Styles[[#This Row],[ML]],IF(Table_Styles[[#This Row],[ML Default]]&lt;&gt;"",Table_Styles[[#This Row],[ML Default]],""))</f>
        <v/>
      </c>
      <c r="AK66" s="59"/>
      <c r="AL66" s="59"/>
      <c r="AM66" s="50" t="str">
        <f>IF(Table_Styles[[#This Row],[PT]]&lt;&gt;"",Table_Styles[[#This Row],[PT]],IF(Table_Styles[[#This Row],[PT Default]]&lt;&gt;"",Table_Styles[[#This Row],[PT Default]],""))</f>
        <v/>
      </c>
      <c r="AN66" s="59"/>
      <c r="AO66" s="59"/>
      <c r="AP66" s="50" t="str">
        <f>IF(Table_Styles[[#This Row],[PR]]&lt;&gt;"",Table_Styles[[#This Row],[PR]],IF(Table_Styles[[#This Row],[PR Default]]&lt;&gt;"",Table_Styles[[#This Row],[PR Default]],""))</f>
        <v/>
      </c>
      <c r="AQ66" s="59"/>
      <c r="AR66" s="59"/>
      <c r="AS66" s="50" t="str">
        <f>IF(Table_Styles[[#This Row],[PB]]&lt;&gt;"",Table_Styles[[#This Row],[PB]],IF(Table_Styles[[#This Row],[PB Default]]&lt;&gt;"",Table_Styles[[#This Row],[PB Default]],""))</f>
        <v/>
      </c>
      <c r="AT66" s="59"/>
      <c r="AU66" s="59"/>
      <c r="AV66" s="50" t="str">
        <f>IF(Table_Styles[[#This Row],[PL]]&lt;&gt;"",Table_Styles[[#This Row],[PL]],IF(Table_Styles[[#This Row],[PL Default]]&lt;&gt;"",Table_Styles[[#This Row],[PL Default]],""))</f>
        <v/>
      </c>
      <c r="AW66" s="59"/>
      <c r="AX66" s="59"/>
      <c r="AY66" s="50" t="str">
        <f>IF(Table_Styles[[#This Row],[BT]]&lt;&gt;"",Table_Styles[[#This Row],[BT]],IF(Table_Styles[[#This Row],[BT Default]]&lt;&gt;"",Table_Styles[[#This Row],[BT Default]],""))</f>
        <v/>
      </c>
      <c r="AZ66" s="59"/>
      <c r="BA66" s="59"/>
      <c r="BB66" s="50" t="str">
        <f>IF(Table_Styles[[#This Row],[BR]]&lt;&gt;"",Table_Styles[[#This Row],[BR]],IF(Table_Styles[[#This Row],[BR Default]]&lt;&gt;"",Table_Styles[[#This Row],[BR Default]],""))</f>
        <v/>
      </c>
      <c r="BC66" s="59"/>
      <c r="BD66" s="59"/>
      <c r="BE66" s="50" t="str">
        <f>IF(Table_Styles[[#This Row],[BB]]&lt;&gt;"",Table_Styles[[#This Row],[BB]],IF(Table_Styles[[#This Row],[BB Default]]&lt;&gt;"",Table_Styles[[#This Row],[BB Default]],""))</f>
        <v/>
      </c>
      <c r="BF66" s="59"/>
      <c r="BG66" s="59"/>
      <c r="BH66" s="50" t="str">
        <f>IF(Table_Styles[[#This Row],[BL]]&lt;&gt;"",Table_Styles[[#This Row],[BL]],IF(Table_Styles[[#This Row],[BL Default]]&lt;&gt;"",Table_Styles[[#This Row],[BL Default]],""))</f>
        <v/>
      </c>
      <c r="BI66" s="59"/>
      <c r="BJ66" s="59"/>
      <c r="BK66" s="50" t="str">
        <f>IF(Table_Styles[[#This Row],[Width]]&lt;&gt;"",Table_Styles[[#This Row],[Width]],IF(Table_Styles[[#This Row],[Width Default]]&lt;&gt;"",Table_Styles[[#This Row],[Width Default]],""))</f>
        <v/>
      </c>
      <c r="BL66" s="59"/>
      <c r="BM66" s="59"/>
      <c r="BN66" s="50" t="str">
        <f>IF(Table_Styles[[#This Row],[Height]]&lt;&gt;"",Table_Styles[[#This Row],[Height]],IF(Table_Styles[[#This Row],[Height Default]]&lt;&gt;"",Table_Styles[[#This Row],[Height Default]],""))</f>
        <v/>
      </c>
      <c r="BO66" s="50"/>
      <c r="BP66" s="50"/>
      <c r="BQ66" s="50" t="str">
        <f>IF(Table_Styles[[#This Row],[Top]]&lt;&gt;"",Table_Styles[[#This Row],[Top]],IF(Table_Styles[[#This Row],[Top Default]]&lt;&gt;"",Table_Styles[[#This Row],[Top Default]],""))</f>
        <v/>
      </c>
      <c r="BR66" s="50"/>
      <c r="BS66" s="50"/>
      <c r="BT66" s="50" t="str">
        <f>IF(Table_Styles[[#This Row],[Right]]&lt;&gt;"",Table_Styles[[#This Row],[Right]],IF(Table_Styles[[#This Row],[Right Default]]&lt;&gt;"",Table_Styles[[#This Row],[Right Default]],""))</f>
        <v/>
      </c>
      <c r="BU66" s="50"/>
      <c r="BV66" s="50"/>
      <c r="BW66" s="50" t="str">
        <f>IF(Table_Styles[[#This Row],[Bottom]]&lt;&gt;"",Table_Styles[[#This Row],[Bottom]],IF(Table_Styles[[#This Row],[Bottom Default]]&lt;&gt;"",Table_Styles[[#This Row],[Bottom Default]],""))</f>
        <v/>
      </c>
      <c r="BX66" s="50"/>
      <c r="BY66" s="50"/>
      <c r="BZ66" s="50" t="str">
        <f>IF(Table_Styles[[#This Row],[Left]]&lt;&gt;"",Table_Styles[[#This Row],[Left]],IF(Table_Styles[[#This Row],[Left Default]]&lt;&gt;"",Table_Styles[[#This Row],[Left Default]],""))</f>
        <v/>
      </c>
      <c r="CA66" s="59"/>
      <c r="CB66" s="104" t="str">
        <f>IF(AND(Table_Styles[[#This Row],[Selector]]&lt;&gt;"",Table_Styles[[#This Row],[Font Family Used]]&lt;&gt;"",Table_Styles[[#This Row],[Font Weight Used]]&lt;&gt;""),Table_Styles[[#This Row],[Font Family Used]]&amp;" "&amp;Table_Styles[[#This Row],[Font Weight Used]],"")</f>
        <v/>
      </c>
      <c r="CC66" s="104" t="str">
        <f ca="1">IF(AND(Table_Styles[[#This Row],[Selector]],COUNTIF(OFFSET(CC:CC,0,0,ROW()-1,1),"="&amp;Table_Styles[[#This Row],[Font]])=0),Table_Styles[[#This Row],[Font]],"")</f>
        <v/>
      </c>
      <c r="CD66" s="104" t="str">
        <f ca="1">IF(Table_Styles[[#This Row],[Unique Font]]&lt;&gt;"",
"{""fontFamily"":"""&amp;Table_Styles[[#This Row],[Font Family Used]]&amp;""",""fontWeight"":"&amp;Table_Styles[[#This Row],[Font Weight Used]]&amp;"}","")</f>
        <v/>
      </c>
      <c r="CE6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none</v>
      </c>
      <c r="CF66" s="107" t="str">
        <f>IF(AND(Table_Styles[[#This Row],[Selector]]&lt;&gt;"", Table_Styles[[#This Row],[Config Properties]]&lt;&gt;""),
Table_Styles[[#This Row],[Selector]]&amp;" { "&amp;Table_Styles[[#This Row],[Config Properties]]&amp;" }","")</f>
        <v>.ui-widget-content .ui-state-active { color: #FFFFFF;background: #00a0c6;border: none }</v>
      </c>
      <c r="CG66" s="107" t="str">
        <f xml:space="preserve">
SUBSTITUTE(SUBSTITUTE(SUBSTITUTE(SUBSTITUTE(SUBSTITUTE(SUBSTITUTE(SUBSTITUTE(SUBSTITUTE(Table_Styles[[#This Row],[Config]],
" {","{"),
"{ ","{"),
" }","}"),
"} ","}"),
" ,",","),
", ",","),
" :",":"),
": ",":")</f>
        <v>.ui-widget-content .ui-state-active{color:#FFFFFF;background:#00a0c6;border:none}</v>
      </c>
    </row>
    <row r="67" spans="2:85" ht="21.75" thickBot="1">
      <c r="B67" s="110" t="s">
        <v>83</v>
      </c>
      <c r="C67" s="110"/>
      <c r="D67" s="126"/>
      <c r="E67" s="126"/>
      <c r="F67" s="110" t="str">
        <f>IF(Table_Styles[[#This Row],[Font Family]]&lt;&gt;"",Table_Styles[[#This Row],[Font Family]],IF(Table_Styles[[#This Row],[Font Family Default]]&lt;&gt;"",Table_Styles[[#This Row],[Font Family Default]],""))</f>
        <v/>
      </c>
      <c r="G67" s="126"/>
      <c r="H67" s="126"/>
      <c r="I67" s="110" t="str">
        <f>IF(Table_Styles[[#This Row],[Font Size]]&lt;&gt;"",Table_Styles[[#This Row],[Font Size]],IF(Table_Styles[[#This Row],[Font Size Default]]&lt;&gt;"",Table_Styles[[#This Row],[Font Size Default]],""))</f>
        <v/>
      </c>
      <c r="J67" s="126"/>
      <c r="K67" s="126"/>
      <c r="L67" s="110" t="str">
        <f>IF(Table_Styles[[#This Row],[Font Weight]]&lt;&gt;"",Table_Styles[[#This Row],[Font Weight]],IF(Table_Styles[[#This Row],[Font Weight Default]]&lt;&gt;"",Table_Styles[[#This Row],[Font Weight Default]],""))</f>
        <v/>
      </c>
      <c r="M67" s="126"/>
      <c r="N67" s="126"/>
      <c r="O67" s="110" t="str">
        <f>IF(Table_Styles[[#This Row],[Colour]]&lt;&gt;"",Table_Styles[[#This Row],[Colour]],IF(Table_Styles[[#This Row],[Colour Default]]&lt;&gt;"",Table_Styles[[#This Row],[Colour Default]],""))</f>
        <v/>
      </c>
      <c r="P67" s="126"/>
      <c r="Q67" s="126"/>
      <c r="R67" s="110" t="str">
        <f>IF(Table_Styles[[#This Row],[Background]]&lt;&gt;"",Table_Styles[[#This Row],[Background]],IF(Table_Styles[[#This Row],[Background Default]]&lt;&gt;"",Table_Styles[[#This Row],[Background Default]],""))</f>
        <v/>
      </c>
      <c r="S67" s="126"/>
      <c r="T67" s="126"/>
      <c r="U67" s="110" t="str">
        <f>IF(Table_Styles[[#This Row],[Border]]&lt;&gt;"",Table_Styles[[#This Row],[Border]],IF(Table_Styles[[#This Row],[Border Default]]&lt;&gt;"",Table_Styles[[#This Row],[Border Default]],""))</f>
        <v/>
      </c>
      <c r="V67" s="126"/>
      <c r="W67" s="126"/>
      <c r="X67" s="110" t="str">
        <f>IF(Table_Styles[[#This Row],[Border Radius]]&lt;&gt;"",Table_Styles[[#This Row],[Border Radius]],IF(Table_Styles[[#This Row],[Border Radius Default]]&lt;&gt;"",Table_Styles[[#This Row],[Border Radius Default]],""))</f>
        <v/>
      </c>
      <c r="Y67" s="126"/>
      <c r="Z67" s="126"/>
      <c r="AA67" s="110" t="str">
        <f>IF(Table_Styles[[#This Row],[MT]]&lt;&gt;"",Table_Styles[[#This Row],[MT]],IF(Table_Styles[[#This Row],[MT Default]]&lt;&gt;"",Table_Styles[[#This Row],[MT Default]],""))</f>
        <v/>
      </c>
      <c r="AB67" s="126"/>
      <c r="AC67" s="126"/>
      <c r="AD67" s="110" t="str">
        <f>IF(Table_Styles[[#This Row],[MR]]&lt;&gt;"",Table_Styles[[#This Row],[MR]],IF(Table_Styles[[#This Row],[MR Default]]&lt;&gt;"",Table_Styles[[#This Row],[MR Default]],""))</f>
        <v/>
      </c>
      <c r="AE67" s="126"/>
      <c r="AF67" s="126"/>
      <c r="AG67" s="110" t="str">
        <f>IF(Table_Styles[[#This Row],[MB]]&lt;&gt;"",Table_Styles[[#This Row],[MB]],IF(Table_Styles[[#This Row],[MB Default]]&lt;&gt;"",Table_Styles[[#This Row],[MB Default]],""))</f>
        <v/>
      </c>
      <c r="AH67" s="126"/>
      <c r="AI67" s="126"/>
      <c r="AJ67" s="110" t="str">
        <f>IF(Table_Styles[[#This Row],[ML]]&lt;&gt;"",Table_Styles[[#This Row],[ML]],IF(Table_Styles[[#This Row],[ML Default]]&lt;&gt;"",Table_Styles[[#This Row],[ML Default]],""))</f>
        <v/>
      </c>
      <c r="AK67" s="126"/>
      <c r="AL67" s="126"/>
      <c r="AM67" s="110" t="str">
        <f>IF(Table_Styles[[#This Row],[PT]]&lt;&gt;"",Table_Styles[[#This Row],[PT]],IF(Table_Styles[[#This Row],[PT Default]]&lt;&gt;"",Table_Styles[[#This Row],[PT Default]],""))</f>
        <v/>
      </c>
      <c r="AN67" s="126"/>
      <c r="AO67" s="126"/>
      <c r="AP67" s="110" t="str">
        <f>IF(Table_Styles[[#This Row],[PR]]&lt;&gt;"",Table_Styles[[#This Row],[PR]],IF(Table_Styles[[#This Row],[PR Default]]&lt;&gt;"",Table_Styles[[#This Row],[PR Default]],""))</f>
        <v/>
      </c>
      <c r="AQ67" s="126"/>
      <c r="AR67" s="126"/>
      <c r="AS67" s="110" t="str">
        <f>IF(Table_Styles[[#This Row],[PB]]&lt;&gt;"",Table_Styles[[#This Row],[PB]],IF(Table_Styles[[#This Row],[PB Default]]&lt;&gt;"",Table_Styles[[#This Row],[PB Default]],""))</f>
        <v/>
      </c>
      <c r="AT67" s="126"/>
      <c r="AU67" s="126"/>
      <c r="AV67" s="110" t="str">
        <f>IF(Table_Styles[[#This Row],[PL]]&lt;&gt;"",Table_Styles[[#This Row],[PL]],IF(Table_Styles[[#This Row],[PL Default]]&lt;&gt;"",Table_Styles[[#This Row],[PL Default]],""))</f>
        <v/>
      </c>
      <c r="AW67" s="126"/>
      <c r="AX67" s="126"/>
      <c r="AY67" s="110" t="str">
        <f>IF(Table_Styles[[#This Row],[BT]]&lt;&gt;"",Table_Styles[[#This Row],[BT]],IF(Table_Styles[[#This Row],[BT Default]]&lt;&gt;"",Table_Styles[[#This Row],[BT Default]],""))</f>
        <v/>
      </c>
      <c r="AZ67" s="126"/>
      <c r="BA67" s="126"/>
      <c r="BB67" s="110" t="str">
        <f>IF(Table_Styles[[#This Row],[BR]]&lt;&gt;"",Table_Styles[[#This Row],[BR]],IF(Table_Styles[[#This Row],[BR Default]]&lt;&gt;"",Table_Styles[[#This Row],[BR Default]],""))</f>
        <v/>
      </c>
      <c r="BC67" s="126"/>
      <c r="BD67" s="126"/>
      <c r="BE67" s="110" t="str">
        <f>IF(Table_Styles[[#This Row],[BB]]&lt;&gt;"",Table_Styles[[#This Row],[BB]],IF(Table_Styles[[#This Row],[BB Default]]&lt;&gt;"",Table_Styles[[#This Row],[BB Default]],""))</f>
        <v/>
      </c>
      <c r="BF67" s="126"/>
      <c r="BG67" s="126"/>
      <c r="BH67" s="110" t="str">
        <f>IF(Table_Styles[[#This Row],[BL]]&lt;&gt;"",Table_Styles[[#This Row],[BL]],IF(Table_Styles[[#This Row],[BL Default]]&lt;&gt;"",Table_Styles[[#This Row],[BL Default]],""))</f>
        <v/>
      </c>
      <c r="BI67" s="126"/>
      <c r="BJ67" s="126"/>
      <c r="BK67" s="110" t="str">
        <f>IF(Table_Styles[[#This Row],[Width]]&lt;&gt;"",Table_Styles[[#This Row],[Width]],IF(Table_Styles[[#This Row],[Width Default]]&lt;&gt;"",Table_Styles[[#This Row],[Width Default]],""))</f>
        <v/>
      </c>
      <c r="BL67" s="126"/>
      <c r="BM67" s="126"/>
      <c r="BN67" s="110" t="str">
        <f>IF(Table_Styles[[#This Row],[Height]]&lt;&gt;"",Table_Styles[[#This Row],[Height]],IF(Table_Styles[[#This Row],[Height Default]]&lt;&gt;"",Table_Styles[[#This Row],[Height Default]],""))</f>
        <v/>
      </c>
      <c r="BO67" s="110"/>
      <c r="BP67" s="110"/>
      <c r="BQ67" s="110" t="str">
        <f>IF(Table_Styles[[#This Row],[Top]]&lt;&gt;"",Table_Styles[[#This Row],[Top]],IF(Table_Styles[[#This Row],[Top Default]]&lt;&gt;"",Table_Styles[[#This Row],[Top Default]],""))</f>
        <v/>
      </c>
      <c r="BR67" s="110"/>
      <c r="BS67" s="110"/>
      <c r="BT67" s="110" t="str">
        <f>IF(Table_Styles[[#This Row],[Right]]&lt;&gt;"",Table_Styles[[#This Row],[Right]],IF(Table_Styles[[#This Row],[Right Default]]&lt;&gt;"",Table_Styles[[#This Row],[Right Default]],""))</f>
        <v/>
      </c>
      <c r="BU67" s="110"/>
      <c r="BV67" s="110"/>
      <c r="BW67" s="110" t="str">
        <f>IF(Table_Styles[[#This Row],[Bottom]]&lt;&gt;"",Table_Styles[[#This Row],[Bottom]],IF(Table_Styles[[#This Row],[Bottom Default]]&lt;&gt;"",Table_Styles[[#This Row],[Bottom Default]],""))</f>
        <v/>
      </c>
      <c r="BX67" s="110"/>
      <c r="BY67" s="110"/>
      <c r="BZ67" s="110" t="str">
        <f>IF(Table_Styles[[#This Row],[Left]]&lt;&gt;"",Table_Styles[[#This Row],[Left]],IF(Table_Styles[[#This Row],[Left Default]]&lt;&gt;"",Table_Styles[[#This Row],[Left Default]],""))</f>
        <v/>
      </c>
      <c r="CA67" s="126"/>
      <c r="CB67" s="110" t="str">
        <f>IF(AND(Table_Styles[[#This Row],[Selector]]&lt;&gt;"",Table_Styles[[#This Row],[Font Family Used]]&lt;&gt;"",Table_Styles[[#This Row],[Font Weight Used]]&lt;&gt;""),Table_Styles[[#This Row],[Font Family Used]]&amp;" "&amp;Table_Styles[[#This Row],[Font Weight Used]],"")</f>
        <v/>
      </c>
      <c r="CC67" s="110" t="str">
        <f ca="1">IF(AND(Table_Styles[[#This Row],[Selector]],COUNTIF(OFFSET(CC:CC,0,0,ROW()-1,1),"="&amp;Table_Styles[[#This Row],[Font]])=0),Table_Styles[[#This Row],[Font]],"")</f>
        <v/>
      </c>
      <c r="CD67" s="110" t="str">
        <f ca="1">IF(Table_Styles[[#This Row],[Unique Font]]&lt;&gt;"",
"{""fontFamily"":"""&amp;Table_Styles[[#This Row],[Font Family Used]]&amp;""",""fontWeight"":"&amp;Table_Styles[[#This Row],[Font Weight Used]]&amp;"}","")</f>
        <v/>
      </c>
      <c r="CE67"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7" s="110" t="str">
        <f>IF(AND(Table_Styles[[#This Row],[Selector]]&lt;&gt;"", Table_Styles[[#This Row],[Config Properties]]&lt;&gt;""),
Table_Styles[[#This Row],[Selector]]&amp;" { "&amp;Table_Styles[[#This Row],[Config Properties]]&amp;" }","")</f>
        <v/>
      </c>
      <c r="CG67" s="110" t="str">
        <f xml:space="preserve">
SUBSTITUTE(SUBSTITUTE(SUBSTITUTE(SUBSTITUTE(SUBSTITUTE(SUBSTITUTE(SUBSTITUTE(SUBSTITUTE(Table_Styles[[#This Row],[Config]],
" {","{"),
"{ ","{"),
" }","}"),
"} ","}"),
" ,",","),
", ",","),
" :",":"),
": ",":")</f>
        <v/>
      </c>
    </row>
    <row r="68" spans="2:85" ht="21" customHeight="1">
      <c r="B68" s="105" t="s">
        <v>489</v>
      </c>
      <c r="C68" s="106" t="s">
        <v>506</v>
      </c>
      <c r="D68" s="60"/>
      <c r="E68" s="60"/>
      <c r="F68" s="25" t="str">
        <f>IF(Table_Styles[[#This Row],[Font Family]]&lt;&gt;"",Table_Styles[[#This Row],[Font Family]],IF(Table_Styles[[#This Row],[Font Family Default]]&lt;&gt;"",Table_Styles[[#This Row],[Font Family Default]],""))</f>
        <v/>
      </c>
      <c r="G68" s="60"/>
      <c r="H68" s="60"/>
      <c r="I68" s="25" t="str">
        <f>IF(Table_Styles[[#This Row],[Font Size]]&lt;&gt;"",Table_Styles[[#This Row],[Font Size]],IF(Table_Styles[[#This Row],[Font Size Default]]&lt;&gt;"",Table_Styles[[#This Row],[Font Size Default]],""))</f>
        <v/>
      </c>
      <c r="J68" s="60"/>
      <c r="K68" s="60"/>
      <c r="L68" s="25" t="str">
        <f>IF(Table_Styles[[#This Row],[Font Weight]]&lt;&gt;"",Table_Styles[[#This Row],[Font Weight]],IF(Table_Styles[[#This Row],[Font Weight Default]]&lt;&gt;"",Table_Styles[[#This Row],[Font Weight Default]],""))</f>
        <v/>
      </c>
      <c r="M68" s="60"/>
      <c r="N68" s="60"/>
      <c r="O68" s="25" t="str">
        <f>IF(Table_Styles[[#This Row],[Colour]]&lt;&gt;"",Table_Styles[[#This Row],[Colour]],IF(Table_Styles[[#This Row],[Colour Default]]&lt;&gt;"",Table_Styles[[#This Row],[Colour Default]],""))</f>
        <v/>
      </c>
      <c r="P68" s="60"/>
      <c r="Q68" s="60"/>
      <c r="R68" s="25" t="str">
        <f>IF(Table_Styles[[#This Row],[Background]]&lt;&gt;"",Table_Styles[[#This Row],[Background]],IF(Table_Styles[[#This Row],[Background Default]]&lt;&gt;"",Table_Styles[[#This Row],[Background Default]],""))</f>
        <v/>
      </c>
      <c r="S68" s="29"/>
      <c r="T68" s="60"/>
      <c r="U68" s="25" t="str">
        <f>IF(Table_Styles[[#This Row],[Border]]&lt;&gt;"",Table_Styles[[#This Row],[Border]],IF(Table_Styles[[#This Row],[Border Default]]&lt;&gt;"",Table_Styles[[#This Row],[Border Default]],""))</f>
        <v/>
      </c>
      <c r="V68" s="60"/>
      <c r="W68" s="60"/>
      <c r="X68" s="25" t="str">
        <f>IF(Table_Styles[[#This Row],[Border Radius]]&lt;&gt;"",Table_Styles[[#This Row],[Border Radius]],IF(Table_Styles[[#This Row],[Border Radius Default]]&lt;&gt;"",Table_Styles[[#This Row],[Border Radius Default]],""))</f>
        <v/>
      </c>
      <c r="Y68" s="60"/>
      <c r="Z68" s="62" t="s">
        <v>415</v>
      </c>
      <c r="AA68" s="25" t="str">
        <f>IF(Table_Styles[[#This Row],[MT]]&lt;&gt;"",Table_Styles[[#This Row],[MT]],IF(Table_Styles[[#This Row],[MT Default]]&lt;&gt;"",Table_Styles[[#This Row],[MT Default]],""))</f>
        <v>10px</v>
      </c>
      <c r="AB68" s="60"/>
      <c r="AC68" s="60"/>
      <c r="AD68" s="25" t="str">
        <f>IF(Table_Styles[[#This Row],[MR]]&lt;&gt;"",Table_Styles[[#This Row],[MR]],IF(Table_Styles[[#This Row],[MR Default]]&lt;&gt;"",Table_Styles[[#This Row],[MR Default]],""))</f>
        <v/>
      </c>
      <c r="AE68" s="60"/>
      <c r="AF68" s="60"/>
      <c r="AG68" s="25" t="str">
        <f>IF(Table_Styles[[#This Row],[MB]]&lt;&gt;"",Table_Styles[[#This Row],[MB]],IF(Table_Styles[[#This Row],[MB Default]]&lt;&gt;"",Table_Styles[[#This Row],[MB Default]],""))</f>
        <v/>
      </c>
      <c r="AH68" s="60"/>
      <c r="AI68" s="60"/>
      <c r="AJ68" s="25" t="str">
        <f>IF(Table_Styles[[#This Row],[ML]]&lt;&gt;"",Table_Styles[[#This Row],[ML]],IF(Table_Styles[[#This Row],[ML Default]]&lt;&gt;"",Table_Styles[[#This Row],[ML Default]],""))</f>
        <v/>
      </c>
      <c r="AK68" s="60"/>
      <c r="AL68" s="60"/>
      <c r="AM68" s="25" t="str">
        <f>IF(Table_Styles[[#This Row],[PT]]&lt;&gt;"",Table_Styles[[#This Row],[PT]],IF(Table_Styles[[#This Row],[PT Default]]&lt;&gt;"",Table_Styles[[#This Row],[PT Default]],""))</f>
        <v/>
      </c>
      <c r="AN68" s="60"/>
      <c r="AO68" s="60"/>
      <c r="AP68" s="25" t="str">
        <f>IF(Table_Styles[[#This Row],[PR]]&lt;&gt;"",Table_Styles[[#This Row],[PR]],IF(Table_Styles[[#This Row],[PR Default]]&lt;&gt;"",Table_Styles[[#This Row],[PR Default]],""))</f>
        <v/>
      </c>
      <c r="AQ68" s="60"/>
      <c r="AR68" s="60"/>
      <c r="AS68" s="25" t="str">
        <f>IF(Table_Styles[[#This Row],[PB]]&lt;&gt;"",Table_Styles[[#This Row],[PB]],IF(Table_Styles[[#This Row],[PB Default]]&lt;&gt;"",Table_Styles[[#This Row],[PB Default]],""))</f>
        <v/>
      </c>
      <c r="AT68" s="60"/>
      <c r="AU68" s="60"/>
      <c r="AV68" s="25" t="str">
        <f>IF(Table_Styles[[#This Row],[PL]]&lt;&gt;"",Table_Styles[[#This Row],[PL]],IF(Table_Styles[[#This Row],[PL Default]]&lt;&gt;"",Table_Styles[[#This Row],[PL Default]],""))</f>
        <v/>
      </c>
      <c r="AW68" s="60"/>
      <c r="AX68" s="60"/>
      <c r="AY68" s="25" t="str">
        <f>IF(Table_Styles[[#This Row],[BT]]&lt;&gt;"",Table_Styles[[#This Row],[BT]],IF(Table_Styles[[#This Row],[BT Default]]&lt;&gt;"",Table_Styles[[#This Row],[BT Default]],""))</f>
        <v/>
      </c>
      <c r="AZ68" s="60"/>
      <c r="BA68" s="60"/>
      <c r="BB68" s="25" t="str">
        <f>IF(Table_Styles[[#This Row],[BR]]&lt;&gt;"",Table_Styles[[#This Row],[BR]],IF(Table_Styles[[#This Row],[BR Default]]&lt;&gt;"",Table_Styles[[#This Row],[BR Default]],""))</f>
        <v/>
      </c>
      <c r="BC68" s="60"/>
      <c r="BD68" s="60"/>
      <c r="BE68" s="25" t="str">
        <f>IF(Table_Styles[[#This Row],[BB]]&lt;&gt;"",Table_Styles[[#This Row],[BB]],IF(Table_Styles[[#This Row],[BB Default]]&lt;&gt;"",Table_Styles[[#This Row],[BB Default]],""))</f>
        <v/>
      </c>
      <c r="BF68" s="60"/>
      <c r="BG68" s="60"/>
      <c r="BH68" s="25" t="str">
        <f>IF(Table_Styles[[#This Row],[BL]]&lt;&gt;"",Table_Styles[[#This Row],[BL]],IF(Table_Styles[[#This Row],[BL Default]]&lt;&gt;"",Table_Styles[[#This Row],[BL Default]],""))</f>
        <v/>
      </c>
      <c r="BI68" s="60"/>
      <c r="BJ68" s="60"/>
      <c r="BK68" s="25" t="str">
        <f>IF(Table_Styles[[#This Row],[Width]]&lt;&gt;"",Table_Styles[[#This Row],[Width]],IF(Table_Styles[[#This Row],[Width Default]]&lt;&gt;"",Table_Styles[[#This Row],[Width Default]],""))</f>
        <v/>
      </c>
      <c r="BL68" s="60"/>
      <c r="BM68" s="62"/>
      <c r="BN68" s="25" t="str">
        <f>IF(Table_Styles[[#This Row],[Height]]&lt;&gt;"",Table_Styles[[#This Row],[Height]],IF(Table_Styles[[#This Row],[Height Default]]&lt;&gt;"",Table_Styles[[#This Row],[Height Default]],""))</f>
        <v/>
      </c>
      <c r="BO68" s="25"/>
      <c r="BP68" s="25"/>
      <c r="BQ68" s="25" t="str">
        <f>IF(Table_Styles[[#This Row],[Top]]&lt;&gt;"",Table_Styles[[#This Row],[Top]],IF(Table_Styles[[#This Row],[Top Default]]&lt;&gt;"",Table_Styles[[#This Row],[Top Default]],""))</f>
        <v/>
      </c>
      <c r="BR68" s="25"/>
      <c r="BS68" s="25"/>
      <c r="BT68" s="25" t="str">
        <f>IF(Table_Styles[[#This Row],[Right]]&lt;&gt;"",Table_Styles[[#This Row],[Right]],IF(Table_Styles[[#This Row],[Right Default]]&lt;&gt;"",Table_Styles[[#This Row],[Right Default]],""))</f>
        <v/>
      </c>
      <c r="BU68" s="25"/>
      <c r="BV68" s="25"/>
      <c r="BW68" s="25" t="str">
        <f>IF(Table_Styles[[#This Row],[Bottom]]&lt;&gt;"",Table_Styles[[#This Row],[Bottom]],IF(Table_Styles[[#This Row],[Bottom Default]]&lt;&gt;"",Table_Styles[[#This Row],[Bottom Default]],""))</f>
        <v/>
      </c>
      <c r="BX68" s="25"/>
      <c r="BY68" s="25"/>
      <c r="BZ68" s="25" t="str">
        <f>IF(Table_Styles[[#This Row],[Left]]&lt;&gt;"",Table_Styles[[#This Row],[Left]],IF(Table_Styles[[#This Row],[Left Default]]&lt;&gt;"",Table_Styles[[#This Row],[Left Default]],""))</f>
        <v/>
      </c>
      <c r="CA68" s="60"/>
      <c r="CB68" s="102" t="str">
        <f>IF(AND(Table_Styles[[#This Row],[Selector]]&lt;&gt;"",Table_Styles[[#This Row],[Font Family Used]]&lt;&gt;"",Table_Styles[[#This Row],[Font Weight Used]]&lt;&gt;""),Table_Styles[[#This Row],[Font Family Used]]&amp;" "&amp;Table_Styles[[#This Row],[Font Weight Used]],"")</f>
        <v/>
      </c>
      <c r="CC68" s="102" t="str">
        <f ca="1">IF(AND(Table_Styles[[#This Row],[Selector]],COUNTIF(OFFSET(CC:CC,0,0,ROW()-1,1),"="&amp;Table_Styles[[#This Row],[Font]])=0),Table_Styles[[#This Row],[Font]],"")</f>
        <v/>
      </c>
      <c r="CD68" s="102" t="str">
        <f ca="1">IF(Table_Styles[[#This Row],[Unique Font]]&lt;&gt;"",
"{""fontFamily"":"""&amp;Table_Styles[[#This Row],[Font Family Used]]&amp;""",""fontWeight"":"&amp;Table_Styles[[#This Row],[Font Weight Used]]&amp;"}","")</f>
        <v/>
      </c>
      <c r="CE68"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8" s="102" t="str">
        <f>IF(AND(Table_Styles[[#This Row],[Selector]]&lt;&gt;"", Table_Styles[[#This Row],[Config Properties]]&lt;&gt;""),
Table_Styles[[#This Row],[Selector]]&amp;" { "&amp;Table_Styles[[#This Row],[Config Properties]]&amp;" }","")</f>
        <v>formly-field radio-field { margin-top: 10px }</v>
      </c>
      <c r="CG68" s="102" t="str">
        <f xml:space="preserve">
SUBSTITUTE(SUBSTITUTE(SUBSTITUTE(SUBSTITUTE(SUBSTITUTE(SUBSTITUTE(SUBSTITUTE(SUBSTITUTE(Table_Styles[[#This Row],[Config]],
" {","{"),
"{ ","{"),
" }","}"),
"} ","}"),
" ,",","),
", ",","),
" :",":"),
": ",":")</f>
        <v>formly-field radio-field{margin-top:10px}</v>
      </c>
    </row>
    <row r="69" spans="2:85" ht="21" customHeight="1">
      <c r="B69" s="105" t="s">
        <v>18</v>
      </c>
      <c r="C69" s="177" t="s">
        <v>507</v>
      </c>
      <c r="D69" s="59"/>
      <c r="E69" s="60" t="str">
        <f>Settings_Styling_Font_Body_Text</f>
        <v>Nunito</v>
      </c>
      <c r="F69" s="50" t="str">
        <f>IF(Table_Styles[[#This Row],[Font Family]]&lt;&gt;"",Table_Styles[[#This Row],[Font Family]],IF(Table_Styles[[#This Row],[Font Family Default]]&lt;&gt;"",Table_Styles[[#This Row],[Font Family Default]],""))</f>
        <v>Nunito</v>
      </c>
      <c r="G69" s="59"/>
      <c r="H69" s="179" t="s">
        <v>394</v>
      </c>
      <c r="I69" s="50" t="str">
        <f>IF(Table_Styles[[#This Row],[Font Size]]&lt;&gt;"",Table_Styles[[#This Row],[Font Size]],IF(Table_Styles[[#This Row],[Font Size Default]]&lt;&gt;"",Table_Styles[[#This Row],[Font Size Default]],""))</f>
        <v>15px</v>
      </c>
      <c r="J69" s="59"/>
      <c r="K69" s="60">
        <f>Settings_Styling_Font_Weight_Body_Text</f>
        <v>300</v>
      </c>
      <c r="L69" s="50">
        <f>IF(Table_Styles[[#This Row],[Font Weight]]&lt;&gt;"",Table_Styles[[#This Row],[Font Weight]],IF(Table_Styles[[#This Row],[Font Weight Default]]&lt;&gt;"",Table_Styles[[#This Row],[Font Weight Default]],""))</f>
        <v>300</v>
      </c>
      <c r="M69" s="59"/>
      <c r="N69" s="60" t="str">
        <f>Colour_Foreground_1</f>
        <v>#1d1c1c</v>
      </c>
      <c r="O69" s="50" t="str">
        <f>IF(Table_Styles[[#This Row],[Colour]]&lt;&gt;"",Table_Styles[[#This Row],[Colour]],IF(Table_Styles[[#This Row],[Colour Default]]&lt;&gt;"",Table_Styles[[#This Row],[Colour Default]],""))</f>
        <v>#1d1c1c</v>
      </c>
      <c r="P69" s="59"/>
      <c r="Q69" s="59"/>
      <c r="R69" s="50" t="str">
        <f>IF(Table_Styles[[#This Row],[Background]]&lt;&gt;"",Table_Styles[[#This Row],[Background]],IF(Table_Styles[[#This Row],[Background Default]]&lt;&gt;"",Table_Styles[[#This Row],[Background Default]],""))</f>
        <v/>
      </c>
      <c r="S69" s="59"/>
      <c r="T69" s="59"/>
      <c r="U69" s="50" t="str">
        <f>IF(Table_Styles[[#This Row],[Border]]&lt;&gt;"",Table_Styles[[#This Row],[Border]],IF(Table_Styles[[#This Row],[Border Default]]&lt;&gt;"",Table_Styles[[#This Row],[Border Default]],""))</f>
        <v/>
      </c>
      <c r="V69" s="59"/>
      <c r="W69" s="59"/>
      <c r="X69" s="50" t="str">
        <f>IF(Table_Styles[[#This Row],[Border Radius]]&lt;&gt;"",Table_Styles[[#This Row],[Border Radius]],IF(Table_Styles[[#This Row],[Border Radius Default]]&lt;&gt;"",Table_Styles[[#This Row],[Border Radius Default]],""))</f>
        <v/>
      </c>
      <c r="Y69" s="59"/>
      <c r="Z69" s="59"/>
      <c r="AA69" s="50" t="str">
        <f>IF(Table_Styles[[#This Row],[MT]]&lt;&gt;"",Table_Styles[[#This Row],[MT]],IF(Table_Styles[[#This Row],[MT Default]]&lt;&gt;"",Table_Styles[[#This Row],[MT Default]],""))</f>
        <v/>
      </c>
      <c r="AB69" s="59"/>
      <c r="AC69" s="59"/>
      <c r="AD69" s="50" t="str">
        <f>IF(Table_Styles[[#This Row],[MR]]&lt;&gt;"",Table_Styles[[#This Row],[MR]],IF(Table_Styles[[#This Row],[MR Default]]&lt;&gt;"",Table_Styles[[#This Row],[MR Default]],""))</f>
        <v/>
      </c>
      <c r="AE69" s="59"/>
      <c r="AF69" s="136" t="s">
        <v>457</v>
      </c>
      <c r="AG69" s="50" t="str">
        <f>IF(Table_Styles[[#This Row],[MB]]&lt;&gt;"",Table_Styles[[#This Row],[MB]],IF(Table_Styles[[#This Row],[MB Default]]&lt;&gt;"",Table_Styles[[#This Row],[MB Default]],""))</f>
        <v>3px</v>
      </c>
      <c r="AH69" s="59"/>
      <c r="AI69" s="136" t="s">
        <v>415</v>
      </c>
      <c r="AJ69" s="50" t="str">
        <f>IF(Table_Styles[[#This Row],[ML]]&lt;&gt;"",Table_Styles[[#This Row],[ML]],IF(Table_Styles[[#This Row],[ML Default]]&lt;&gt;"",Table_Styles[[#This Row],[ML Default]],""))</f>
        <v>10px</v>
      </c>
      <c r="AK69" s="59"/>
      <c r="AL69" s="59"/>
      <c r="AM69" s="50" t="str">
        <f>IF(Table_Styles[[#This Row],[PT]]&lt;&gt;"",Table_Styles[[#This Row],[PT]],IF(Table_Styles[[#This Row],[PT Default]]&lt;&gt;"",Table_Styles[[#This Row],[PT Default]],""))</f>
        <v/>
      </c>
      <c r="AN69" s="59"/>
      <c r="AO69" s="59"/>
      <c r="AP69" s="50" t="str">
        <f>IF(Table_Styles[[#This Row],[PR]]&lt;&gt;"",Table_Styles[[#This Row],[PR]],IF(Table_Styles[[#This Row],[PR Default]]&lt;&gt;"",Table_Styles[[#This Row],[PR Default]],""))</f>
        <v/>
      </c>
      <c r="AQ69" s="59"/>
      <c r="AR69" s="59"/>
      <c r="AS69" s="50" t="str">
        <f>IF(Table_Styles[[#This Row],[PB]]&lt;&gt;"",Table_Styles[[#This Row],[PB]],IF(Table_Styles[[#This Row],[PB Default]]&lt;&gt;"",Table_Styles[[#This Row],[PB Default]],""))</f>
        <v/>
      </c>
      <c r="AT69" s="59"/>
      <c r="AU69" s="59"/>
      <c r="AV69" s="50" t="str">
        <f>IF(Table_Styles[[#This Row],[PL]]&lt;&gt;"",Table_Styles[[#This Row],[PL]],IF(Table_Styles[[#This Row],[PL Default]]&lt;&gt;"",Table_Styles[[#This Row],[PL Default]],""))</f>
        <v/>
      </c>
      <c r="AW69" s="59"/>
      <c r="AX69" s="59"/>
      <c r="AY69" s="50" t="str">
        <f>IF(Table_Styles[[#This Row],[BT]]&lt;&gt;"",Table_Styles[[#This Row],[BT]],IF(Table_Styles[[#This Row],[BT Default]]&lt;&gt;"",Table_Styles[[#This Row],[BT Default]],""))</f>
        <v/>
      </c>
      <c r="AZ69" s="59"/>
      <c r="BA69" s="59"/>
      <c r="BB69" s="50" t="str">
        <f>IF(Table_Styles[[#This Row],[BR]]&lt;&gt;"",Table_Styles[[#This Row],[BR]],IF(Table_Styles[[#This Row],[BR Default]]&lt;&gt;"",Table_Styles[[#This Row],[BR Default]],""))</f>
        <v/>
      </c>
      <c r="BC69" s="59"/>
      <c r="BD69" s="59"/>
      <c r="BE69" s="50" t="str">
        <f>IF(Table_Styles[[#This Row],[BB]]&lt;&gt;"",Table_Styles[[#This Row],[BB]],IF(Table_Styles[[#This Row],[BB Default]]&lt;&gt;"",Table_Styles[[#This Row],[BB Default]],""))</f>
        <v/>
      </c>
      <c r="BF69" s="59"/>
      <c r="BG69" s="59"/>
      <c r="BH69" s="50" t="str">
        <f>IF(Table_Styles[[#This Row],[BL]]&lt;&gt;"",Table_Styles[[#This Row],[BL]],IF(Table_Styles[[#This Row],[BL Default]]&lt;&gt;"",Table_Styles[[#This Row],[BL Default]],""))</f>
        <v/>
      </c>
      <c r="BI69" s="59"/>
      <c r="BJ69" s="59"/>
      <c r="BK69" s="50" t="str">
        <f>IF(Table_Styles[[#This Row],[Width]]&lt;&gt;"",Table_Styles[[#This Row],[Width]],IF(Table_Styles[[#This Row],[Width Default]]&lt;&gt;"",Table_Styles[[#This Row],[Width Default]],""))</f>
        <v/>
      </c>
      <c r="BL69" s="59"/>
      <c r="BM69" s="59"/>
      <c r="BN69" s="50" t="str">
        <f>IF(Table_Styles[[#This Row],[Height]]&lt;&gt;"",Table_Styles[[#This Row],[Height]],IF(Table_Styles[[#This Row],[Height Default]]&lt;&gt;"",Table_Styles[[#This Row],[Height Default]],""))</f>
        <v/>
      </c>
      <c r="BO69" s="50"/>
      <c r="BP69" s="50"/>
      <c r="BQ69" s="50" t="str">
        <f>IF(Table_Styles[[#This Row],[Top]]&lt;&gt;"",Table_Styles[[#This Row],[Top]],IF(Table_Styles[[#This Row],[Top Default]]&lt;&gt;"",Table_Styles[[#This Row],[Top Default]],""))</f>
        <v/>
      </c>
      <c r="BR69" s="50"/>
      <c r="BS69" s="50"/>
      <c r="BT69" s="50" t="str">
        <f>IF(Table_Styles[[#This Row],[Right]]&lt;&gt;"",Table_Styles[[#This Row],[Right]],IF(Table_Styles[[#This Row],[Right Default]]&lt;&gt;"",Table_Styles[[#This Row],[Right Default]],""))</f>
        <v/>
      </c>
      <c r="BU69" s="50"/>
      <c r="BV69" s="50"/>
      <c r="BW69" s="50" t="str">
        <f>IF(Table_Styles[[#This Row],[Bottom]]&lt;&gt;"",Table_Styles[[#This Row],[Bottom]],IF(Table_Styles[[#This Row],[Bottom Default]]&lt;&gt;"",Table_Styles[[#This Row],[Bottom Default]],""))</f>
        <v/>
      </c>
      <c r="BX69" s="50"/>
      <c r="BY69" s="50"/>
      <c r="BZ69" s="50" t="str">
        <f>IF(Table_Styles[[#This Row],[Left]]&lt;&gt;"",Table_Styles[[#This Row],[Left]],IF(Table_Styles[[#This Row],[Left Default]]&lt;&gt;"",Table_Styles[[#This Row],[Left Default]],""))</f>
        <v/>
      </c>
      <c r="CA69" s="59"/>
      <c r="CB69" s="107" t="str">
        <f>IF(AND(Table_Styles[[#This Row],[Selector]]&lt;&gt;"",Table_Styles[[#This Row],[Font Family Used]]&lt;&gt;"",Table_Styles[[#This Row],[Font Weight Used]]&lt;&gt;""),Table_Styles[[#This Row],[Font Family Used]]&amp;" "&amp;Table_Styles[[#This Row],[Font Weight Used]],"")</f>
        <v>Nunito 300</v>
      </c>
      <c r="CC69" s="107" t="str">
        <f ca="1">IF(AND(Table_Styles[[#This Row],[Selector]],COUNTIF(OFFSET(CC:CC,0,0,ROW()-1,1),"="&amp;Table_Styles[[#This Row],[Font]])=0),Table_Styles[[#This Row],[Font]],"")</f>
        <v/>
      </c>
      <c r="CD69" s="107" t="str">
        <f ca="1">IF(Table_Styles[[#This Row],[Unique Font]]&lt;&gt;"",
"{""fontFamily"":"""&amp;Table_Styles[[#This Row],[Font Family Used]]&amp;""",""fontWeight"":"&amp;Table_Styles[[#This Row],[Font Weight Used]]&amp;"}","")</f>
        <v/>
      </c>
      <c r="CE69"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#1d1c1c;margin-bottom: 3px;margin-left: 10px</v>
      </c>
      <c r="CF69" s="107" t="str">
        <f>IF(AND(Table_Styles[[#This Row],[Selector]]&lt;&gt;"", Table_Styles[[#This Row],[Config Properties]]&lt;&gt;""),
Table_Styles[[#This Row],[Selector]]&amp;" { "&amp;Table_Styles[[#This Row],[Config Properties]]&amp;" }","")</f>
        <v>formly-field .radio label { font-family: 'Nunito';font-size: 15px;font-weight: 300;color: #1d1c1c;margin-bottom: 3px;margin-left: 10px }</v>
      </c>
      <c r="CG69" s="107" t="str">
        <f xml:space="preserve">
SUBSTITUTE(SUBSTITUTE(SUBSTITUTE(SUBSTITUTE(SUBSTITUTE(SUBSTITUTE(SUBSTITUTE(SUBSTITUTE(Table_Styles[[#This Row],[Config]],
" {","{"),
"{ ","{"),
" }","}"),
"} ","}"),
" ,",","),
", ",","),
" :",":"),
": ",":")</f>
        <v>formly-field .radio label{font-family:'Nunito';font-size:15px;font-weight:300;color:#1d1c1c;margin-bottom:3px;margin-left:10px}</v>
      </c>
    </row>
    <row r="70" spans="2:85" ht="21" customHeight="1">
      <c r="B70" s="104" t="s">
        <v>83</v>
      </c>
      <c r="C70" s="177" t="s">
        <v>508</v>
      </c>
      <c r="D70" s="59"/>
      <c r="E70" s="60"/>
      <c r="F70" s="50" t="str">
        <f>IF(Table_Styles[[#This Row],[Font Family]]&lt;&gt;"",Table_Styles[[#This Row],[Font Family]],IF(Table_Styles[[#This Row],[Font Family Default]]&lt;&gt;"",Table_Styles[[#This Row],[Font Family Default]],""))</f>
        <v/>
      </c>
      <c r="G70" s="59"/>
      <c r="H70" s="136"/>
      <c r="I70" s="50" t="str">
        <f>IF(Table_Styles[[#This Row],[Font Size]]&lt;&gt;"",Table_Styles[[#This Row],[Font Size]],IF(Table_Styles[[#This Row],[Font Size Default]]&lt;&gt;"",Table_Styles[[#This Row],[Font Size Default]],""))</f>
        <v/>
      </c>
      <c r="J70" s="59"/>
      <c r="K70" s="60"/>
      <c r="L70" s="50" t="str">
        <f>IF(Table_Styles[[#This Row],[Font Weight]]&lt;&gt;"",Table_Styles[[#This Row],[Font Weight]],IF(Table_Styles[[#This Row],[Font Weight Default]]&lt;&gt;"",Table_Styles[[#This Row],[Font Weight Default]],""))</f>
        <v/>
      </c>
      <c r="M70" s="59"/>
      <c r="N70" s="59"/>
      <c r="O70" s="50" t="str">
        <f>IF(Table_Styles[[#This Row],[Colour]]&lt;&gt;"",Table_Styles[[#This Row],[Colour]],IF(Table_Styles[[#This Row],[Colour Default]]&lt;&gt;"",Table_Styles[[#This Row],[Colour Default]],""))</f>
        <v/>
      </c>
      <c r="P70" s="50" t="str">
        <f>Colour_Background_2</f>
        <v>#f5f8fc</v>
      </c>
      <c r="Q70" s="60" t="str">
        <f>Colour_Background_1</f>
        <v>#FFFFFF</v>
      </c>
      <c r="R70" s="50" t="str">
        <f>IF(Table_Styles[[#This Row],[Background]]&lt;&gt;"",Table_Styles[[#This Row],[Background]],IF(Table_Styles[[#This Row],[Background Default]]&lt;&gt;"",Table_Styles[[#This Row],[Background Default]],""))</f>
        <v>#f5f8fc</v>
      </c>
      <c r="S70" s="29" t="str">
        <f>"1px solid "&amp;Colour_Borders</f>
        <v>1px solid #c0c8d2</v>
      </c>
      <c r="T70" s="59"/>
      <c r="U70" s="50" t="str">
        <f>IF(Table_Styles[[#This Row],[Border]]&lt;&gt;"",Table_Styles[[#This Row],[Border]],IF(Table_Styles[[#This Row],[Border Default]]&lt;&gt;"",Table_Styles[[#This Row],[Border Default]],""))</f>
        <v>1px solid #c0c8d2</v>
      </c>
      <c r="V70" s="59"/>
      <c r="W70" s="136" t="s">
        <v>509</v>
      </c>
      <c r="X70" s="50" t="str">
        <f>IF(Table_Styles[[#This Row],[Border Radius]]&lt;&gt;"",Table_Styles[[#This Row],[Border Radius]],IF(Table_Styles[[#This Row],[Border Radius Default]]&lt;&gt;"",Table_Styles[[#This Row],[Border Radius Default]],""))</f>
        <v>100%</v>
      </c>
      <c r="Y70" s="59"/>
      <c r="Z70" s="179" t="s">
        <v>477</v>
      </c>
      <c r="AA70" s="50" t="str">
        <f>IF(Table_Styles[[#This Row],[MT]]&lt;&gt;"",Table_Styles[[#This Row],[MT]],IF(Table_Styles[[#This Row],[MT Default]]&lt;&gt;"",Table_Styles[[#This Row],[MT Default]],""))</f>
        <v>2px</v>
      </c>
      <c r="AB70" s="59"/>
      <c r="AC70" s="59"/>
      <c r="AD70" s="50" t="str">
        <f>IF(Table_Styles[[#This Row],[MR]]&lt;&gt;"",Table_Styles[[#This Row],[MR]],IF(Table_Styles[[#This Row],[MR Default]]&lt;&gt;"",Table_Styles[[#This Row],[MR Default]],""))</f>
        <v/>
      </c>
      <c r="AE70" s="59"/>
      <c r="AF70" s="59"/>
      <c r="AG70" s="50" t="str">
        <f>IF(Table_Styles[[#This Row],[MB]]&lt;&gt;"",Table_Styles[[#This Row],[MB]],IF(Table_Styles[[#This Row],[MB Default]]&lt;&gt;"",Table_Styles[[#This Row],[MB Default]],""))</f>
        <v/>
      </c>
      <c r="AH70" s="59"/>
      <c r="AI70" s="59"/>
      <c r="AJ70" s="50" t="str">
        <f>IF(Table_Styles[[#This Row],[ML]]&lt;&gt;"",Table_Styles[[#This Row],[ML]],IF(Table_Styles[[#This Row],[ML Default]]&lt;&gt;"",Table_Styles[[#This Row],[ML Default]],""))</f>
        <v/>
      </c>
      <c r="AK70" s="59"/>
      <c r="AL70" s="59"/>
      <c r="AM70" s="50" t="str">
        <f>IF(Table_Styles[[#This Row],[PT]]&lt;&gt;"",Table_Styles[[#This Row],[PT]],IF(Table_Styles[[#This Row],[PT Default]]&lt;&gt;"",Table_Styles[[#This Row],[PT Default]],""))</f>
        <v/>
      </c>
      <c r="AN70" s="59"/>
      <c r="AO70" s="59"/>
      <c r="AP70" s="50" t="str">
        <f>IF(Table_Styles[[#This Row],[PR]]&lt;&gt;"",Table_Styles[[#This Row],[PR]],IF(Table_Styles[[#This Row],[PR Default]]&lt;&gt;"",Table_Styles[[#This Row],[PR Default]],""))</f>
        <v/>
      </c>
      <c r="AQ70" s="59"/>
      <c r="AR70" s="59"/>
      <c r="AS70" s="50" t="str">
        <f>IF(Table_Styles[[#This Row],[PB]]&lt;&gt;"",Table_Styles[[#This Row],[PB]],IF(Table_Styles[[#This Row],[PB Default]]&lt;&gt;"",Table_Styles[[#This Row],[PB Default]],""))</f>
        <v/>
      </c>
      <c r="AT70" s="59"/>
      <c r="AU70" s="59"/>
      <c r="AV70" s="50" t="str">
        <f>IF(Table_Styles[[#This Row],[PL]]&lt;&gt;"",Table_Styles[[#This Row],[PL]],IF(Table_Styles[[#This Row],[PL Default]]&lt;&gt;"",Table_Styles[[#This Row],[PL Default]],""))</f>
        <v/>
      </c>
      <c r="AW70" s="59"/>
      <c r="AX70" s="59"/>
      <c r="AY70" s="50" t="str">
        <f>IF(Table_Styles[[#This Row],[BT]]&lt;&gt;"",Table_Styles[[#This Row],[BT]],IF(Table_Styles[[#This Row],[BT Default]]&lt;&gt;"",Table_Styles[[#This Row],[BT Default]],""))</f>
        <v/>
      </c>
      <c r="AZ70" s="59"/>
      <c r="BA70" s="59"/>
      <c r="BB70" s="50" t="str">
        <f>IF(Table_Styles[[#This Row],[BR]]&lt;&gt;"",Table_Styles[[#This Row],[BR]],IF(Table_Styles[[#This Row],[BR Default]]&lt;&gt;"",Table_Styles[[#This Row],[BR Default]],""))</f>
        <v/>
      </c>
      <c r="BC70" s="59"/>
      <c r="BD70" s="59"/>
      <c r="BE70" s="50" t="str">
        <f>IF(Table_Styles[[#This Row],[BB]]&lt;&gt;"",Table_Styles[[#This Row],[BB]],IF(Table_Styles[[#This Row],[BB Default]]&lt;&gt;"",Table_Styles[[#This Row],[BB Default]],""))</f>
        <v/>
      </c>
      <c r="BF70" s="59"/>
      <c r="BG70" s="59"/>
      <c r="BH70" s="50" t="str">
        <f>IF(Table_Styles[[#This Row],[BL]]&lt;&gt;"",Table_Styles[[#This Row],[BL]],IF(Table_Styles[[#This Row],[BL Default]]&lt;&gt;"",Table_Styles[[#This Row],[BL Default]],""))</f>
        <v/>
      </c>
      <c r="BI70" s="59"/>
      <c r="BJ70" s="136" t="s">
        <v>487</v>
      </c>
      <c r="BK70" s="50" t="str">
        <f>IF(Table_Styles[[#This Row],[Width]]&lt;&gt;"",Table_Styles[[#This Row],[Width]],IF(Table_Styles[[#This Row],[Width Default]]&lt;&gt;"",Table_Styles[[#This Row],[Width Default]],""))</f>
        <v>16px</v>
      </c>
      <c r="BL70" s="59"/>
      <c r="BM70" s="136" t="s">
        <v>487</v>
      </c>
      <c r="BN70" s="50" t="str">
        <f>IF(Table_Styles[[#This Row],[Height]]&lt;&gt;"",Table_Styles[[#This Row],[Height]],IF(Table_Styles[[#This Row],[Height Default]]&lt;&gt;"",Table_Styles[[#This Row],[Height Default]],""))</f>
        <v>16px</v>
      </c>
      <c r="BO70" s="50"/>
      <c r="BP70" s="50"/>
      <c r="BQ70" s="50" t="str">
        <f>IF(Table_Styles[[#This Row],[Top]]&lt;&gt;"",Table_Styles[[#This Row],[Top]],IF(Table_Styles[[#This Row],[Top Default]]&lt;&gt;"",Table_Styles[[#This Row],[Top Default]],""))</f>
        <v/>
      </c>
      <c r="BR70" s="50"/>
      <c r="BS70" s="50"/>
      <c r="BT70" s="50" t="str">
        <f>IF(Table_Styles[[#This Row],[Right]]&lt;&gt;"",Table_Styles[[#This Row],[Right]],IF(Table_Styles[[#This Row],[Right Default]]&lt;&gt;"",Table_Styles[[#This Row],[Right Default]],""))</f>
        <v/>
      </c>
      <c r="BU70" s="50"/>
      <c r="BV70" s="50"/>
      <c r="BW70" s="50" t="str">
        <f>IF(Table_Styles[[#This Row],[Bottom]]&lt;&gt;"",Table_Styles[[#This Row],[Bottom]],IF(Table_Styles[[#This Row],[Bottom Default]]&lt;&gt;"",Table_Styles[[#This Row],[Bottom Default]],""))</f>
        <v/>
      </c>
      <c r="BX70" s="50"/>
      <c r="BY70" s="50"/>
      <c r="BZ70" s="50" t="str">
        <f>IF(Table_Styles[[#This Row],[Left]]&lt;&gt;"",Table_Styles[[#This Row],[Left]],IF(Table_Styles[[#This Row],[Left Default]]&lt;&gt;"",Table_Styles[[#This Row],[Left Default]],""))</f>
        <v/>
      </c>
      <c r="CA70" s="59"/>
      <c r="CB70" s="107" t="str">
        <f>IF(AND(Table_Styles[[#This Row],[Selector]]&lt;&gt;"",Table_Styles[[#This Row],[Font Family Used]]&lt;&gt;"",Table_Styles[[#This Row],[Font Weight Used]]&lt;&gt;""),Table_Styles[[#This Row],[Font Family Used]]&amp;" "&amp;Table_Styles[[#This Row],[Font Weight Used]],"")</f>
        <v/>
      </c>
      <c r="CC70" s="107" t="str">
        <f ca="1">IF(AND(Table_Styles[[#This Row],[Selector]],COUNTIF(OFFSET(CC:CC,0,0,ROW()-1,1),"="&amp;Table_Styles[[#This Row],[Font]])=0),Table_Styles[[#This Row],[Font]],"")</f>
        <v/>
      </c>
      <c r="CD70" s="107" t="str">
        <f ca="1">IF(Table_Styles[[#This Row],[Unique Font]]&lt;&gt;"",
"{""fontFamily"":"""&amp;Table_Styles[[#This Row],[Font Family Used]]&amp;""",""fontWeight"":"&amp;Table_Styles[[#This Row],[Font Weight Used]]&amp;"}","")</f>
        <v/>
      </c>
      <c r="CE70"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1px solid #c0c8d2;border-radius: 100%;margin-top: 2px;width: 16px;height: 16px</v>
      </c>
      <c r="CF70" s="107" t="str">
        <f>IF(AND(Table_Styles[[#This Row],[Selector]]&lt;&gt;"", Table_Styles[[#This Row],[Config Properties]]&lt;&gt;""),
Table_Styles[[#This Row],[Selector]]&amp;" { "&amp;Table_Styles[[#This Row],[Config Properties]]&amp;" }","")</f>
        <v>formly-field .radio input[type=radio] ~ .check { background: #f5f8fc;border: 1px solid #c0c8d2;border-radius: 100%;margin-top: 2px;width: 16px;height: 16px }</v>
      </c>
      <c r="CG70" s="107" t="str">
        <f xml:space="preserve">
SUBSTITUTE(SUBSTITUTE(SUBSTITUTE(SUBSTITUTE(SUBSTITUTE(SUBSTITUTE(SUBSTITUTE(SUBSTITUTE(Table_Styles[[#This Row],[Config]],
" {","{"),
"{ ","{"),
" }","}"),
"} ","}"),
" ,",","),
", ",","),
" :",":"),
": ",":")</f>
        <v>formly-field .radio input[type=radio] ~ .check{background:#f5f8fc;border:1px solid #c0c8d2;border-radius:100%;margin-top:2px;width:16px;height:16px}</v>
      </c>
    </row>
    <row r="71" spans="2:85" ht="21" customHeight="1">
      <c r="B71" s="104" t="s">
        <v>510</v>
      </c>
      <c r="C71" s="177" t="s">
        <v>511</v>
      </c>
      <c r="D71" s="59"/>
      <c r="E71" s="60"/>
      <c r="F71" s="50" t="str">
        <f>IF(Table_Styles[[#This Row],[Font Family]]&lt;&gt;"",Table_Styles[[#This Row],[Font Family]],IF(Table_Styles[[#This Row],[Font Family Default]]&lt;&gt;"",Table_Styles[[#This Row],[Font Family Default]],""))</f>
        <v/>
      </c>
      <c r="G71" s="59"/>
      <c r="H71" s="136"/>
      <c r="I71" s="50" t="str">
        <f>IF(Table_Styles[[#This Row],[Font Size]]&lt;&gt;"",Table_Styles[[#This Row],[Font Size]],IF(Table_Styles[[#This Row],[Font Size Default]]&lt;&gt;"",Table_Styles[[#This Row],[Font Size Default]],""))</f>
        <v/>
      </c>
      <c r="J71" s="59"/>
      <c r="K71" s="60"/>
      <c r="L71" s="50" t="str">
        <f>IF(Table_Styles[[#This Row],[Font Weight]]&lt;&gt;"",Table_Styles[[#This Row],[Font Weight]],IF(Table_Styles[[#This Row],[Font Weight Default]]&lt;&gt;"",Table_Styles[[#This Row],[Font Weight Default]],""))</f>
        <v/>
      </c>
      <c r="M71" s="59"/>
      <c r="N71" s="59"/>
      <c r="O71" s="50" t="str">
        <f>IF(Table_Styles[[#This Row],[Colour]]&lt;&gt;"",Table_Styles[[#This Row],[Colour]],IF(Table_Styles[[#This Row],[Colour Default]]&lt;&gt;"",Table_Styles[[#This Row],[Colour Default]],""))</f>
        <v/>
      </c>
      <c r="P71" s="225" t="str">
        <f>Colour_Foreground_2</f>
        <v>#4e4e4f</v>
      </c>
      <c r="Q71" s="175" t="str">
        <f>Colour_Accent_1</f>
        <v>#00a0c6</v>
      </c>
      <c r="R71" s="50" t="str">
        <f>IF(Table_Styles[[#This Row],[Background]]&lt;&gt;"",Table_Styles[[#This Row],[Background]],IF(Table_Styles[[#This Row],[Background Default]]&lt;&gt;"",Table_Styles[[#This Row],[Background Default]],""))</f>
        <v>#4e4e4f</v>
      </c>
      <c r="S71" s="59"/>
      <c r="T71" s="59"/>
      <c r="U71" s="50" t="str">
        <f>IF(Table_Styles[[#This Row],[Border]]&lt;&gt;"",Table_Styles[[#This Row],[Border]],IF(Table_Styles[[#This Row],[Border Default]]&lt;&gt;"",Table_Styles[[#This Row],[Border Default]],""))</f>
        <v/>
      </c>
      <c r="V71" s="59"/>
      <c r="W71" s="136" t="s">
        <v>509</v>
      </c>
      <c r="X71" s="50" t="str">
        <f>IF(Table_Styles[[#This Row],[Border Radius]]&lt;&gt;"",Table_Styles[[#This Row],[Border Radius]],IF(Table_Styles[[#This Row],[Border Radius Default]]&lt;&gt;"",Table_Styles[[#This Row],[Border Radius Default]],""))</f>
        <v>100%</v>
      </c>
      <c r="Y71" s="136" t="s">
        <v>457</v>
      </c>
      <c r="Z71" s="179" t="s">
        <v>491</v>
      </c>
      <c r="AA71" s="50" t="str">
        <f>IF(Table_Styles[[#This Row],[MT]]&lt;&gt;"",Table_Styles[[#This Row],[MT]],IF(Table_Styles[[#This Row],[MT Default]]&lt;&gt;"",Table_Styles[[#This Row],[MT Default]],""))</f>
        <v>3px</v>
      </c>
      <c r="AB71" s="59"/>
      <c r="AC71" s="59"/>
      <c r="AD71" s="50" t="str">
        <f>IF(Table_Styles[[#This Row],[MR]]&lt;&gt;"",Table_Styles[[#This Row],[MR]],IF(Table_Styles[[#This Row],[MR Default]]&lt;&gt;"",Table_Styles[[#This Row],[MR Default]],""))</f>
        <v/>
      </c>
      <c r="AE71" s="59"/>
      <c r="AF71" s="59"/>
      <c r="AG71" s="50" t="str">
        <f>IF(Table_Styles[[#This Row],[MB]]&lt;&gt;"",Table_Styles[[#This Row],[MB]],IF(Table_Styles[[#This Row],[MB Default]]&lt;&gt;"",Table_Styles[[#This Row],[MB Default]],""))</f>
        <v/>
      </c>
      <c r="AH71" s="136" t="s">
        <v>457</v>
      </c>
      <c r="AI71" s="136" t="s">
        <v>491</v>
      </c>
      <c r="AJ71" s="50" t="str">
        <f>IF(Table_Styles[[#This Row],[ML]]&lt;&gt;"",Table_Styles[[#This Row],[ML]],IF(Table_Styles[[#This Row],[ML Default]]&lt;&gt;"",Table_Styles[[#This Row],[ML Default]],""))</f>
        <v>3px</v>
      </c>
      <c r="AK71" s="59"/>
      <c r="AL71" s="59"/>
      <c r="AM71" s="50" t="str">
        <f>IF(Table_Styles[[#This Row],[PT]]&lt;&gt;"",Table_Styles[[#This Row],[PT]],IF(Table_Styles[[#This Row],[PT Default]]&lt;&gt;"",Table_Styles[[#This Row],[PT Default]],""))</f>
        <v/>
      </c>
      <c r="AN71" s="59"/>
      <c r="AO71" s="59"/>
      <c r="AP71" s="50" t="str">
        <f>IF(Table_Styles[[#This Row],[PR]]&lt;&gt;"",Table_Styles[[#This Row],[PR]],IF(Table_Styles[[#This Row],[PR Default]]&lt;&gt;"",Table_Styles[[#This Row],[PR Default]],""))</f>
        <v/>
      </c>
      <c r="AQ71" s="59"/>
      <c r="AR71" s="59"/>
      <c r="AS71" s="50" t="str">
        <f>IF(Table_Styles[[#This Row],[PB]]&lt;&gt;"",Table_Styles[[#This Row],[PB]],IF(Table_Styles[[#This Row],[PB Default]]&lt;&gt;"",Table_Styles[[#This Row],[PB Default]],""))</f>
        <v/>
      </c>
      <c r="AT71" s="59"/>
      <c r="AU71" s="59"/>
      <c r="AV71" s="50" t="str">
        <f>IF(Table_Styles[[#This Row],[PL]]&lt;&gt;"",Table_Styles[[#This Row],[PL]],IF(Table_Styles[[#This Row],[PL Default]]&lt;&gt;"",Table_Styles[[#This Row],[PL Default]],""))</f>
        <v/>
      </c>
      <c r="AW71" s="59"/>
      <c r="AX71" s="59"/>
      <c r="AY71" s="50" t="str">
        <f>IF(Table_Styles[[#This Row],[BT]]&lt;&gt;"",Table_Styles[[#This Row],[BT]],IF(Table_Styles[[#This Row],[BT Default]]&lt;&gt;"",Table_Styles[[#This Row],[BT Default]],""))</f>
        <v/>
      </c>
      <c r="AZ71" s="59"/>
      <c r="BA71" s="59"/>
      <c r="BB71" s="50" t="str">
        <f>IF(Table_Styles[[#This Row],[BR]]&lt;&gt;"",Table_Styles[[#This Row],[BR]],IF(Table_Styles[[#This Row],[BR Default]]&lt;&gt;"",Table_Styles[[#This Row],[BR Default]],""))</f>
        <v/>
      </c>
      <c r="BC71" s="59"/>
      <c r="BD71" s="59"/>
      <c r="BE71" s="50" t="str">
        <f>IF(Table_Styles[[#This Row],[BB]]&lt;&gt;"",Table_Styles[[#This Row],[BB]],IF(Table_Styles[[#This Row],[BB Default]]&lt;&gt;"",Table_Styles[[#This Row],[BB Default]],""))</f>
        <v/>
      </c>
      <c r="BF71" s="59"/>
      <c r="BG71" s="59"/>
      <c r="BH71" s="50" t="str">
        <f>IF(Table_Styles[[#This Row],[BL]]&lt;&gt;"",Table_Styles[[#This Row],[BL]],IF(Table_Styles[[#This Row],[BL Default]]&lt;&gt;"",Table_Styles[[#This Row],[BL Default]],""))</f>
        <v/>
      </c>
      <c r="BI71" s="59"/>
      <c r="BJ71" s="136" t="s">
        <v>512</v>
      </c>
      <c r="BK71" s="50" t="str">
        <f>IF(Table_Styles[[#This Row],[Width]]&lt;&gt;"",Table_Styles[[#This Row],[Width]],IF(Table_Styles[[#This Row],[Width Default]]&lt;&gt;"",Table_Styles[[#This Row],[Width Default]],""))</f>
        <v>8px</v>
      </c>
      <c r="BL71" s="59"/>
      <c r="BM71" s="136" t="s">
        <v>512</v>
      </c>
      <c r="BN71" s="50" t="str">
        <f>IF(Table_Styles[[#This Row],[Height]]&lt;&gt;"",Table_Styles[[#This Row],[Height]],IF(Table_Styles[[#This Row],[Height Default]]&lt;&gt;"",Table_Styles[[#This Row],[Height Default]],""))</f>
        <v>8px</v>
      </c>
      <c r="BO71" s="50"/>
      <c r="BP71" s="50"/>
      <c r="BQ71" s="50" t="str">
        <f>IF(Table_Styles[[#This Row],[Top]]&lt;&gt;"",Table_Styles[[#This Row],[Top]],IF(Table_Styles[[#This Row],[Top Default]]&lt;&gt;"",Table_Styles[[#This Row],[Top Default]],""))</f>
        <v/>
      </c>
      <c r="BR71" s="50"/>
      <c r="BS71" s="50"/>
      <c r="BT71" s="50" t="str">
        <f>IF(Table_Styles[[#This Row],[Right]]&lt;&gt;"",Table_Styles[[#This Row],[Right]],IF(Table_Styles[[#This Row],[Right Default]]&lt;&gt;"",Table_Styles[[#This Row],[Right Default]],""))</f>
        <v/>
      </c>
      <c r="BU71" s="50"/>
      <c r="BV71" s="50"/>
      <c r="BW71" s="50" t="str">
        <f>IF(Table_Styles[[#This Row],[Bottom]]&lt;&gt;"",Table_Styles[[#This Row],[Bottom]],IF(Table_Styles[[#This Row],[Bottom Default]]&lt;&gt;"",Table_Styles[[#This Row],[Bottom Default]],""))</f>
        <v/>
      </c>
      <c r="BX71" s="50"/>
      <c r="BY71" s="50"/>
      <c r="BZ71" s="50" t="str">
        <f>IF(Table_Styles[[#This Row],[Left]]&lt;&gt;"",Table_Styles[[#This Row],[Left]],IF(Table_Styles[[#This Row],[Left Default]]&lt;&gt;"",Table_Styles[[#This Row],[Left Default]],""))</f>
        <v/>
      </c>
      <c r="CA71" s="59"/>
      <c r="CB71" s="107" t="str">
        <f>IF(AND(Table_Styles[[#This Row],[Selector]]&lt;&gt;"",Table_Styles[[#This Row],[Font Family Used]]&lt;&gt;"",Table_Styles[[#This Row],[Font Weight Used]]&lt;&gt;""),Table_Styles[[#This Row],[Font Family Used]]&amp;" "&amp;Table_Styles[[#This Row],[Font Weight Used]],"")</f>
        <v/>
      </c>
      <c r="CC71" s="107" t="str">
        <f ca="1">IF(AND(Table_Styles[[#This Row],[Selector]],COUNTIF(OFFSET(CC:CC,0,0,ROW()-1,1),"="&amp;Table_Styles[[#This Row],[Font]])=0),Table_Styles[[#This Row],[Font]],"")</f>
        <v/>
      </c>
      <c r="CD71" s="107" t="str">
        <f ca="1">IF(Table_Styles[[#This Row],[Unique Font]]&lt;&gt;"",
"{""fontFamily"":"""&amp;Table_Styles[[#This Row],[Font Family Used]]&amp;""",""fontWeight"":"&amp;Table_Styles[[#This Row],[Font Weight Used]]&amp;"}","")</f>
        <v/>
      </c>
      <c r="CE71"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#4e4e4f;border-radius: 100%;margin-top: 3px;margin-left: 3px;width: 8px;height: 8px</v>
      </c>
      <c r="CF71" s="107" t="str">
        <f>IF(AND(Table_Styles[[#This Row],[Selector]]&lt;&gt;"", Table_Styles[[#This Row],[Config Properties]]&lt;&gt;""),
Table_Styles[[#This Row],[Selector]]&amp;" { "&amp;Table_Styles[[#This Row],[Config Properties]]&amp;" }","")</f>
        <v>formly-field .radio input[type=radio]:checked ~ .check .inside { background: #4e4e4f;border-radius: 100%;margin-top: 3px;margin-left: 3px;width: 8px;height: 8px }</v>
      </c>
      <c r="CG71" s="107" t="str">
        <f xml:space="preserve">
SUBSTITUTE(SUBSTITUTE(SUBSTITUTE(SUBSTITUTE(SUBSTITUTE(SUBSTITUTE(SUBSTITUTE(SUBSTITUTE(Table_Styles[[#This Row],[Config]],
" {","{"),
"{ ","{"),
" }","}"),
"} ","}"),
" ,",","),
", ",","),
" :",":"),
": ",":")</f>
        <v>formly-field .radio input[type=radio]:checked ~ .check .inside{background:#4e4e4f;border-radius:100%;margin-top:3px;margin-left:3px;width:8px;height:8px}</v>
      </c>
    </row>
    <row r="72" spans="2:85" ht="21.75" thickBot="1">
      <c r="B72" s="110" t="s">
        <v>513</v>
      </c>
      <c r="C72" s="110"/>
      <c r="D72" s="110"/>
      <c r="E72" s="69"/>
      <c r="F72" s="69" t="str">
        <f>IF(Table_Styles[[#This Row],[Font Family]]&lt;&gt;"",Table_Styles[[#This Row],[Font Family]],IF(Table_Styles[[#This Row],[Font Family Default]]&lt;&gt;"",Table_Styles[[#This Row],[Font Family Default]],""))</f>
        <v/>
      </c>
      <c r="G72" s="110"/>
      <c r="H72" s="69"/>
      <c r="I72" s="69" t="str">
        <f>IF(Table_Styles[[#This Row],[Font Size]]&lt;&gt;"",Table_Styles[[#This Row],[Font Size]],IF(Table_Styles[[#This Row],[Font Size Default]]&lt;&gt;"",Table_Styles[[#This Row],[Font Size Default]],""))</f>
        <v/>
      </c>
      <c r="J72" s="110"/>
      <c r="K72" s="69"/>
      <c r="L72" s="69" t="str">
        <f>IF(Table_Styles[[#This Row],[Font Weight]]&lt;&gt;"",Table_Styles[[#This Row],[Font Weight]],IF(Table_Styles[[#This Row],[Font Weight Default]]&lt;&gt;"",Table_Styles[[#This Row],[Font Weight Default]],""))</f>
        <v/>
      </c>
      <c r="M72" s="110"/>
      <c r="N72" s="69"/>
      <c r="O72" s="69" t="str">
        <f>IF(Table_Styles[[#This Row],[Colour]]&lt;&gt;"",Table_Styles[[#This Row],[Colour]],IF(Table_Styles[[#This Row],[Colour Default]]&lt;&gt;"",Table_Styles[[#This Row],[Colour Default]],""))</f>
        <v/>
      </c>
      <c r="P72" s="110"/>
      <c r="Q72" s="69"/>
      <c r="R72" s="69" t="str">
        <f>IF(Table_Styles[[#This Row],[Background]]&lt;&gt;"",Table_Styles[[#This Row],[Background]],IF(Table_Styles[[#This Row],[Background Default]]&lt;&gt;"",Table_Styles[[#This Row],[Background Default]],""))</f>
        <v/>
      </c>
      <c r="S72" s="110"/>
      <c r="T72" s="69"/>
      <c r="U72" s="69" t="str">
        <f>IF(Table_Styles[[#This Row],[Border]]&lt;&gt;"",Table_Styles[[#This Row],[Border]],IF(Table_Styles[[#This Row],[Border Default]]&lt;&gt;"",Table_Styles[[#This Row],[Border Default]],""))</f>
        <v/>
      </c>
      <c r="V72" s="69"/>
      <c r="W72" s="69"/>
      <c r="X72" s="69" t="str">
        <f>IF(Table_Styles[[#This Row],[Border Radius]]&lt;&gt;"",Table_Styles[[#This Row],[Border Radius]],IF(Table_Styles[[#This Row],[Border Radius Default]]&lt;&gt;"",Table_Styles[[#This Row],[Border Radius Default]],""))</f>
        <v/>
      </c>
      <c r="Y72" s="110"/>
      <c r="Z72" s="69"/>
      <c r="AA72" s="69" t="str">
        <f>IF(Table_Styles[[#This Row],[MT]]&lt;&gt;"",Table_Styles[[#This Row],[MT]],IF(Table_Styles[[#This Row],[MT Default]]&lt;&gt;"",Table_Styles[[#This Row],[MT Default]],""))</f>
        <v/>
      </c>
      <c r="AB72" s="110"/>
      <c r="AC72" s="69"/>
      <c r="AD72" s="69" t="str">
        <f>IF(Table_Styles[[#This Row],[MR]]&lt;&gt;"",Table_Styles[[#This Row],[MR]],IF(Table_Styles[[#This Row],[MR Default]]&lt;&gt;"",Table_Styles[[#This Row],[MR Default]],""))</f>
        <v/>
      </c>
      <c r="AE72" s="110"/>
      <c r="AF72" s="69"/>
      <c r="AG72" s="69" t="str">
        <f>IF(Table_Styles[[#This Row],[MB]]&lt;&gt;"",Table_Styles[[#This Row],[MB]],IF(Table_Styles[[#This Row],[MB Default]]&lt;&gt;"",Table_Styles[[#This Row],[MB Default]],""))</f>
        <v/>
      </c>
      <c r="AH72" s="110"/>
      <c r="AI72" s="69"/>
      <c r="AJ72" s="69" t="str">
        <f>IF(Table_Styles[[#This Row],[ML]]&lt;&gt;"",Table_Styles[[#This Row],[ML]],IF(Table_Styles[[#This Row],[ML Default]]&lt;&gt;"",Table_Styles[[#This Row],[ML Default]],""))</f>
        <v/>
      </c>
      <c r="AK72" s="110"/>
      <c r="AL72" s="69"/>
      <c r="AM72" s="69" t="str">
        <f>IF(Table_Styles[[#This Row],[PT]]&lt;&gt;"",Table_Styles[[#This Row],[PT]],IF(Table_Styles[[#This Row],[PT Default]]&lt;&gt;"",Table_Styles[[#This Row],[PT Default]],""))</f>
        <v/>
      </c>
      <c r="AN72" s="110"/>
      <c r="AO72" s="69"/>
      <c r="AP72" s="69" t="str">
        <f>IF(Table_Styles[[#This Row],[PR]]&lt;&gt;"",Table_Styles[[#This Row],[PR]],IF(Table_Styles[[#This Row],[PR Default]]&lt;&gt;"",Table_Styles[[#This Row],[PR Default]],""))</f>
        <v/>
      </c>
      <c r="AQ72" s="110"/>
      <c r="AR72" s="69"/>
      <c r="AS72" s="69" t="str">
        <f>IF(Table_Styles[[#This Row],[PB]]&lt;&gt;"",Table_Styles[[#This Row],[PB]],IF(Table_Styles[[#This Row],[PB Default]]&lt;&gt;"",Table_Styles[[#This Row],[PB Default]],""))</f>
        <v/>
      </c>
      <c r="AT72" s="110"/>
      <c r="AU72" s="69"/>
      <c r="AV72" s="69" t="str">
        <f>IF(Table_Styles[[#This Row],[PL]]&lt;&gt;"",Table_Styles[[#This Row],[PL]],IF(Table_Styles[[#This Row],[PL Default]]&lt;&gt;"",Table_Styles[[#This Row],[PL Default]],""))</f>
        <v/>
      </c>
      <c r="AW72" s="110"/>
      <c r="AX72" s="69"/>
      <c r="AY72" s="69" t="str">
        <f>IF(Table_Styles[[#This Row],[BT]]&lt;&gt;"",Table_Styles[[#This Row],[BT]],IF(Table_Styles[[#This Row],[BT Default]]&lt;&gt;"",Table_Styles[[#This Row],[BT Default]],""))</f>
        <v/>
      </c>
      <c r="AZ72" s="110"/>
      <c r="BA72" s="69"/>
      <c r="BB72" s="69" t="str">
        <f>IF(Table_Styles[[#This Row],[BR]]&lt;&gt;"",Table_Styles[[#This Row],[BR]],IF(Table_Styles[[#This Row],[BR Default]]&lt;&gt;"",Table_Styles[[#This Row],[BR Default]],""))</f>
        <v/>
      </c>
      <c r="BC72" s="110"/>
      <c r="BD72" s="69"/>
      <c r="BE72" s="69" t="str">
        <f>IF(Table_Styles[[#This Row],[BB]]&lt;&gt;"",Table_Styles[[#This Row],[BB]],IF(Table_Styles[[#This Row],[BB Default]]&lt;&gt;"",Table_Styles[[#This Row],[BB Default]],""))</f>
        <v/>
      </c>
      <c r="BF72" s="110"/>
      <c r="BG72" s="69"/>
      <c r="BH72" s="69" t="str">
        <f>IF(Table_Styles[[#This Row],[BL]]&lt;&gt;"",Table_Styles[[#This Row],[BL]],IF(Table_Styles[[#This Row],[BL Default]]&lt;&gt;"",Table_Styles[[#This Row],[BL Default]],""))</f>
        <v/>
      </c>
      <c r="BI72" s="69"/>
      <c r="BJ72" s="69"/>
      <c r="BK72" s="69" t="str">
        <f>IF(Table_Styles[[#This Row],[Width]]&lt;&gt;"",Table_Styles[[#This Row],[Width]],IF(Table_Styles[[#This Row],[Width Default]]&lt;&gt;"",Table_Styles[[#This Row],[Width Default]],""))</f>
        <v/>
      </c>
      <c r="BL72" s="69"/>
      <c r="BM72" s="69"/>
      <c r="BN72" s="69" t="str">
        <f>IF(Table_Styles[[#This Row],[Height]]&lt;&gt;"",Table_Styles[[#This Row],[Height]],IF(Table_Styles[[#This Row],[Height Default]]&lt;&gt;"",Table_Styles[[#This Row],[Height Default]],""))</f>
        <v/>
      </c>
      <c r="BO72" s="69"/>
      <c r="BP72" s="69"/>
      <c r="BQ72" s="69" t="str">
        <f>IF(Table_Styles[[#This Row],[Top]]&lt;&gt;"",Table_Styles[[#This Row],[Top]],IF(Table_Styles[[#This Row],[Top Default]]&lt;&gt;"",Table_Styles[[#This Row],[Top Default]],""))</f>
        <v/>
      </c>
      <c r="BR72" s="69"/>
      <c r="BS72" s="69"/>
      <c r="BT72" s="69" t="str">
        <f>IF(Table_Styles[[#This Row],[Right]]&lt;&gt;"",Table_Styles[[#This Row],[Right]],IF(Table_Styles[[#This Row],[Right Default]]&lt;&gt;"",Table_Styles[[#This Row],[Right Default]],""))</f>
        <v/>
      </c>
      <c r="BU72" s="69"/>
      <c r="BV72" s="69"/>
      <c r="BW72" s="69" t="str">
        <f>IF(Table_Styles[[#This Row],[Bottom]]&lt;&gt;"",Table_Styles[[#This Row],[Bottom]],IF(Table_Styles[[#This Row],[Bottom Default]]&lt;&gt;"",Table_Styles[[#This Row],[Bottom Default]],""))</f>
        <v/>
      </c>
      <c r="BX72" s="69"/>
      <c r="BY72" s="69"/>
      <c r="BZ72" s="69" t="str">
        <f>IF(Table_Styles[[#This Row],[Left]]&lt;&gt;"",Table_Styles[[#This Row],[Left]],IF(Table_Styles[[#This Row],[Left Default]]&lt;&gt;"",Table_Styles[[#This Row],[Left Default]],""))</f>
        <v/>
      </c>
      <c r="CA72" s="110"/>
      <c r="CB72" s="110" t="str">
        <f>IF(AND(Table_Styles[[#This Row],[Selector]]&lt;&gt;"",Table_Styles[[#This Row],[Font Family Used]]&lt;&gt;"",Table_Styles[[#This Row],[Font Weight Used]]&lt;&gt;""),Table_Styles[[#This Row],[Font Family Used]]&amp;" "&amp;Table_Styles[[#This Row],[Font Weight Used]],"")</f>
        <v/>
      </c>
      <c r="CC72" s="110" t="str">
        <f ca="1">IF(AND(Table_Styles[[#This Row],[Selector]],COUNTIF(OFFSET(CC:CC,0,0,ROW()-1,1),"="&amp;Table_Styles[[#This Row],[Font]])=0),Table_Styles[[#This Row],[Font]],"")</f>
        <v/>
      </c>
      <c r="CD72" s="110" t="str">
        <f ca="1">IF(Table_Styles[[#This Row],[Unique Font]]&lt;&gt;"",
"{""fontFamily"":"""&amp;Table_Styles[[#This Row],[Font Family Used]]&amp;""",""fontWeight"":"&amp;Table_Styles[[#This Row],[Font Weight Used]]&amp;"}","")</f>
        <v/>
      </c>
      <c r="CE72"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2" s="110" t="str">
        <f>IF(AND(Table_Styles[[#This Row],[Selector]]&lt;&gt;"", Table_Styles[[#This Row],[Config Properties]]&lt;&gt;""),
Table_Styles[[#This Row],[Selector]]&amp;" { "&amp;Table_Styles[[#This Row],[Config Properties]]&amp;" }","")</f>
        <v/>
      </c>
      <c r="CG72" s="110" t="str">
        <f xml:space="preserve">
SUBSTITUTE(SUBSTITUTE(SUBSTITUTE(SUBSTITUTE(SUBSTITUTE(SUBSTITUTE(SUBSTITUTE(SUBSTITUTE(Table_Styles[[#This Row],[Config]],
" {","{"),
"{ ","{"),
" }","}"),
"} ","}"),
" ,",","),
", ",","),
" :",":"),
": ",":")</f>
        <v/>
      </c>
    </row>
    <row r="73" spans="2:85" ht="21" customHeight="1">
      <c r="B73" s="104" t="s">
        <v>489</v>
      </c>
      <c r="C73" s="106" t="s">
        <v>514</v>
      </c>
      <c r="D73" s="147"/>
      <c r="E73" s="60"/>
      <c r="F73" s="50" t="str">
        <f>IF(Table_Styles[[#This Row],[Font Family]]&lt;&gt;"",Table_Styles[[#This Row],[Font Family]],IF(Table_Styles[[#This Row],[Font Family Default]]&lt;&gt;"",Table_Styles[[#This Row],[Font Family Default]],""))</f>
        <v/>
      </c>
      <c r="G73" s="147"/>
      <c r="H73" s="136"/>
      <c r="I73" s="50" t="str">
        <f>IF(Table_Styles[[#This Row],[Font Size]]&lt;&gt;"",Table_Styles[[#This Row],[Font Size]],IF(Table_Styles[[#This Row],[Font Size Default]]&lt;&gt;"",Table_Styles[[#This Row],[Font Size Default]],""))</f>
        <v/>
      </c>
      <c r="J73" s="147"/>
      <c r="K73" s="60"/>
      <c r="L73" s="50" t="str">
        <f>IF(Table_Styles[[#This Row],[Font Weight]]&lt;&gt;"",Table_Styles[[#This Row],[Font Weight]],IF(Table_Styles[[#This Row],[Font Weight Default]]&lt;&gt;"",Table_Styles[[#This Row],[Font Weight Default]],""))</f>
        <v/>
      </c>
      <c r="M73" s="147"/>
      <c r="N73" s="59"/>
      <c r="O73" s="50" t="str">
        <f>IF(Table_Styles[[#This Row],[Colour]]&lt;&gt;"",Table_Styles[[#This Row],[Colour]],IF(Table_Styles[[#This Row],[Colour Default]]&lt;&gt;"",Table_Styles[[#This Row],[Colour Default]],""))</f>
        <v/>
      </c>
      <c r="P73" s="147"/>
      <c r="Q73" s="175"/>
      <c r="R73" s="50" t="str">
        <f>IF(Table_Styles[[#This Row],[Background]]&lt;&gt;"",Table_Styles[[#This Row],[Background]],IF(Table_Styles[[#This Row],[Background Default]]&lt;&gt;"",Table_Styles[[#This Row],[Background Default]],""))</f>
        <v/>
      </c>
      <c r="S73" s="147"/>
      <c r="T73" s="59"/>
      <c r="U73" s="50" t="str">
        <f>IF(Table_Styles[[#This Row],[Border]]&lt;&gt;"",Table_Styles[[#This Row],[Border]],IF(Table_Styles[[#This Row],[Border Default]]&lt;&gt;"",Table_Styles[[#This Row],[Border Default]],""))</f>
        <v/>
      </c>
      <c r="V73" s="59"/>
      <c r="W73" s="136"/>
      <c r="X73" s="50" t="str">
        <f>IF(Table_Styles[[#This Row],[Border Radius]]&lt;&gt;"",Table_Styles[[#This Row],[Border Radius]],IF(Table_Styles[[#This Row],[Border Radius Default]]&lt;&gt;"",Table_Styles[[#This Row],[Border Radius Default]],""))</f>
        <v/>
      </c>
      <c r="Y73" s="147"/>
      <c r="Z73" s="179"/>
      <c r="AA73" s="50" t="str">
        <f>IF(Table_Styles[[#This Row],[MT]]&lt;&gt;"",Table_Styles[[#This Row],[MT]],IF(Table_Styles[[#This Row],[MT Default]]&lt;&gt;"",Table_Styles[[#This Row],[MT Default]],""))</f>
        <v/>
      </c>
      <c r="AB73" s="147"/>
      <c r="AC73" s="59"/>
      <c r="AD73" s="50" t="str">
        <f>IF(Table_Styles[[#This Row],[MR]]&lt;&gt;"",Table_Styles[[#This Row],[MR]],IF(Table_Styles[[#This Row],[MR Default]]&lt;&gt;"",Table_Styles[[#This Row],[MR Default]],""))</f>
        <v/>
      </c>
      <c r="AE73" s="147"/>
      <c r="AF73" s="59"/>
      <c r="AG73" s="50" t="str">
        <f>IF(Table_Styles[[#This Row],[MB]]&lt;&gt;"",Table_Styles[[#This Row],[MB]],IF(Table_Styles[[#This Row],[MB Default]]&lt;&gt;"",Table_Styles[[#This Row],[MB Default]],""))</f>
        <v/>
      </c>
      <c r="AH73" s="147"/>
      <c r="AI73" s="136"/>
      <c r="AJ73" s="50" t="str">
        <f>IF(Table_Styles[[#This Row],[ML]]&lt;&gt;"",Table_Styles[[#This Row],[ML]],IF(Table_Styles[[#This Row],[ML Default]]&lt;&gt;"",Table_Styles[[#This Row],[ML Default]],""))</f>
        <v/>
      </c>
      <c r="AK73" s="147"/>
      <c r="AL73" s="59"/>
      <c r="AM73" s="50" t="str">
        <f>IF(Table_Styles[[#This Row],[PT]]&lt;&gt;"",Table_Styles[[#This Row],[PT]],IF(Table_Styles[[#This Row],[PT Default]]&lt;&gt;"",Table_Styles[[#This Row],[PT Default]],""))</f>
        <v/>
      </c>
      <c r="AN73" s="147"/>
      <c r="AO73" s="59"/>
      <c r="AP73" s="50" t="str">
        <f>IF(Table_Styles[[#This Row],[PR]]&lt;&gt;"",Table_Styles[[#This Row],[PR]],IF(Table_Styles[[#This Row],[PR Default]]&lt;&gt;"",Table_Styles[[#This Row],[PR Default]],""))</f>
        <v/>
      </c>
      <c r="AQ73" s="147"/>
      <c r="AR73" s="59"/>
      <c r="AS73" s="50" t="str">
        <f>IF(Table_Styles[[#This Row],[PB]]&lt;&gt;"",Table_Styles[[#This Row],[PB]],IF(Table_Styles[[#This Row],[PB Default]]&lt;&gt;"",Table_Styles[[#This Row],[PB Default]],""))</f>
        <v/>
      </c>
      <c r="AT73" s="147"/>
      <c r="AU73" s="59"/>
      <c r="AV73" s="50" t="str">
        <f>IF(Table_Styles[[#This Row],[PL]]&lt;&gt;"",Table_Styles[[#This Row],[PL]],IF(Table_Styles[[#This Row],[PL Default]]&lt;&gt;"",Table_Styles[[#This Row],[PL Default]],""))</f>
        <v/>
      </c>
      <c r="AW73" s="147"/>
      <c r="AX73" s="59"/>
      <c r="AY73" s="50" t="str">
        <f>IF(Table_Styles[[#This Row],[BT]]&lt;&gt;"",Table_Styles[[#This Row],[BT]],IF(Table_Styles[[#This Row],[BT Default]]&lt;&gt;"",Table_Styles[[#This Row],[BT Default]],""))</f>
        <v/>
      </c>
      <c r="AZ73" s="147"/>
      <c r="BA73" s="59"/>
      <c r="BB73" s="50" t="str">
        <f>IF(Table_Styles[[#This Row],[BR]]&lt;&gt;"",Table_Styles[[#This Row],[BR]],IF(Table_Styles[[#This Row],[BR Default]]&lt;&gt;"",Table_Styles[[#This Row],[BR Default]],""))</f>
        <v/>
      </c>
      <c r="BC73" s="147"/>
      <c r="BD73" s="59"/>
      <c r="BE73" s="50" t="str">
        <f>IF(Table_Styles[[#This Row],[BB]]&lt;&gt;"",Table_Styles[[#This Row],[BB]],IF(Table_Styles[[#This Row],[BB Default]]&lt;&gt;"",Table_Styles[[#This Row],[BB Default]],""))</f>
        <v/>
      </c>
      <c r="BF73" s="147"/>
      <c r="BG73" s="59"/>
      <c r="BH73" s="50" t="str">
        <f>IF(Table_Styles[[#This Row],[BL]]&lt;&gt;"",Table_Styles[[#This Row],[BL]],IF(Table_Styles[[#This Row],[BL Default]]&lt;&gt;"",Table_Styles[[#This Row],[BL Default]],""))</f>
        <v/>
      </c>
      <c r="BI73" s="59"/>
      <c r="BJ73" s="136"/>
      <c r="BK73" s="50" t="str">
        <f>IF(Table_Styles[[#This Row],[Width]]&lt;&gt;"",Table_Styles[[#This Row],[Width]],IF(Table_Styles[[#This Row],[Width Default]]&lt;&gt;"",Table_Styles[[#This Row],[Width Default]],""))</f>
        <v/>
      </c>
      <c r="BL73" s="59"/>
      <c r="BM73" s="136"/>
      <c r="BN73" s="50" t="str">
        <f>IF(Table_Styles[[#This Row],[Height]]&lt;&gt;"",Table_Styles[[#This Row],[Height]],IF(Table_Styles[[#This Row],[Height Default]]&lt;&gt;"",Table_Styles[[#This Row],[Height Default]],""))</f>
        <v/>
      </c>
      <c r="BO73" s="50"/>
      <c r="BP73" s="50"/>
      <c r="BQ73" s="50" t="str">
        <f>IF(Table_Styles[[#This Row],[Top]]&lt;&gt;"",Table_Styles[[#This Row],[Top]],IF(Table_Styles[[#This Row],[Top Default]]&lt;&gt;"",Table_Styles[[#This Row],[Top Default]],""))</f>
        <v/>
      </c>
      <c r="BR73" s="50"/>
      <c r="BS73" s="50"/>
      <c r="BT73" s="50" t="str">
        <f>IF(Table_Styles[[#This Row],[Right]]&lt;&gt;"",Table_Styles[[#This Row],[Right]],IF(Table_Styles[[#This Row],[Right Default]]&lt;&gt;"",Table_Styles[[#This Row],[Right Default]],""))</f>
        <v/>
      </c>
      <c r="BU73" s="50"/>
      <c r="BV73" s="50"/>
      <c r="BW73" s="50" t="str">
        <f>IF(Table_Styles[[#This Row],[Bottom]]&lt;&gt;"",Table_Styles[[#This Row],[Bottom]],IF(Table_Styles[[#This Row],[Bottom Default]]&lt;&gt;"",Table_Styles[[#This Row],[Bottom Default]],""))</f>
        <v/>
      </c>
      <c r="BX73" s="50"/>
      <c r="BY73" s="50"/>
      <c r="BZ73" s="50" t="str">
        <f>IF(Table_Styles[[#This Row],[Left]]&lt;&gt;"",Table_Styles[[#This Row],[Left]],IF(Table_Styles[[#This Row],[Left Default]]&lt;&gt;"",Table_Styles[[#This Row],[Left Default]],""))</f>
        <v/>
      </c>
      <c r="CA73" s="147"/>
      <c r="CB73" s="107" t="str">
        <f>IF(AND(Table_Styles[[#This Row],[Selector]]&lt;&gt;"",Table_Styles[[#This Row],[Font Family Used]]&lt;&gt;"",Table_Styles[[#This Row],[Font Weight Used]]&lt;&gt;""),Table_Styles[[#This Row],[Font Family Used]]&amp;" "&amp;Table_Styles[[#This Row],[Font Weight Used]],"")</f>
        <v/>
      </c>
      <c r="CC73" s="107" t="str">
        <f ca="1">IF(AND(Table_Styles[[#This Row],[Selector]],COUNTIF(OFFSET(CC:CC,0,0,ROW()-1,1),"="&amp;Table_Styles[[#This Row],[Font]])=0),Table_Styles[[#This Row],[Font]],"")</f>
        <v/>
      </c>
      <c r="CD73" s="107" t="str">
        <f ca="1">IF(Table_Styles[[#This Row],[Unique Font]]&lt;&gt;"",
"{""fontFamily"":"""&amp;Table_Styles[[#This Row],[Font Family Used]]&amp;""",""fontWeight"":"&amp;Table_Styles[[#This Row],[Font Weight Used]]&amp;"}","")</f>
        <v/>
      </c>
      <c r="CE7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107" t="str">
        <f>IF(AND(Table_Styles[[#This Row],[Selector]]&lt;&gt;"", Table_Styles[[#This Row],[Config Properties]]&lt;&gt;""),
Table_Styles[[#This Row],[Selector]]&amp;" { "&amp;Table_Styles[[#This Row],[Config Properties]]&amp;" }","")</f>
        <v/>
      </c>
      <c r="CG73" s="107" t="str">
        <f xml:space="preserve">
SUBSTITUTE(SUBSTITUTE(SUBSTITUTE(SUBSTITUTE(SUBSTITUTE(SUBSTITUTE(SUBSTITUTE(SUBSTITUTE(Table_Styles[[#This Row],[Config]],
" {","{"),
"{ ","{"),
" }","}"),
"} ","}"),
" ,",","),
", ",","),
" :",":"),
": ",":")</f>
        <v/>
      </c>
    </row>
    <row r="74" spans="2:85" ht="21" customHeight="1">
      <c r="B74" s="104" t="s">
        <v>18</v>
      </c>
      <c r="C74" s="177" t="s">
        <v>515</v>
      </c>
      <c r="D74" s="147"/>
      <c r="E74" s="60" t="str">
        <f>Settings_Styling_Font_Body_Text</f>
        <v>Nunito</v>
      </c>
      <c r="F74" s="50" t="str">
        <f>IF(Table_Styles[[#This Row],[Font Family]]&lt;&gt;"",Table_Styles[[#This Row],[Font Family]],IF(Table_Styles[[#This Row],[Font Family Default]]&lt;&gt;"",Table_Styles[[#This Row],[Font Family Default]],""))</f>
        <v>Nunito</v>
      </c>
      <c r="G74" s="147"/>
      <c r="H74" s="179" t="s">
        <v>394</v>
      </c>
      <c r="I74" s="50" t="str">
        <f>IF(Table_Styles[[#This Row],[Font Size]]&lt;&gt;"",Table_Styles[[#This Row],[Font Size]],IF(Table_Styles[[#This Row],[Font Size Default]]&lt;&gt;"",Table_Styles[[#This Row],[Font Size Default]],""))</f>
        <v>15px</v>
      </c>
      <c r="J74" s="147"/>
      <c r="K74" s="60">
        <f>Settings_Styling_Font_Weight_Body_Text</f>
        <v>300</v>
      </c>
      <c r="L74" s="50">
        <f>IF(Table_Styles[[#This Row],[Font Weight]]&lt;&gt;"",Table_Styles[[#This Row],[Font Weight]],IF(Table_Styles[[#This Row],[Font Weight Default]]&lt;&gt;"",Table_Styles[[#This Row],[Font Weight Default]],""))</f>
        <v>300</v>
      </c>
      <c r="M74" s="147"/>
      <c r="N74" s="60" t="str">
        <f>Colour_Foreground_1</f>
        <v>#1d1c1c</v>
      </c>
      <c r="O74" s="50" t="str">
        <f>IF(Table_Styles[[#This Row],[Colour]]&lt;&gt;"",Table_Styles[[#This Row],[Colour]],IF(Table_Styles[[#This Row],[Colour Default]]&lt;&gt;"",Table_Styles[[#This Row],[Colour Default]],""))</f>
        <v>#1d1c1c</v>
      </c>
      <c r="P74" s="147"/>
      <c r="Q74" s="175"/>
      <c r="R74" s="50" t="str">
        <f>IF(Table_Styles[[#This Row],[Background]]&lt;&gt;"",Table_Styles[[#This Row],[Background]],IF(Table_Styles[[#This Row],[Background Default]]&lt;&gt;"",Table_Styles[[#This Row],[Background Default]],""))</f>
        <v/>
      </c>
      <c r="S74" s="147"/>
      <c r="T74" s="59"/>
      <c r="U74" s="50" t="str">
        <f>IF(Table_Styles[[#This Row],[Border]]&lt;&gt;"",Table_Styles[[#This Row],[Border]],IF(Table_Styles[[#This Row],[Border Default]]&lt;&gt;"",Table_Styles[[#This Row],[Border Default]],""))</f>
        <v/>
      </c>
      <c r="V74" s="59"/>
      <c r="W74" s="136"/>
      <c r="X74" s="50" t="str">
        <f>IF(Table_Styles[[#This Row],[Border Radius]]&lt;&gt;"",Table_Styles[[#This Row],[Border Radius]],IF(Table_Styles[[#This Row],[Border Radius Default]]&lt;&gt;"",Table_Styles[[#This Row],[Border Radius Default]],""))</f>
        <v/>
      </c>
      <c r="Y74" s="147"/>
      <c r="Z74" s="179"/>
      <c r="AA74" s="50" t="str">
        <f>IF(Table_Styles[[#This Row],[MT]]&lt;&gt;"",Table_Styles[[#This Row],[MT]],IF(Table_Styles[[#This Row],[MT Default]]&lt;&gt;"",Table_Styles[[#This Row],[MT Default]],""))</f>
        <v/>
      </c>
      <c r="AB74" s="147"/>
      <c r="AC74" s="59"/>
      <c r="AD74" s="50" t="str">
        <f>IF(Table_Styles[[#This Row],[MR]]&lt;&gt;"",Table_Styles[[#This Row],[MR]],IF(Table_Styles[[#This Row],[MR Default]]&lt;&gt;"",Table_Styles[[#This Row],[MR Default]],""))</f>
        <v/>
      </c>
      <c r="AE74" s="147"/>
      <c r="AF74" s="59"/>
      <c r="AG74" s="50" t="str">
        <f>IF(Table_Styles[[#This Row],[MB]]&lt;&gt;"",Table_Styles[[#This Row],[MB]],IF(Table_Styles[[#This Row],[MB Default]]&lt;&gt;"",Table_Styles[[#This Row],[MB Default]],""))</f>
        <v/>
      </c>
      <c r="AH74" s="147"/>
      <c r="AI74" s="136" t="s">
        <v>415</v>
      </c>
      <c r="AJ74" s="50" t="str">
        <f>IF(Table_Styles[[#This Row],[ML]]&lt;&gt;"",Table_Styles[[#This Row],[ML]],IF(Table_Styles[[#This Row],[ML Default]]&lt;&gt;"",Table_Styles[[#This Row],[ML Default]],""))</f>
        <v>10px</v>
      </c>
      <c r="AK74" s="147"/>
      <c r="AL74" s="59"/>
      <c r="AM74" s="50" t="str">
        <f>IF(Table_Styles[[#This Row],[PT]]&lt;&gt;"",Table_Styles[[#This Row],[PT]],IF(Table_Styles[[#This Row],[PT Default]]&lt;&gt;"",Table_Styles[[#This Row],[PT Default]],""))</f>
        <v/>
      </c>
      <c r="AN74" s="147"/>
      <c r="AO74" s="59"/>
      <c r="AP74" s="50" t="str">
        <f>IF(Table_Styles[[#This Row],[PR]]&lt;&gt;"",Table_Styles[[#This Row],[PR]],IF(Table_Styles[[#This Row],[PR Default]]&lt;&gt;"",Table_Styles[[#This Row],[PR Default]],""))</f>
        <v/>
      </c>
      <c r="AQ74" s="147"/>
      <c r="AR74" s="59"/>
      <c r="AS74" s="50" t="str">
        <f>IF(Table_Styles[[#This Row],[PB]]&lt;&gt;"",Table_Styles[[#This Row],[PB]],IF(Table_Styles[[#This Row],[PB Default]]&lt;&gt;"",Table_Styles[[#This Row],[PB Default]],""))</f>
        <v/>
      </c>
      <c r="AT74" s="147"/>
      <c r="AU74" s="59"/>
      <c r="AV74" s="50" t="str">
        <f>IF(Table_Styles[[#This Row],[PL]]&lt;&gt;"",Table_Styles[[#This Row],[PL]],IF(Table_Styles[[#This Row],[PL Default]]&lt;&gt;"",Table_Styles[[#This Row],[PL Default]],""))</f>
        <v/>
      </c>
      <c r="AW74" s="147"/>
      <c r="AX74" s="59"/>
      <c r="AY74" s="50" t="str">
        <f>IF(Table_Styles[[#This Row],[BT]]&lt;&gt;"",Table_Styles[[#This Row],[BT]],IF(Table_Styles[[#This Row],[BT Default]]&lt;&gt;"",Table_Styles[[#This Row],[BT Default]],""))</f>
        <v/>
      </c>
      <c r="AZ74" s="147"/>
      <c r="BA74" s="59"/>
      <c r="BB74" s="50" t="str">
        <f>IF(Table_Styles[[#This Row],[BR]]&lt;&gt;"",Table_Styles[[#This Row],[BR]],IF(Table_Styles[[#This Row],[BR Default]]&lt;&gt;"",Table_Styles[[#This Row],[BR Default]],""))</f>
        <v/>
      </c>
      <c r="BC74" s="147"/>
      <c r="BD74" s="59"/>
      <c r="BE74" s="50" t="str">
        <f>IF(Table_Styles[[#This Row],[BB]]&lt;&gt;"",Table_Styles[[#This Row],[BB]],IF(Table_Styles[[#This Row],[BB Default]]&lt;&gt;"",Table_Styles[[#This Row],[BB Default]],""))</f>
        <v/>
      </c>
      <c r="BF74" s="147"/>
      <c r="BG74" s="59"/>
      <c r="BH74" s="50" t="str">
        <f>IF(Table_Styles[[#This Row],[BL]]&lt;&gt;"",Table_Styles[[#This Row],[BL]],IF(Table_Styles[[#This Row],[BL Default]]&lt;&gt;"",Table_Styles[[#This Row],[BL Default]],""))</f>
        <v/>
      </c>
      <c r="BI74" s="59"/>
      <c r="BJ74" s="136"/>
      <c r="BK74" s="50" t="str">
        <f>IF(Table_Styles[[#This Row],[Width]]&lt;&gt;"",Table_Styles[[#This Row],[Width]],IF(Table_Styles[[#This Row],[Width Default]]&lt;&gt;"",Table_Styles[[#This Row],[Width Default]],""))</f>
        <v/>
      </c>
      <c r="BL74" s="59"/>
      <c r="BM74" s="136"/>
      <c r="BN74" s="50" t="str">
        <f>IF(Table_Styles[[#This Row],[Height]]&lt;&gt;"",Table_Styles[[#This Row],[Height]],IF(Table_Styles[[#This Row],[Height Default]]&lt;&gt;"",Table_Styles[[#This Row],[Height Default]],""))</f>
        <v/>
      </c>
      <c r="BO74" s="50"/>
      <c r="BP74" s="50"/>
      <c r="BQ74" s="50" t="str">
        <f>IF(Table_Styles[[#This Row],[Top]]&lt;&gt;"",Table_Styles[[#This Row],[Top]],IF(Table_Styles[[#This Row],[Top Default]]&lt;&gt;"",Table_Styles[[#This Row],[Top Default]],""))</f>
        <v/>
      </c>
      <c r="BR74" s="50"/>
      <c r="BS74" s="50"/>
      <c r="BT74" s="50" t="str">
        <f>IF(Table_Styles[[#This Row],[Right]]&lt;&gt;"",Table_Styles[[#This Row],[Right]],IF(Table_Styles[[#This Row],[Right Default]]&lt;&gt;"",Table_Styles[[#This Row],[Right Default]],""))</f>
        <v/>
      </c>
      <c r="BU74" s="50"/>
      <c r="BV74" s="50"/>
      <c r="BW74" s="50" t="str">
        <f>IF(Table_Styles[[#This Row],[Bottom]]&lt;&gt;"",Table_Styles[[#This Row],[Bottom]],IF(Table_Styles[[#This Row],[Bottom Default]]&lt;&gt;"",Table_Styles[[#This Row],[Bottom Default]],""))</f>
        <v/>
      </c>
      <c r="BX74" s="50"/>
      <c r="BY74" s="50"/>
      <c r="BZ74" s="50" t="str">
        <f>IF(Table_Styles[[#This Row],[Left]]&lt;&gt;"",Table_Styles[[#This Row],[Left]],IF(Table_Styles[[#This Row],[Left Default]]&lt;&gt;"",Table_Styles[[#This Row],[Left Default]],""))</f>
        <v/>
      </c>
      <c r="CA74" s="147"/>
      <c r="CB74" s="107" t="str">
        <f>IF(AND(Table_Styles[[#This Row],[Selector]]&lt;&gt;"",Table_Styles[[#This Row],[Font Family Used]]&lt;&gt;"",Table_Styles[[#This Row],[Font Weight Used]]&lt;&gt;""),Table_Styles[[#This Row],[Font Family Used]]&amp;" "&amp;Table_Styles[[#This Row],[Font Weight Used]],"")</f>
        <v>Nunito 300</v>
      </c>
      <c r="CC74" s="107" t="str">
        <f ca="1">IF(AND(Table_Styles[[#This Row],[Selector]],COUNTIF(OFFSET(CC:CC,0,0,ROW()-1,1),"="&amp;Table_Styles[[#This Row],[Font]])=0),Table_Styles[[#This Row],[Font]],"")</f>
        <v/>
      </c>
      <c r="CD74" s="107" t="str">
        <f ca="1">IF(Table_Styles[[#This Row],[Unique Font]]&lt;&gt;"",
"{""fontFamily"":"""&amp;Table_Styles[[#This Row],[Font Family Used]]&amp;""",""fontWeight"":"&amp;Table_Styles[[#This Row],[Font Weight Used]]&amp;"}","")</f>
        <v/>
      </c>
      <c r="CE74"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#1d1c1c;margin-left: 10px</v>
      </c>
      <c r="CF74" s="107" t="str">
        <f>IF(AND(Table_Styles[[#This Row],[Selector]]&lt;&gt;"", Table_Styles[[#This Row],[Config Properties]]&lt;&gt;""),
Table_Styles[[#This Row],[Selector]]&amp;" { "&amp;Table_Styles[[#This Row],[Config Properties]]&amp;" }","")</f>
        <v>formly-field .checkbox label { font-family: 'Nunito';font-size: 15px;font-weight: 300;color: #1d1c1c;margin-left: 10px }</v>
      </c>
      <c r="CG74" s="107" t="str">
        <f xml:space="preserve">
SUBSTITUTE(SUBSTITUTE(SUBSTITUTE(SUBSTITUTE(SUBSTITUTE(SUBSTITUTE(SUBSTITUTE(SUBSTITUTE(Table_Styles[[#This Row],[Config]],
" {","{"),
"{ ","{"),
" }","}"),
"} ","}"),
" ,",","),
", ",","),
" :",":"),
": ",":")</f>
        <v>formly-field .checkbox label{font-family:'Nunito';font-size:15px;font-weight:300;color:#1d1c1c;margin-left:10px}</v>
      </c>
    </row>
    <row r="75" spans="2:85" ht="21" customHeight="1">
      <c r="B75" s="104" t="s">
        <v>513</v>
      </c>
      <c r="C75" s="177" t="s">
        <v>516</v>
      </c>
      <c r="D75" s="147"/>
      <c r="E75" s="60"/>
      <c r="F75" s="50" t="str">
        <f>IF(Table_Styles[[#This Row],[Font Family]]&lt;&gt;"",Table_Styles[[#This Row],[Font Family]],IF(Table_Styles[[#This Row],[Font Family Default]]&lt;&gt;"",Table_Styles[[#This Row],[Font Family Default]],""))</f>
        <v/>
      </c>
      <c r="G75" s="147"/>
      <c r="H75" s="136"/>
      <c r="I75" s="50" t="str">
        <f>IF(Table_Styles[[#This Row],[Font Size]]&lt;&gt;"",Table_Styles[[#This Row],[Font Size]],IF(Table_Styles[[#This Row],[Font Size Default]]&lt;&gt;"",Table_Styles[[#This Row],[Font Size Default]],""))</f>
        <v/>
      </c>
      <c r="J75" s="147"/>
      <c r="K75" s="60"/>
      <c r="L75" s="50" t="str">
        <f>IF(Table_Styles[[#This Row],[Font Weight]]&lt;&gt;"",Table_Styles[[#This Row],[Font Weight]],IF(Table_Styles[[#This Row],[Font Weight Default]]&lt;&gt;"",Table_Styles[[#This Row],[Font Weight Default]],""))</f>
        <v/>
      </c>
      <c r="M75" s="147"/>
      <c r="N75" s="59"/>
      <c r="O75" s="50" t="str">
        <f>IF(Table_Styles[[#This Row],[Colour]]&lt;&gt;"",Table_Styles[[#This Row],[Colour]],IF(Table_Styles[[#This Row],[Colour Default]]&lt;&gt;"",Table_Styles[[#This Row],[Colour Default]],""))</f>
        <v/>
      </c>
      <c r="P75" s="147"/>
      <c r="Q75" s="60" t="str">
        <f>Colour_Background_1</f>
        <v>#FFFFFF</v>
      </c>
      <c r="R75" s="50" t="str">
        <f>IF(Table_Styles[[#This Row],[Background]]&lt;&gt;"",Table_Styles[[#This Row],[Background]],IF(Table_Styles[[#This Row],[Background Default]]&lt;&gt;"",Table_Styles[[#This Row],[Background Default]],""))</f>
        <v>#FFFFFF</v>
      </c>
      <c r="S75" s="147"/>
      <c r="T75" s="59"/>
      <c r="U75" s="50" t="str">
        <f>IF(Table_Styles[[#This Row],[Border]]&lt;&gt;"",Table_Styles[[#This Row],[Border]],IF(Table_Styles[[#This Row],[Border Default]]&lt;&gt;"",Table_Styles[[#This Row],[Border Default]],""))</f>
        <v/>
      </c>
      <c r="V75" s="59"/>
      <c r="W75" s="136"/>
      <c r="X75" s="50" t="str">
        <f>IF(Table_Styles[[#This Row],[Border Radius]]&lt;&gt;"",Table_Styles[[#This Row],[Border Radius]],IF(Table_Styles[[#This Row],[Border Radius Default]]&lt;&gt;"",Table_Styles[[#This Row],[Border Radius Default]],""))</f>
        <v/>
      </c>
      <c r="Y75" s="147"/>
      <c r="Z75" s="179"/>
      <c r="AA75" s="50" t="str">
        <f>IF(Table_Styles[[#This Row],[MT]]&lt;&gt;"",Table_Styles[[#This Row],[MT]],IF(Table_Styles[[#This Row],[MT Default]]&lt;&gt;"",Table_Styles[[#This Row],[MT Default]],""))</f>
        <v/>
      </c>
      <c r="AB75" s="147"/>
      <c r="AC75" s="59"/>
      <c r="AD75" s="50" t="str">
        <f>IF(Table_Styles[[#This Row],[MR]]&lt;&gt;"",Table_Styles[[#This Row],[MR]],IF(Table_Styles[[#This Row],[MR Default]]&lt;&gt;"",Table_Styles[[#This Row],[MR Default]],""))</f>
        <v/>
      </c>
      <c r="AE75" s="147"/>
      <c r="AF75" s="59"/>
      <c r="AG75" s="50" t="str">
        <f>IF(Table_Styles[[#This Row],[MB]]&lt;&gt;"",Table_Styles[[#This Row],[MB]],IF(Table_Styles[[#This Row],[MB Default]]&lt;&gt;"",Table_Styles[[#This Row],[MB Default]],""))</f>
        <v/>
      </c>
      <c r="AH75" s="147"/>
      <c r="AI75" s="136"/>
      <c r="AJ75" s="50" t="str">
        <f>IF(Table_Styles[[#This Row],[ML]]&lt;&gt;"",Table_Styles[[#This Row],[ML]],IF(Table_Styles[[#This Row],[ML Default]]&lt;&gt;"",Table_Styles[[#This Row],[ML Default]],""))</f>
        <v/>
      </c>
      <c r="AK75" s="147"/>
      <c r="AL75" s="59"/>
      <c r="AM75" s="50" t="str">
        <f>IF(Table_Styles[[#This Row],[PT]]&lt;&gt;"",Table_Styles[[#This Row],[PT]],IF(Table_Styles[[#This Row],[PT Default]]&lt;&gt;"",Table_Styles[[#This Row],[PT Default]],""))</f>
        <v/>
      </c>
      <c r="AN75" s="147"/>
      <c r="AO75" s="59"/>
      <c r="AP75" s="50" t="str">
        <f>IF(Table_Styles[[#This Row],[PR]]&lt;&gt;"",Table_Styles[[#This Row],[PR]],IF(Table_Styles[[#This Row],[PR Default]]&lt;&gt;"",Table_Styles[[#This Row],[PR Default]],""))</f>
        <v/>
      </c>
      <c r="AQ75" s="147"/>
      <c r="AR75" s="59"/>
      <c r="AS75" s="50" t="str">
        <f>IF(Table_Styles[[#This Row],[PB]]&lt;&gt;"",Table_Styles[[#This Row],[PB]],IF(Table_Styles[[#This Row],[PB Default]]&lt;&gt;"",Table_Styles[[#This Row],[PB Default]],""))</f>
        <v/>
      </c>
      <c r="AT75" s="147"/>
      <c r="AU75" s="59"/>
      <c r="AV75" s="50" t="str">
        <f>IF(Table_Styles[[#This Row],[PL]]&lt;&gt;"",Table_Styles[[#This Row],[PL]],IF(Table_Styles[[#This Row],[PL Default]]&lt;&gt;"",Table_Styles[[#This Row],[PL Default]],""))</f>
        <v/>
      </c>
      <c r="AW75" s="147"/>
      <c r="AX75" s="59"/>
      <c r="AY75" s="50" t="str">
        <f>IF(Table_Styles[[#This Row],[BT]]&lt;&gt;"",Table_Styles[[#This Row],[BT]],IF(Table_Styles[[#This Row],[BT Default]]&lt;&gt;"",Table_Styles[[#This Row],[BT Default]],""))</f>
        <v/>
      </c>
      <c r="AZ75" s="147"/>
      <c r="BA75" s="59"/>
      <c r="BB75" s="50" t="str">
        <f>IF(Table_Styles[[#This Row],[BR]]&lt;&gt;"",Table_Styles[[#This Row],[BR]],IF(Table_Styles[[#This Row],[BR Default]]&lt;&gt;"",Table_Styles[[#This Row],[BR Default]],""))</f>
        <v/>
      </c>
      <c r="BC75" s="147"/>
      <c r="BD75" s="59"/>
      <c r="BE75" s="50" t="str">
        <f>IF(Table_Styles[[#This Row],[BB]]&lt;&gt;"",Table_Styles[[#This Row],[BB]],IF(Table_Styles[[#This Row],[BB Default]]&lt;&gt;"",Table_Styles[[#This Row],[BB Default]],""))</f>
        <v/>
      </c>
      <c r="BF75" s="147"/>
      <c r="BG75" s="59"/>
      <c r="BH75" s="50" t="str">
        <f>IF(Table_Styles[[#This Row],[BL]]&lt;&gt;"",Table_Styles[[#This Row],[BL]],IF(Table_Styles[[#This Row],[BL Default]]&lt;&gt;"",Table_Styles[[#This Row],[BL Default]],""))</f>
        <v/>
      </c>
      <c r="BI75" s="59"/>
      <c r="BJ75" s="136" t="s">
        <v>517</v>
      </c>
      <c r="BK75" s="50" t="str">
        <f>IF(Table_Styles[[#This Row],[Width]]&lt;&gt;"",Table_Styles[[#This Row],[Width]],IF(Table_Styles[[#This Row],[Width Default]]&lt;&gt;"",Table_Styles[[#This Row],[Width Default]],""))</f>
        <v>17px</v>
      </c>
      <c r="BL75" s="59"/>
      <c r="BM75" s="136" t="s">
        <v>517</v>
      </c>
      <c r="BN75" s="50" t="str">
        <f>IF(Table_Styles[[#This Row],[Height]]&lt;&gt;"",Table_Styles[[#This Row],[Height]],IF(Table_Styles[[#This Row],[Height Default]]&lt;&gt;"",Table_Styles[[#This Row],[Height Default]],""))</f>
        <v>17px</v>
      </c>
      <c r="BO75" s="50"/>
      <c r="BP75" s="50" t="s">
        <v>477</v>
      </c>
      <c r="BQ75" s="50" t="str">
        <f>IF(Table_Styles[[#This Row],[Top]]&lt;&gt;"",Table_Styles[[#This Row],[Top]],IF(Table_Styles[[#This Row],[Top Default]]&lt;&gt;"",Table_Styles[[#This Row],[Top Default]],""))</f>
        <v>2px</v>
      </c>
      <c r="BR75" s="50"/>
      <c r="BS75" s="50"/>
      <c r="BT75" s="50" t="str">
        <f>IF(Table_Styles[[#This Row],[Right]]&lt;&gt;"",Table_Styles[[#This Row],[Right]],IF(Table_Styles[[#This Row],[Right Default]]&lt;&gt;"",Table_Styles[[#This Row],[Right Default]],""))</f>
        <v/>
      </c>
      <c r="BU75" s="50"/>
      <c r="BV75" s="50"/>
      <c r="BW75" s="50" t="str">
        <f>IF(Table_Styles[[#This Row],[Bottom]]&lt;&gt;"",Table_Styles[[#This Row],[Bottom]],IF(Table_Styles[[#This Row],[Bottom Default]]&lt;&gt;"",Table_Styles[[#This Row],[Bottom Default]],""))</f>
        <v/>
      </c>
      <c r="BX75" s="50"/>
      <c r="BY75" s="50"/>
      <c r="BZ75" s="50" t="str">
        <f>IF(Table_Styles[[#This Row],[Left]]&lt;&gt;"",Table_Styles[[#This Row],[Left]],IF(Table_Styles[[#This Row],[Left Default]]&lt;&gt;"",Table_Styles[[#This Row],[Left Default]],""))</f>
        <v/>
      </c>
      <c r="CA75" s="147"/>
      <c r="CB75" s="107" t="str">
        <f>IF(AND(Table_Styles[[#This Row],[Selector]]&lt;&gt;"",Table_Styles[[#This Row],[Font Family Used]]&lt;&gt;"",Table_Styles[[#This Row],[Font Weight Used]]&lt;&gt;""),Table_Styles[[#This Row],[Font Family Used]]&amp;" "&amp;Table_Styles[[#This Row],[Font Weight Used]],"")</f>
        <v/>
      </c>
      <c r="CC75" s="107" t="str">
        <f ca="1">IF(AND(Table_Styles[[#This Row],[Selector]],COUNTIF(OFFSET(CC:CC,0,0,ROW()-1,1),"="&amp;Table_Styles[[#This Row],[Font]])=0),Table_Styles[[#This Row],[Font]],"")</f>
        <v/>
      </c>
      <c r="CD75" s="107" t="str">
        <f ca="1">IF(Table_Styles[[#This Row],[Unique Font]]&lt;&gt;"",
"{""fontFamily"":"""&amp;Table_Styles[[#This Row],[Font Family Used]]&amp;""",""fontWeight"":"&amp;Table_Styles[[#This Row],[Font Weight Used]]&amp;"}","")</f>
        <v/>
      </c>
      <c r="CE75"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5" s="107" t="str">
        <f>IF(AND(Table_Styles[[#This Row],[Selector]]&lt;&gt;"", Table_Styles[[#This Row],[Config Properties]]&lt;&gt;""),
Table_Styles[[#This Row],[Selector]]&amp;" { "&amp;Table_Styles[[#This Row],[Config Properties]]&amp;" }","")</f>
        <v>formly-field .checkbox input[type=checkbox] ~ .check { background: #FFFFFF;width: 17px;height: 17px;top: 2px }</v>
      </c>
      <c r="CG75" s="107" t="str">
        <f xml:space="preserve">
SUBSTITUTE(SUBSTITUTE(SUBSTITUTE(SUBSTITUTE(SUBSTITUTE(SUBSTITUTE(SUBSTITUTE(SUBSTITUTE(Table_Styles[[#This Row],[Config]],
" {","{"),
"{ ","{"),
" }","}"),
"} ","}"),
" ,",","),
", ",","),
" :",":"),
": ",":")</f>
        <v>formly-field .checkbox input[type=checkbox] ~ .check{background:#FFFFFF;width:17px;height:17px;top:2px}</v>
      </c>
    </row>
    <row r="76" spans="2:85" ht="21" customHeight="1">
      <c r="B76" s="104" t="s">
        <v>518</v>
      </c>
      <c r="C76" s="177" t="s">
        <v>519</v>
      </c>
      <c r="D76" s="147"/>
      <c r="E76" s="60"/>
      <c r="F76" s="50" t="str">
        <f>IF(Table_Styles[[#This Row],[Font Family]]&lt;&gt;"",Table_Styles[[#This Row],[Font Family]],IF(Table_Styles[[#This Row],[Font Family Default]]&lt;&gt;"",Table_Styles[[#This Row],[Font Family Default]],""))</f>
        <v/>
      </c>
      <c r="G76" s="147"/>
      <c r="H76" s="136" t="s">
        <v>429</v>
      </c>
      <c r="I76" s="50" t="str">
        <f>IF(Table_Styles[[#This Row],[Font Size]]&lt;&gt;"",Table_Styles[[#This Row],[Font Size]],IF(Table_Styles[[#This Row],[Font Size Default]]&lt;&gt;"",Table_Styles[[#This Row],[Font Size Default]],""))</f>
        <v>13px</v>
      </c>
      <c r="J76" s="147"/>
      <c r="K76" s="60"/>
      <c r="L76" s="50" t="str">
        <f>IF(Table_Styles[[#This Row],[Font Weight]]&lt;&gt;"",Table_Styles[[#This Row],[Font Weight]],IF(Table_Styles[[#This Row],[Font Weight Default]]&lt;&gt;"",Table_Styles[[#This Row],[Font Weight Default]],""))</f>
        <v/>
      </c>
      <c r="M76" s="147"/>
      <c r="N76" s="175" t="str">
        <f>Colour_Accent_1</f>
        <v>#00a0c6</v>
      </c>
      <c r="O76" s="50" t="str">
        <f>IF(Table_Styles[[#This Row],[Colour]]&lt;&gt;"",Table_Styles[[#This Row],[Colour]],IF(Table_Styles[[#This Row],[Colour Default]]&lt;&gt;"",Table_Styles[[#This Row],[Colour Default]],""))</f>
        <v>#00a0c6</v>
      </c>
      <c r="P76" s="147"/>
      <c r="Q76" s="175"/>
      <c r="R76" s="50" t="str">
        <f>IF(Table_Styles[[#This Row],[Background]]&lt;&gt;"",Table_Styles[[#This Row],[Background]],IF(Table_Styles[[#This Row],[Background Default]]&lt;&gt;"",Table_Styles[[#This Row],[Background Default]],""))</f>
        <v/>
      </c>
      <c r="S76" s="147"/>
      <c r="T76" s="59"/>
      <c r="U76" s="50" t="str">
        <f>IF(Table_Styles[[#This Row],[Border]]&lt;&gt;"",Table_Styles[[#This Row],[Border]],IF(Table_Styles[[#This Row],[Border Default]]&lt;&gt;"",Table_Styles[[#This Row],[Border Default]],""))</f>
        <v/>
      </c>
      <c r="V76" s="59"/>
      <c r="W76" s="136"/>
      <c r="X76" s="50" t="str">
        <f>IF(Table_Styles[[#This Row],[Border Radius]]&lt;&gt;"",Table_Styles[[#This Row],[Border Radius]],IF(Table_Styles[[#This Row],[Border Radius Default]]&lt;&gt;"",Table_Styles[[#This Row],[Border Radius Default]],""))</f>
        <v/>
      </c>
      <c r="Y76" s="147"/>
      <c r="Z76" s="179" t="s">
        <v>478</v>
      </c>
      <c r="AA76" s="50" t="str">
        <f>IF(Table_Styles[[#This Row],[MT]]&lt;&gt;"",Table_Styles[[#This Row],[MT]],IF(Table_Styles[[#This Row],[MT Default]]&lt;&gt;"",Table_Styles[[#This Row],[MT Default]],""))</f>
        <v>1px</v>
      </c>
      <c r="AB76" s="147"/>
      <c r="AC76" s="59"/>
      <c r="AD76" s="50" t="str">
        <f>IF(Table_Styles[[#This Row],[MR]]&lt;&gt;"",Table_Styles[[#This Row],[MR]],IF(Table_Styles[[#This Row],[MR Default]]&lt;&gt;"",Table_Styles[[#This Row],[MR Default]],""))</f>
        <v/>
      </c>
      <c r="AE76" s="147"/>
      <c r="AF76" s="59"/>
      <c r="AG76" s="50" t="str">
        <f>IF(Table_Styles[[#This Row],[MB]]&lt;&gt;"",Table_Styles[[#This Row],[MB]],IF(Table_Styles[[#This Row],[MB Default]]&lt;&gt;"",Table_Styles[[#This Row],[MB Default]],""))</f>
        <v/>
      </c>
      <c r="AH76" s="147"/>
      <c r="AI76" s="136" t="s">
        <v>477</v>
      </c>
      <c r="AJ76" s="50" t="str">
        <f>IF(Table_Styles[[#This Row],[ML]]&lt;&gt;"",Table_Styles[[#This Row],[ML]],IF(Table_Styles[[#This Row],[ML Default]]&lt;&gt;"",Table_Styles[[#This Row],[ML Default]],""))</f>
        <v>2px</v>
      </c>
      <c r="AK76" s="147"/>
      <c r="AL76" s="59"/>
      <c r="AM76" s="50" t="str">
        <f>IF(Table_Styles[[#This Row],[PT]]&lt;&gt;"",Table_Styles[[#This Row],[PT]],IF(Table_Styles[[#This Row],[PT Default]]&lt;&gt;"",Table_Styles[[#This Row],[PT Default]],""))</f>
        <v/>
      </c>
      <c r="AN76" s="147"/>
      <c r="AO76" s="59"/>
      <c r="AP76" s="50" t="str">
        <f>IF(Table_Styles[[#This Row],[PR]]&lt;&gt;"",Table_Styles[[#This Row],[PR]],IF(Table_Styles[[#This Row],[PR Default]]&lt;&gt;"",Table_Styles[[#This Row],[PR Default]],""))</f>
        <v/>
      </c>
      <c r="AQ76" s="147"/>
      <c r="AR76" s="59"/>
      <c r="AS76" s="50" t="str">
        <f>IF(Table_Styles[[#This Row],[PB]]&lt;&gt;"",Table_Styles[[#This Row],[PB]],IF(Table_Styles[[#This Row],[PB Default]]&lt;&gt;"",Table_Styles[[#This Row],[PB Default]],""))</f>
        <v/>
      </c>
      <c r="AT76" s="147"/>
      <c r="AU76" s="59"/>
      <c r="AV76" s="50" t="str">
        <f>IF(Table_Styles[[#This Row],[PL]]&lt;&gt;"",Table_Styles[[#This Row],[PL]],IF(Table_Styles[[#This Row],[PL Default]]&lt;&gt;"",Table_Styles[[#This Row],[PL Default]],""))</f>
        <v/>
      </c>
      <c r="AW76" s="147"/>
      <c r="AX76" s="59"/>
      <c r="AY76" s="50" t="str">
        <f>IF(Table_Styles[[#This Row],[BT]]&lt;&gt;"",Table_Styles[[#This Row],[BT]],IF(Table_Styles[[#This Row],[BT Default]]&lt;&gt;"",Table_Styles[[#This Row],[BT Default]],""))</f>
        <v/>
      </c>
      <c r="AZ76" s="147"/>
      <c r="BA76" s="59"/>
      <c r="BB76" s="50" t="str">
        <f>IF(Table_Styles[[#This Row],[BR]]&lt;&gt;"",Table_Styles[[#This Row],[BR]],IF(Table_Styles[[#This Row],[BR Default]]&lt;&gt;"",Table_Styles[[#This Row],[BR Default]],""))</f>
        <v/>
      </c>
      <c r="BC76" s="147"/>
      <c r="BD76" s="59"/>
      <c r="BE76" s="50" t="str">
        <f>IF(Table_Styles[[#This Row],[BB]]&lt;&gt;"",Table_Styles[[#This Row],[BB]],IF(Table_Styles[[#This Row],[BB Default]]&lt;&gt;"",Table_Styles[[#This Row],[BB Default]],""))</f>
        <v/>
      </c>
      <c r="BF76" s="147"/>
      <c r="BG76" s="59"/>
      <c r="BH76" s="50" t="str">
        <f>IF(Table_Styles[[#This Row],[BL]]&lt;&gt;"",Table_Styles[[#This Row],[BL]],IF(Table_Styles[[#This Row],[BL Default]]&lt;&gt;"",Table_Styles[[#This Row],[BL Default]],""))</f>
        <v/>
      </c>
      <c r="BI76" s="59"/>
      <c r="BJ76" s="136"/>
      <c r="BK76" s="50" t="str">
        <f>IF(Table_Styles[[#This Row],[Width]]&lt;&gt;"",Table_Styles[[#This Row],[Width]],IF(Table_Styles[[#This Row],[Width Default]]&lt;&gt;"",Table_Styles[[#This Row],[Width Default]],""))</f>
        <v/>
      </c>
      <c r="BL76" s="59"/>
      <c r="BM76" s="136"/>
      <c r="BN76" s="50" t="str">
        <f>IF(Table_Styles[[#This Row],[Height]]&lt;&gt;"",Table_Styles[[#This Row],[Height]],IF(Table_Styles[[#This Row],[Height Default]]&lt;&gt;"",Table_Styles[[#This Row],[Height Default]],""))</f>
        <v/>
      </c>
      <c r="BO76" s="50"/>
      <c r="BP76" s="50"/>
      <c r="BQ76" s="50" t="str">
        <f>IF(Table_Styles[[#This Row],[Top]]&lt;&gt;"",Table_Styles[[#This Row],[Top]],IF(Table_Styles[[#This Row],[Top Default]]&lt;&gt;"",Table_Styles[[#This Row],[Top Default]],""))</f>
        <v/>
      </c>
      <c r="BR76" s="50"/>
      <c r="BS76" s="50"/>
      <c r="BT76" s="50" t="str">
        <f>IF(Table_Styles[[#This Row],[Right]]&lt;&gt;"",Table_Styles[[#This Row],[Right]],IF(Table_Styles[[#This Row],[Right Default]]&lt;&gt;"",Table_Styles[[#This Row],[Right Default]],""))</f>
        <v/>
      </c>
      <c r="BU76" s="50"/>
      <c r="BV76" s="50"/>
      <c r="BW76" s="50" t="str">
        <f>IF(Table_Styles[[#This Row],[Bottom]]&lt;&gt;"",Table_Styles[[#This Row],[Bottom]],IF(Table_Styles[[#This Row],[Bottom Default]]&lt;&gt;"",Table_Styles[[#This Row],[Bottom Default]],""))</f>
        <v/>
      </c>
      <c r="BX76" s="50"/>
      <c r="BY76" s="50"/>
      <c r="BZ76" s="50" t="str">
        <f>IF(Table_Styles[[#This Row],[Left]]&lt;&gt;"",Table_Styles[[#This Row],[Left]],IF(Table_Styles[[#This Row],[Left Default]]&lt;&gt;"",Table_Styles[[#This Row],[Left Default]],""))</f>
        <v/>
      </c>
      <c r="CA76" s="147"/>
      <c r="CB76" s="107" t="str">
        <f>IF(AND(Table_Styles[[#This Row],[Selector]]&lt;&gt;"",Table_Styles[[#This Row],[Font Family Used]]&lt;&gt;"",Table_Styles[[#This Row],[Font Weight Used]]&lt;&gt;""),Table_Styles[[#This Row],[Font Family Used]]&amp;" "&amp;Table_Styles[[#This Row],[Font Weight Used]],"")</f>
        <v/>
      </c>
      <c r="CC76" s="107" t="str">
        <f ca="1">IF(AND(Table_Styles[[#This Row],[Selector]],COUNTIF(OFFSET(CC:CC,0,0,ROW()-1,1),"="&amp;Table_Styles[[#This Row],[Font]])=0),Table_Styles[[#This Row],[Font]],"")</f>
        <v/>
      </c>
      <c r="CD76" s="107" t="str">
        <f ca="1">IF(Table_Styles[[#This Row],[Unique Font]]&lt;&gt;"",
"{""fontFamily"":"""&amp;Table_Styles[[#This Row],[Font Family Used]]&amp;""",""fontWeight"":"&amp;Table_Styles[[#This Row],[Font Weight Used]]&amp;"}","")</f>
        <v/>
      </c>
      <c r="CE76"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#00a0c6;margin-top: 1px;margin-left: 2px</v>
      </c>
      <c r="CF76" s="107" t="str">
        <f>IF(AND(Table_Styles[[#This Row],[Selector]]&lt;&gt;"", Table_Styles[[#This Row],[Config Properties]]&lt;&gt;""),
Table_Styles[[#This Row],[Selector]]&amp;" { "&amp;Table_Styles[[#This Row],[Config Properties]]&amp;" }","")</f>
        <v>formly-field .checkbox input[type=checkbox] ~ .check .inside { font-size: 13px;color: #00a0c6;margin-top: 1px;margin-left: 2px }</v>
      </c>
      <c r="CG76" s="107" t="str">
        <f xml:space="preserve">
SUBSTITUTE(SUBSTITUTE(SUBSTITUTE(SUBSTITUTE(SUBSTITUTE(SUBSTITUTE(SUBSTITUTE(SUBSTITUTE(Table_Styles[[#This Row],[Config]],
" {","{"),
"{ ","{"),
" }","}"),
"} ","}"),
" ,",","),
", ",","),
" :",":"),
": ",":")</f>
        <v>formly-field .checkbox input[type=checkbox] ~ .check .inside{font-size:13px;color:#00a0c6;margin-top:1px;margin-left:2px}</v>
      </c>
    </row>
    <row r="77" spans="2:85" ht="21.75" thickBot="1">
      <c r="B77" s="110" t="s">
        <v>1025</v>
      </c>
      <c r="C77" s="110"/>
      <c r="D77" s="110"/>
      <c r="E77" s="69"/>
      <c r="F77" s="69" t="str">
        <f>IF(Table_Styles[[#This Row],[Font Family]]&lt;&gt;"",Table_Styles[[#This Row],[Font Family]],IF(Table_Styles[[#This Row],[Font Family Default]]&lt;&gt;"",Table_Styles[[#This Row],[Font Family Default]],""))</f>
        <v/>
      </c>
      <c r="G77" s="110"/>
      <c r="H77" s="69"/>
      <c r="I77" s="69" t="str">
        <f>IF(Table_Styles[[#This Row],[Font Size]]&lt;&gt;"",Table_Styles[[#This Row],[Font Size]],IF(Table_Styles[[#This Row],[Font Size Default]]&lt;&gt;"",Table_Styles[[#This Row],[Font Size Default]],""))</f>
        <v/>
      </c>
      <c r="J77" s="110"/>
      <c r="K77" s="69"/>
      <c r="L77" s="69" t="str">
        <f>IF(Table_Styles[[#This Row],[Font Weight]]&lt;&gt;"",Table_Styles[[#This Row],[Font Weight]],IF(Table_Styles[[#This Row],[Font Weight Default]]&lt;&gt;"",Table_Styles[[#This Row],[Font Weight Default]],""))</f>
        <v/>
      </c>
      <c r="M77" s="110"/>
      <c r="N77" s="69"/>
      <c r="O77" s="69" t="str">
        <f>IF(Table_Styles[[#This Row],[Colour]]&lt;&gt;"",Table_Styles[[#This Row],[Colour]],IF(Table_Styles[[#This Row],[Colour Default]]&lt;&gt;"",Table_Styles[[#This Row],[Colour Default]],""))</f>
        <v/>
      </c>
      <c r="P77" s="110"/>
      <c r="Q77" s="69"/>
      <c r="R77" s="69" t="str">
        <f>IF(Table_Styles[[#This Row],[Background]]&lt;&gt;"",Table_Styles[[#This Row],[Background]],IF(Table_Styles[[#This Row],[Background Default]]&lt;&gt;"",Table_Styles[[#This Row],[Background Default]],""))</f>
        <v/>
      </c>
      <c r="S77" s="110"/>
      <c r="T77" s="69"/>
      <c r="U77" s="69" t="str">
        <f>IF(Table_Styles[[#This Row],[Border]]&lt;&gt;"",Table_Styles[[#This Row],[Border]],IF(Table_Styles[[#This Row],[Border Default]]&lt;&gt;"",Table_Styles[[#This Row],[Border Default]],""))</f>
        <v/>
      </c>
      <c r="V77" s="69"/>
      <c r="W77" s="69"/>
      <c r="X77" s="69" t="str">
        <f>IF(Table_Styles[[#This Row],[Border Radius]]&lt;&gt;"",Table_Styles[[#This Row],[Border Radius]],IF(Table_Styles[[#This Row],[Border Radius Default]]&lt;&gt;"",Table_Styles[[#This Row],[Border Radius Default]],""))</f>
        <v/>
      </c>
      <c r="Y77" s="110"/>
      <c r="Z77" s="69"/>
      <c r="AA77" s="69" t="str">
        <f>IF(Table_Styles[[#This Row],[MT]]&lt;&gt;"",Table_Styles[[#This Row],[MT]],IF(Table_Styles[[#This Row],[MT Default]]&lt;&gt;"",Table_Styles[[#This Row],[MT Default]],""))</f>
        <v/>
      </c>
      <c r="AB77" s="110"/>
      <c r="AC77" s="69"/>
      <c r="AD77" s="69" t="str">
        <f>IF(Table_Styles[[#This Row],[MR]]&lt;&gt;"",Table_Styles[[#This Row],[MR]],IF(Table_Styles[[#This Row],[MR Default]]&lt;&gt;"",Table_Styles[[#This Row],[MR Default]],""))</f>
        <v/>
      </c>
      <c r="AE77" s="110"/>
      <c r="AF77" s="69"/>
      <c r="AG77" s="69" t="str">
        <f>IF(Table_Styles[[#This Row],[MB]]&lt;&gt;"",Table_Styles[[#This Row],[MB]],IF(Table_Styles[[#This Row],[MB Default]]&lt;&gt;"",Table_Styles[[#This Row],[MB Default]],""))</f>
        <v/>
      </c>
      <c r="AH77" s="110"/>
      <c r="AI77" s="69"/>
      <c r="AJ77" s="69" t="str">
        <f>IF(Table_Styles[[#This Row],[ML]]&lt;&gt;"",Table_Styles[[#This Row],[ML]],IF(Table_Styles[[#This Row],[ML Default]]&lt;&gt;"",Table_Styles[[#This Row],[ML Default]],""))</f>
        <v/>
      </c>
      <c r="AK77" s="110"/>
      <c r="AL77" s="69"/>
      <c r="AM77" s="69" t="str">
        <f>IF(Table_Styles[[#This Row],[PT]]&lt;&gt;"",Table_Styles[[#This Row],[PT]],IF(Table_Styles[[#This Row],[PT Default]]&lt;&gt;"",Table_Styles[[#This Row],[PT Default]],""))</f>
        <v/>
      </c>
      <c r="AN77" s="110"/>
      <c r="AO77" s="69"/>
      <c r="AP77" s="69" t="str">
        <f>IF(Table_Styles[[#This Row],[PR]]&lt;&gt;"",Table_Styles[[#This Row],[PR]],IF(Table_Styles[[#This Row],[PR Default]]&lt;&gt;"",Table_Styles[[#This Row],[PR Default]],""))</f>
        <v/>
      </c>
      <c r="AQ77" s="110"/>
      <c r="AR77" s="69"/>
      <c r="AS77" s="69" t="str">
        <f>IF(Table_Styles[[#This Row],[PB]]&lt;&gt;"",Table_Styles[[#This Row],[PB]],IF(Table_Styles[[#This Row],[PB Default]]&lt;&gt;"",Table_Styles[[#This Row],[PB Default]],""))</f>
        <v/>
      </c>
      <c r="AT77" s="110"/>
      <c r="AU77" s="69"/>
      <c r="AV77" s="69" t="str">
        <f>IF(Table_Styles[[#This Row],[PL]]&lt;&gt;"",Table_Styles[[#This Row],[PL]],IF(Table_Styles[[#This Row],[PL Default]]&lt;&gt;"",Table_Styles[[#This Row],[PL Default]],""))</f>
        <v/>
      </c>
      <c r="AW77" s="110"/>
      <c r="AX77" s="69"/>
      <c r="AY77" s="69" t="str">
        <f>IF(Table_Styles[[#This Row],[BT]]&lt;&gt;"",Table_Styles[[#This Row],[BT]],IF(Table_Styles[[#This Row],[BT Default]]&lt;&gt;"",Table_Styles[[#This Row],[BT Default]],""))</f>
        <v/>
      </c>
      <c r="AZ77" s="110"/>
      <c r="BA77" s="69"/>
      <c r="BB77" s="69" t="str">
        <f>IF(Table_Styles[[#This Row],[BR]]&lt;&gt;"",Table_Styles[[#This Row],[BR]],IF(Table_Styles[[#This Row],[BR Default]]&lt;&gt;"",Table_Styles[[#This Row],[BR Default]],""))</f>
        <v/>
      </c>
      <c r="BC77" s="110"/>
      <c r="BD77" s="69"/>
      <c r="BE77" s="69" t="str">
        <f>IF(Table_Styles[[#This Row],[BB]]&lt;&gt;"",Table_Styles[[#This Row],[BB]],IF(Table_Styles[[#This Row],[BB Default]]&lt;&gt;"",Table_Styles[[#This Row],[BB Default]],""))</f>
        <v/>
      </c>
      <c r="BF77" s="110"/>
      <c r="BG77" s="69"/>
      <c r="BH77" s="69" t="str">
        <f>IF(Table_Styles[[#This Row],[BL]]&lt;&gt;"",Table_Styles[[#This Row],[BL]],IF(Table_Styles[[#This Row],[BL Default]]&lt;&gt;"",Table_Styles[[#This Row],[BL Default]],""))</f>
        <v/>
      </c>
      <c r="BI77" s="69"/>
      <c r="BJ77" s="69"/>
      <c r="BK77" s="69" t="str">
        <f>IF(Table_Styles[[#This Row],[Width]]&lt;&gt;"",Table_Styles[[#This Row],[Width]],IF(Table_Styles[[#This Row],[Width Default]]&lt;&gt;"",Table_Styles[[#This Row],[Width Default]],""))</f>
        <v/>
      </c>
      <c r="BL77" s="69"/>
      <c r="BM77" s="69"/>
      <c r="BN77" s="69" t="str">
        <f>IF(Table_Styles[[#This Row],[Height]]&lt;&gt;"",Table_Styles[[#This Row],[Height]],IF(Table_Styles[[#This Row],[Height Default]]&lt;&gt;"",Table_Styles[[#This Row],[Height Default]],""))</f>
        <v/>
      </c>
      <c r="BO77" s="69"/>
      <c r="BP77" s="69"/>
      <c r="BQ77" s="69" t="str">
        <f>IF(Table_Styles[[#This Row],[Top]]&lt;&gt;"",Table_Styles[[#This Row],[Top]],IF(Table_Styles[[#This Row],[Top Default]]&lt;&gt;"",Table_Styles[[#This Row],[Top Default]],""))</f>
        <v/>
      </c>
      <c r="BR77" s="69"/>
      <c r="BS77" s="69"/>
      <c r="BT77" s="69" t="str">
        <f>IF(Table_Styles[[#This Row],[Right]]&lt;&gt;"",Table_Styles[[#This Row],[Right]],IF(Table_Styles[[#This Row],[Right Default]]&lt;&gt;"",Table_Styles[[#This Row],[Right Default]],""))</f>
        <v/>
      </c>
      <c r="BU77" s="69"/>
      <c r="BV77" s="69"/>
      <c r="BW77" s="69" t="str">
        <f>IF(Table_Styles[[#This Row],[Bottom]]&lt;&gt;"",Table_Styles[[#This Row],[Bottom]],IF(Table_Styles[[#This Row],[Bottom Default]]&lt;&gt;"",Table_Styles[[#This Row],[Bottom Default]],""))</f>
        <v/>
      </c>
      <c r="BX77" s="69"/>
      <c r="BY77" s="69"/>
      <c r="BZ77" s="69" t="str">
        <f>IF(Table_Styles[[#This Row],[Left]]&lt;&gt;"",Table_Styles[[#This Row],[Left]],IF(Table_Styles[[#This Row],[Left Default]]&lt;&gt;"",Table_Styles[[#This Row],[Left Default]],""))</f>
        <v/>
      </c>
      <c r="CA77" s="110"/>
      <c r="CB77" s="107" t="str">
        <f>IF(AND(Table_Styles[[#This Row],[Selector]]&lt;&gt;"",Table_Styles[[#This Row],[Font Family Used]]&lt;&gt;"",Table_Styles[[#This Row],[Font Weight Used]]&lt;&gt;""),Table_Styles[[#This Row],[Font Family Used]]&amp;" "&amp;Table_Styles[[#This Row],[Font Weight Used]],"")</f>
        <v/>
      </c>
      <c r="CC77" s="107" t="str">
        <f ca="1">IF(AND(Table_Styles[[#This Row],[Selector]],COUNTIF(OFFSET(CC:CC,0,0,ROW()-1,1),"="&amp;Table_Styles[[#This Row],[Font]])=0),Table_Styles[[#This Row],[Font]],"")</f>
        <v/>
      </c>
      <c r="CD77" s="107" t="str">
        <f ca="1">IF(Table_Styles[[#This Row],[Unique Font]]&lt;&gt;"",
"{""fontFamily"":"""&amp;Table_Styles[[#This Row],[Font Family Used]]&amp;""",""fontWeight"":"&amp;Table_Styles[[#This Row],[Font Weight Used]]&amp;"}","")</f>
        <v/>
      </c>
      <c r="CE7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7" s="107" t="str">
        <f>IF(AND(Table_Styles[[#This Row],[Selector]]&lt;&gt;"", Table_Styles[[#This Row],[Config Properties]]&lt;&gt;""),
Table_Styles[[#This Row],[Selector]]&amp;" { "&amp;Table_Styles[[#This Row],[Config Properties]]&amp;" }","")</f>
        <v/>
      </c>
      <c r="CG77" s="107" t="str">
        <f xml:space="preserve">
SUBSTITUTE(SUBSTITUTE(SUBSTITUTE(SUBSTITUTE(SUBSTITUTE(SUBSTITUTE(SUBSTITUTE(SUBSTITUTE(Table_Styles[[#This Row],[Config]],
" {","{"),
"{ ","{"),
" }","}"),
"} ","}"),
" ,",","),
", ",","),
" :",":"),
": ",":")</f>
        <v/>
      </c>
    </row>
    <row r="78" spans="2:85" ht="21" customHeight="1">
      <c r="B78" s="104" t="s">
        <v>489</v>
      </c>
      <c r="C78" s="244" t="s">
        <v>1026</v>
      </c>
      <c r="D78" s="147"/>
      <c r="E78" s="60"/>
      <c r="F78" s="50" t="str">
        <f>IF(Table_Styles[[#This Row],[Font Family]]&lt;&gt;"",Table_Styles[[#This Row],[Font Family]],IF(Table_Styles[[#This Row],[Font Family Default]]&lt;&gt;"",Table_Styles[[#This Row],[Font Family Default]],""))</f>
        <v/>
      </c>
      <c r="G78" s="147"/>
      <c r="H78" s="136"/>
      <c r="I78" s="50" t="str">
        <f>IF(Table_Styles[[#This Row],[Font Size]]&lt;&gt;"",Table_Styles[[#This Row],[Font Size]],IF(Table_Styles[[#This Row],[Font Size Default]]&lt;&gt;"",Table_Styles[[#This Row],[Font Size Default]],""))</f>
        <v/>
      </c>
      <c r="J78" s="147"/>
      <c r="K78" s="60"/>
      <c r="L78" s="50" t="str">
        <f>IF(Table_Styles[[#This Row],[Font Weight]]&lt;&gt;"",Table_Styles[[#This Row],[Font Weight]],IF(Table_Styles[[#This Row],[Font Weight Default]]&lt;&gt;"",Table_Styles[[#This Row],[Font Weight Default]],""))</f>
        <v/>
      </c>
      <c r="M78" s="147"/>
      <c r="N78" s="245"/>
      <c r="O78" s="50" t="str">
        <f>IF(Table_Styles[[#This Row],[Colour]]&lt;&gt;"",Table_Styles[[#This Row],[Colour]],IF(Table_Styles[[#This Row],[Colour Default]]&lt;&gt;"",Table_Styles[[#This Row],[Colour Default]],""))</f>
        <v/>
      </c>
      <c r="P78" s="147"/>
      <c r="Q78" s="245"/>
      <c r="R78" s="50" t="str">
        <f>IF(Table_Styles[[#This Row],[Background]]&lt;&gt;"",Table_Styles[[#This Row],[Background]],IF(Table_Styles[[#This Row],[Background Default]]&lt;&gt;"",Table_Styles[[#This Row],[Background Default]],""))</f>
        <v/>
      </c>
      <c r="S78" s="147"/>
      <c r="T78" s="59"/>
      <c r="U78" s="50" t="str">
        <f>IF(Table_Styles[[#This Row],[Border]]&lt;&gt;"",Table_Styles[[#This Row],[Border]],IF(Table_Styles[[#This Row],[Border Default]]&lt;&gt;"",Table_Styles[[#This Row],[Border Default]],""))</f>
        <v/>
      </c>
      <c r="V78" s="59"/>
      <c r="W78" s="136"/>
      <c r="X78" s="50" t="str">
        <f>IF(Table_Styles[[#This Row],[Border Radius]]&lt;&gt;"",Table_Styles[[#This Row],[Border Radius]],IF(Table_Styles[[#This Row],[Border Radius Default]]&lt;&gt;"",Table_Styles[[#This Row],[Border Radius Default]],""))</f>
        <v/>
      </c>
      <c r="Y78" s="147"/>
      <c r="Z78" s="246"/>
      <c r="AA78" s="50" t="str">
        <f>IF(Table_Styles[[#This Row],[MT]]&lt;&gt;"",Table_Styles[[#This Row],[MT]],IF(Table_Styles[[#This Row],[MT Default]]&lt;&gt;"",Table_Styles[[#This Row],[MT Default]],""))</f>
        <v/>
      </c>
      <c r="AB78" s="147"/>
      <c r="AC78" s="59"/>
      <c r="AD78" s="50" t="str">
        <f>IF(Table_Styles[[#This Row],[MR]]&lt;&gt;"",Table_Styles[[#This Row],[MR]],IF(Table_Styles[[#This Row],[MR Default]]&lt;&gt;"",Table_Styles[[#This Row],[MR Default]],""))</f>
        <v/>
      </c>
      <c r="AE78" s="147"/>
      <c r="AF78" s="59"/>
      <c r="AG78" s="50" t="str">
        <f>IF(Table_Styles[[#This Row],[MB]]&lt;&gt;"",Table_Styles[[#This Row],[MB]],IF(Table_Styles[[#This Row],[MB Default]]&lt;&gt;"",Table_Styles[[#This Row],[MB Default]],""))</f>
        <v/>
      </c>
      <c r="AH78" s="147"/>
      <c r="AI78" s="136"/>
      <c r="AJ78" s="50" t="str">
        <f>IF(Table_Styles[[#This Row],[ML]]&lt;&gt;"",Table_Styles[[#This Row],[ML]],IF(Table_Styles[[#This Row],[ML Default]]&lt;&gt;"",Table_Styles[[#This Row],[ML Default]],""))</f>
        <v/>
      </c>
      <c r="AK78" s="147"/>
      <c r="AL78" s="59"/>
      <c r="AM78" s="50" t="str">
        <f>IF(Table_Styles[[#This Row],[PT]]&lt;&gt;"",Table_Styles[[#This Row],[PT]],IF(Table_Styles[[#This Row],[PT Default]]&lt;&gt;"",Table_Styles[[#This Row],[PT Default]],""))</f>
        <v/>
      </c>
      <c r="AN78" s="147"/>
      <c r="AO78" s="59"/>
      <c r="AP78" s="50" t="str">
        <f>IF(Table_Styles[[#This Row],[PR]]&lt;&gt;"",Table_Styles[[#This Row],[PR]],IF(Table_Styles[[#This Row],[PR Default]]&lt;&gt;"",Table_Styles[[#This Row],[PR Default]],""))</f>
        <v/>
      </c>
      <c r="AQ78" s="147"/>
      <c r="AR78" s="59"/>
      <c r="AS78" s="50" t="str">
        <f>IF(Table_Styles[[#This Row],[PB]]&lt;&gt;"",Table_Styles[[#This Row],[PB]],IF(Table_Styles[[#This Row],[PB Default]]&lt;&gt;"",Table_Styles[[#This Row],[PB Default]],""))</f>
        <v/>
      </c>
      <c r="AT78" s="147"/>
      <c r="AU78" s="59"/>
      <c r="AV78" s="50" t="str">
        <f>IF(Table_Styles[[#This Row],[PL]]&lt;&gt;"",Table_Styles[[#This Row],[PL]],IF(Table_Styles[[#This Row],[PL Default]]&lt;&gt;"",Table_Styles[[#This Row],[PL Default]],""))</f>
        <v/>
      </c>
      <c r="AW78" s="147"/>
      <c r="AX78" s="59"/>
      <c r="AY78" s="50" t="str">
        <f>IF(Table_Styles[[#This Row],[BT]]&lt;&gt;"",Table_Styles[[#This Row],[BT]],IF(Table_Styles[[#This Row],[BT Default]]&lt;&gt;"",Table_Styles[[#This Row],[BT Default]],""))</f>
        <v/>
      </c>
      <c r="AZ78" s="147"/>
      <c r="BA78" s="59"/>
      <c r="BB78" s="50" t="str">
        <f>IF(Table_Styles[[#This Row],[BR]]&lt;&gt;"",Table_Styles[[#This Row],[BR]],IF(Table_Styles[[#This Row],[BR Default]]&lt;&gt;"",Table_Styles[[#This Row],[BR Default]],""))</f>
        <v/>
      </c>
      <c r="BC78" s="147"/>
      <c r="BD78" s="59"/>
      <c r="BE78" s="50" t="str">
        <f>IF(Table_Styles[[#This Row],[BB]]&lt;&gt;"",Table_Styles[[#This Row],[BB]],IF(Table_Styles[[#This Row],[BB Default]]&lt;&gt;"",Table_Styles[[#This Row],[BB Default]],""))</f>
        <v/>
      </c>
      <c r="BF78" s="147"/>
      <c r="BG78" s="59"/>
      <c r="BH78" s="50" t="str">
        <f>IF(Table_Styles[[#This Row],[BL]]&lt;&gt;"",Table_Styles[[#This Row],[BL]],IF(Table_Styles[[#This Row],[BL Default]]&lt;&gt;"",Table_Styles[[#This Row],[BL Default]],""))</f>
        <v/>
      </c>
      <c r="BI78" s="59"/>
      <c r="BJ78" s="136"/>
      <c r="BK78" s="50" t="str">
        <f>IF(Table_Styles[[#This Row],[Width]]&lt;&gt;"",Table_Styles[[#This Row],[Width]],IF(Table_Styles[[#This Row],[Width Default]]&lt;&gt;"",Table_Styles[[#This Row],[Width Default]],""))</f>
        <v/>
      </c>
      <c r="BL78" s="59"/>
      <c r="BM78" s="136"/>
      <c r="BN78" s="50" t="str">
        <f>IF(Table_Styles[[#This Row],[Height]]&lt;&gt;"",Table_Styles[[#This Row],[Height]],IF(Table_Styles[[#This Row],[Height Default]]&lt;&gt;"",Table_Styles[[#This Row],[Height Default]],""))</f>
        <v/>
      </c>
      <c r="BO78" s="50"/>
      <c r="BP78" s="50"/>
      <c r="BQ78" s="50" t="str">
        <f>IF(Table_Styles[[#This Row],[Top]]&lt;&gt;"",Table_Styles[[#This Row],[Top]],IF(Table_Styles[[#This Row],[Top Default]]&lt;&gt;"",Table_Styles[[#This Row],[Top Default]],""))</f>
        <v/>
      </c>
      <c r="BR78" s="50"/>
      <c r="BS78" s="50"/>
      <c r="BT78" s="50" t="str">
        <f>IF(Table_Styles[[#This Row],[Right]]&lt;&gt;"",Table_Styles[[#This Row],[Right]],IF(Table_Styles[[#This Row],[Right Default]]&lt;&gt;"",Table_Styles[[#This Row],[Right Default]],""))</f>
        <v/>
      </c>
      <c r="BU78" s="50"/>
      <c r="BV78" s="50"/>
      <c r="BW78" s="50" t="str">
        <f>IF(Table_Styles[[#This Row],[Bottom]]&lt;&gt;"",Table_Styles[[#This Row],[Bottom]],IF(Table_Styles[[#This Row],[Bottom Default]]&lt;&gt;"",Table_Styles[[#This Row],[Bottom Default]],""))</f>
        <v/>
      </c>
      <c r="BX78" s="50"/>
      <c r="BY78" s="50"/>
      <c r="BZ78" s="50" t="str">
        <f>IF(Table_Styles[[#This Row],[Left]]&lt;&gt;"",Table_Styles[[#This Row],[Left]],IF(Table_Styles[[#This Row],[Left Default]]&lt;&gt;"",Table_Styles[[#This Row],[Left Default]],""))</f>
        <v/>
      </c>
      <c r="CA78" s="147"/>
      <c r="CB78" s="107" t="str">
        <f>IF(AND(Table_Styles[[#This Row],[Selector]]&lt;&gt;"",Table_Styles[[#This Row],[Font Family Used]]&lt;&gt;"",Table_Styles[[#This Row],[Font Weight Used]]&lt;&gt;""),Table_Styles[[#This Row],[Font Family Used]]&amp;" "&amp;Table_Styles[[#This Row],[Font Weight Used]],"")</f>
        <v/>
      </c>
      <c r="CC78" s="107" t="str">
        <f ca="1">IF(AND(Table_Styles[[#This Row],[Selector]],COUNTIF(OFFSET(CC:CC,0,0,ROW()-1,1),"="&amp;Table_Styles[[#This Row],[Font]])=0),Table_Styles[[#This Row],[Font]],"")</f>
        <v/>
      </c>
      <c r="CD78" s="107" t="str">
        <f ca="1">IF(Table_Styles[[#This Row],[Unique Font]]&lt;&gt;"",
"{""fontFamily"":"""&amp;Table_Styles[[#This Row],[Font Family Used]]&amp;""",""fontWeight"":"&amp;Table_Styles[[#This Row],[Font Weight Used]]&amp;"}","")</f>
        <v/>
      </c>
      <c r="CE78"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8" s="107" t="str">
        <f>IF(AND(Table_Styles[[#This Row],[Selector]]&lt;&gt;"", Table_Styles[[#This Row],[Config Properties]]&lt;&gt;""),
Table_Styles[[#This Row],[Selector]]&amp;" { "&amp;Table_Styles[[#This Row],[Config Properties]]&amp;" }","")</f>
        <v/>
      </c>
      <c r="CG78" s="107" t="str">
        <f xml:space="preserve">
SUBSTITUTE(SUBSTITUTE(SUBSTITUTE(SUBSTITUTE(SUBSTITUTE(SUBSTITUTE(SUBSTITUTE(SUBSTITUTE(Table_Styles[[#This Row],[Config]],
" {","{"),
"{ ","{"),
" }","}"),
"} ","}"),
" ,",","),
", ",","),
" :",":"),
": ",":")</f>
        <v/>
      </c>
    </row>
    <row r="79" spans="2:85" ht="21" customHeight="1">
      <c r="B79" s="104" t="s">
        <v>448</v>
      </c>
      <c r="C79" s="244" t="s">
        <v>1027</v>
      </c>
      <c r="D79" s="147"/>
      <c r="E79" s="60"/>
      <c r="F79" s="50" t="str">
        <f>IF(Table_Styles[[#This Row],[Font Family]]&lt;&gt;"",Table_Styles[[#This Row],[Font Family]],IF(Table_Styles[[#This Row],[Font Family Default]]&lt;&gt;"",Table_Styles[[#This Row],[Font Family Default]],""))</f>
        <v/>
      </c>
      <c r="G79" s="147"/>
      <c r="H79" s="136" t="s">
        <v>426</v>
      </c>
      <c r="I79" s="50" t="str">
        <f>IF(Table_Styles[[#This Row],[Font Size]]&lt;&gt;"",Table_Styles[[#This Row],[Font Size]],IF(Table_Styles[[#This Row],[Font Size Default]]&lt;&gt;"",Table_Styles[[#This Row],[Font Size Default]],""))</f>
        <v>14px</v>
      </c>
      <c r="J79" s="147"/>
      <c r="K79" s="60">
        <f>Settings_Styling_Font_Weight_Body_Text</f>
        <v>300</v>
      </c>
      <c r="L79" s="50">
        <f>IF(Table_Styles[[#This Row],[Font Weight]]&lt;&gt;"",Table_Styles[[#This Row],[Font Weight]],IF(Table_Styles[[#This Row],[Font Weight Default]]&lt;&gt;"",Table_Styles[[#This Row],[Font Weight Default]],""))</f>
        <v>300</v>
      </c>
      <c r="M79" s="147"/>
      <c r="N79" s="247" t="str">
        <f>Colour_Background_1</f>
        <v>#FFFFFF</v>
      </c>
      <c r="O79" s="50" t="str">
        <f>IF(Table_Styles[[#This Row],[Colour]]&lt;&gt;"",Table_Styles[[#This Row],[Colour]],IF(Table_Styles[[#This Row],[Colour Default]]&lt;&gt;"",Table_Styles[[#This Row],[Colour Default]],""))</f>
        <v>#FFFFFF</v>
      </c>
      <c r="P79" s="147"/>
      <c r="Q79" s="247" t="str">
        <f>Colour_Accent_1</f>
        <v>#00a0c6</v>
      </c>
      <c r="R79" s="50" t="str">
        <f>IF(Table_Styles[[#This Row],[Background]]&lt;&gt;"",Table_Styles[[#This Row],[Background]],IF(Table_Styles[[#This Row],[Background Default]]&lt;&gt;"",Table_Styles[[#This Row],[Background Default]],""))</f>
        <v>#00a0c6</v>
      </c>
      <c r="S79" s="147"/>
      <c r="T79" s="62" t="s">
        <v>432</v>
      </c>
      <c r="U79" s="50" t="str">
        <f>IF(Table_Styles[[#This Row],[Border]]&lt;&gt;"",Table_Styles[[#This Row],[Border]],IF(Table_Styles[[#This Row],[Border Default]]&lt;&gt;"",Table_Styles[[#This Row],[Border Default]],""))</f>
        <v>none</v>
      </c>
      <c r="V79" s="59"/>
      <c r="W79" s="59" t="str">
        <f>Settings_Styling_Other_Default_Border_Radius</f>
        <v>3px</v>
      </c>
      <c r="X79" s="50" t="str">
        <f>IF(Table_Styles[[#This Row],[Border Radius]]&lt;&gt;"",Table_Styles[[#This Row],[Border Radius]],IF(Table_Styles[[#This Row],[Border Radius Default]]&lt;&gt;"",Table_Styles[[#This Row],[Border Radius Default]],""))</f>
        <v>3px</v>
      </c>
      <c r="Y79" s="147"/>
      <c r="Z79" s="246" t="s">
        <v>1028</v>
      </c>
      <c r="AA79" s="50" t="str">
        <f>IF(Table_Styles[[#This Row],[MT]]&lt;&gt;"",Table_Styles[[#This Row],[MT]],IF(Table_Styles[[#This Row],[MT Default]]&lt;&gt;"",Table_Styles[[#This Row],[MT Default]],""))</f>
        <v>-5px</v>
      </c>
      <c r="AB79" s="147"/>
      <c r="AC79" s="59" t="s">
        <v>433</v>
      </c>
      <c r="AD79" s="50" t="str">
        <f>IF(Table_Styles[[#This Row],[MR]]&lt;&gt;"",Table_Styles[[#This Row],[MR]],IF(Table_Styles[[#This Row],[MR Default]]&lt;&gt;"",Table_Styles[[#This Row],[MR Default]],""))</f>
        <v>12px</v>
      </c>
      <c r="AE79" s="147"/>
      <c r="AF79" s="136" t="s">
        <v>421</v>
      </c>
      <c r="AG79" s="50" t="str">
        <f>IF(Table_Styles[[#This Row],[MB]]&lt;&gt;"",Table_Styles[[#This Row],[MB]],IF(Table_Styles[[#This Row],[MB Default]]&lt;&gt;"",Table_Styles[[#This Row],[MB Default]],""))</f>
        <v>5px</v>
      </c>
      <c r="AH79" s="147"/>
      <c r="AI79" s="136" t="s">
        <v>460</v>
      </c>
      <c r="AJ79" s="50" t="str">
        <f>IF(Table_Styles[[#This Row],[ML]]&lt;&gt;"",Table_Styles[[#This Row],[ML]],IF(Table_Styles[[#This Row],[ML Default]]&lt;&gt;"",Table_Styles[[#This Row],[ML Default]],""))</f>
        <v>-4px</v>
      </c>
      <c r="AK79" s="147"/>
      <c r="AL79" s="59" t="s">
        <v>522</v>
      </c>
      <c r="AM79" s="50" t="str">
        <f>IF(Table_Styles[[#This Row],[PT]]&lt;&gt;"",Table_Styles[[#This Row],[PT]],IF(Table_Styles[[#This Row],[PT Default]]&lt;&gt;"",Table_Styles[[#This Row],[PT Default]],""))</f>
        <v>6px</v>
      </c>
      <c r="AN79" s="147"/>
      <c r="AO79" s="59" t="s">
        <v>433</v>
      </c>
      <c r="AP79" s="50" t="str">
        <f>IF(Table_Styles[[#This Row],[PR]]&lt;&gt;"",Table_Styles[[#This Row],[PR]],IF(Table_Styles[[#This Row],[PR Default]]&lt;&gt;"",Table_Styles[[#This Row],[PR Default]],""))</f>
        <v>12px</v>
      </c>
      <c r="AQ79" s="147"/>
      <c r="AR79" s="59" t="s">
        <v>421</v>
      </c>
      <c r="AS79" s="50" t="str">
        <f>IF(Table_Styles[[#This Row],[PB]]&lt;&gt;"",Table_Styles[[#This Row],[PB]],IF(Table_Styles[[#This Row],[PB Default]]&lt;&gt;"",Table_Styles[[#This Row],[PB Default]],""))</f>
        <v>5px</v>
      </c>
      <c r="AT79" s="147"/>
      <c r="AU79" s="59" t="s">
        <v>433</v>
      </c>
      <c r="AV79" s="50" t="str">
        <f>IF(Table_Styles[[#This Row],[PL]]&lt;&gt;"",Table_Styles[[#This Row],[PL]],IF(Table_Styles[[#This Row],[PL Default]]&lt;&gt;"",Table_Styles[[#This Row],[PL Default]],""))</f>
        <v>12px</v>
      </c>
      <c r="AW79" s="147"/>
      <c r="AX79" s="59"/>
      <c r="AY79" s="50" t="str">
        <f>IF(Table_Styles[[#This Row],[BT]]&lt;&gt;"",Table_Styles[[#This Row],[BT]],IF(Table_Styles[[#This Row],[BT Default]]&lt;&gt;"",Table_Styles[[#This Row],[BT Default]],""))</f>
        <v/>
      </c>
      <c r="AZ79" s="147"/>
      <c r="BA79" s="59"/>
      <c r="BB79" s="50" t="str">
        <f>IF(Table_Styles[[#This Row],[BR]]&lt;&gt;"",Table_Styles[[#This Row],[BR]],IF(Table_Styles[[#This Row],[BR Default]]&lt;&gt;"",Table_Styles[[#This Row],[BR Default]],""))</f>
        <v/>
      </c>
      <c r="BC79" s="147"/>
      <c r="BD79" s="59"/>
      <c r="BE79" s="50" t="str">
        <f>IF(Table_Styles[[#This Row],[BB]]&lt;&gt;"",Table_Styles[[#This Row],[BB]],IF(Table_Styles[[#This Row],[BB Default]]&lt;&gt;"",Table_Styles[[#This Row],[BB Default]],""))</f>
        <v/>
      </c>
      <c r="BF79" s="147"/>
      <c r="BG79" s="59"/>
      <c r="BH79" s="50" t="str">
        <f>IF(Table_Styles[[#This Row],[BL]]&lt;&gt;"",Table_Styles[[#This Row],[BL]],IF(Table_Styles[[#This Row],[BL Default]]&lt;&gt;"",Table_Styles[[#This Row],[BL Default]],""))</f>
        <v/>
      </c>
      <c r="BI79" s="59"/>
      <c r="BJ79" s="136"/>
      <c r="BK79" s="50" t="str">
        <f>IF(Table_Styles[[#This Row],[Width]]&lt;&gt;"",Table_Styles[[#This Row],[Width]],IF(Table_Styles[[#This Row],[Width Default]]&lt;&gt;"",Table_Styles[[#This Row],[Width Default]],""))</f>
        <v/>
      </c>
      <c r="BL79" s="59"/>
      <c r="BM79" s="136"/>
      <c r="BN79" s="50" t="str">
        <f>IF(Table_Styles[[#This Row],[Height]]&lt;&gt;"",Table_Styles[[#This Row],[Height]],IF(Table_Styles[[#This Row],[Height Default]]&lt;&gt;"",Table_Styles[[#This Row],[Height Default]],""))</f>
        <v/>
      </c>
      <c r="BO79" s="50"/>
      <c r="BP79" s="50"/>
      <c r="BQ79" s="50" t="str">
        <f>IF(Table_Styles[[#This Row],[Top]]&lt;&gt;"",Table_Styles[[#This Row],[Top]],IF(Table_Styles[[#This Row],[Top Default]]&lt;&gt;"",Table_Styles[[#This Row],[Top Default]],""))</f>
        <v/>
      </c>
      <c r="BR79" s="50"/>
      <c r="BS79" s="50"/>
      <c r="BT79" s="50" t="str">
        <f>IF(Table_Styles[[#This Row],[Right]]&lt;&gt;"",Table_Styles[[#This Row],[Right]],IF(Table_Styles[[#This Row],[Right Default]]&lt;&gt;"",Table_Styles[[#This Row],[Right Default]],""))</f>
        <v/>
      </c>
      <c r="BU79" s="50"/>
      <c r="BV79" s="50"/>
      <c r="BW79" s="50" t="str">
        <f>IF(Table_Styles[[#This Row],[Bottom]]&lt;&gt;"",Table_Styles[[#This Row],[Bottom]],IF(Table_Styles[[#This Row],[Bottom Default]]&lt;&gt;"",Table_Styles[[#This Row],[Bottom Default]],""))</f>
        <v/>
      </c>
      <c r="BX79" s="50"/>
      <c r="BY79" s="50"/>
      <c r="BZ79" s="50" t="str">
        <f>IF(Table_Styles[[#This Row],[Left]]&lt;&gt;"",Table_Styles[[#This Row],[Left]],IF(Table_Styles[[#This Row],[Left Default]]&lt;&gt;"",Table_Styles[[#This Row],[Left Default]],""))</f>
        <v/>
      </c>
      <c r="CA79" s="147"/>
      <c r="CB79" s="107" t="str">
        <f>IF(AND(Table_Styles[[#This Row],[Selector]]&lt;&gt;"",Table_Styles[[#This Row],[Font Family Used]]&lt;&gt;"",Table_Styles[[#This Row],[Font Weight Used]]&lt;&gt;""),Table_Styles[[#This Row],[Font Family Used]]&amp;" "&amp;Table_Styles[[#This Row],[Font Weight Used]],"")</f>
        <v/>
      </c>
      <c r="CC79" s="107" t="str">
        <f ca="1">IF(AND(Table_Styles[[#This Row],[Selector]],COUNTIF(OFFSET(CC:CC,0,0,ROW()-1,1),"="&amp;Table_Styles[[#This Row],[Font]])=0),Table_Styles[[#This Row],[Font]],"")</f>
        <v/>
      </c>
      <c r="CD79" s="107" t="str">
        <f ca="1">IF(Table_Styles[[#This Row],[Unique Font]]&lt;&gt;"",
"{""fontFamily"":"""&amp;Table_Styles[[#This Row],[Font Family Used]]&amp;""",""fontWeight"":"&amp;Table_Styles[[#This Row],[Font Weight Used]]&amp;"}","")</f>
        <v/>
      </c>
      <c r="CE79"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14px;font-weight: 300;color: #FFFFFF;background: #00a0c6;border: none;border-radius: 3px;margin-top: -5px;margin-right: 12px;margin-bottom: 5px;margin-left: -4px;padding-top: 6px;padding-right: 12px;padding-bottom: 5px;padding-left: 12px</v>
      </c>
      <c r="CF79" s="107" t="str">
        <f>IF(AND(Table_Styles[[#This Row],[Selector]]&lt;&gt;"", Table_Styles[[#This Row],[Config Properties]]&lt;&gt;""),
Table_Styles[[#This Row],[Selector]]&amp;" { "&amp;Table_Styles[[#This Row],[Config Properties]]&amp;" }","")</f>
        <v>formly-field .file-upload button { font-size: 14px;font-weight: 300;color: #FFFFFF;background: #00a0c6;border: none;border-radius: 3px;margin-top: -5px;margin-right: 12px;margin-bottom: 5px;margin-left: -4px;padding-top: 6px;padding-right: 12px;padding-bottom: 5px;padding-left: 12px }</v>
      </c>
      <c r="CG79" s="107" t="str">
        <f xml:space="preserve">
SUBSTITUTE(SUBSTITUTE(SUBSTITUTE(SUBSTITUTE(SUBSTITUTE(SUBSTITUTE(SUBSTITUTE(SUBSTITUTE(Table_Styles[[#This Row],[Config]],
" {","{"),
"{ ","{"),
" }","}"),
"} ","}"),
" ,",","),
", ",","),
" :",":"),
": ",":")</f>
        <v>formly-field .file-upload button{font-size:14px;font-weight:300;color:#FFFFFF;background:#00a0c6;border:none;border-radius:3px;margin-top:-5px;margin-right:12px;margin-bottom:5px;margin-left:-4px;padding-top:6px;padding-right:12px;padding-bottom:5px;padding-left:12px}</v>
      </c>
    </row>
    <row r="80" spans="2:85" ht="21" customHeight="1">
      <c r="B80" s="104" t="s">
        <v>1029</v>
      </c>
      <c r="C80" s="244" t="s">
        <v>1030</v>
      </c>
      <c r="D80" s="147"/>
      <c r="E80" s="60"/>
      <c r="F80" s="50" t="str">
        <f>IF(Table_Styles[[#This Row],[Font Family]]&lt;&gt;"",Table_Styles[[#This Row],[Font Family]],IF(Table_Styles[[#This Row],[Font Family Default]]&lt;&gt;"",Table_Styles[[#This Row],[Font Family Default]],""))</f>
        <v/>
      </c>
      <c r="G80" s="147"/>
      <c r="H80" s="136"/>
      <c r="I80" s="50" t="str">
        <f>IF(Table_Styles[[#This Row],[Font Size]]&lt;&gt;"",Table_Styles[[#This Row],[Font Size]],IF(Table_Styles[[#This Row],[Font Size Default]]&lt;&gt;"",Table_Styles[[#This Row],[Font Size Default]],""))</f>
        <v/>
      </c>
      <c r="J80" s="147"/>
      <c r="K80" s="60"/>
      <c r="L80" s="50" t="str">
        <f>IF(Table_Styles[[#This Row],[Font Weight]]&lt;&gt;"",Table_Styles[[#This Row],[Font Weight]],IF(Table_Styles[[#This Row],[Font Weight Default]]&lt;&gt;"",Table_Styles[[#This Row],[Font Weight Default]],""))</f>
        <v/>
      </c>
      <c r="M80" s="147"/>
      <c r="N80" s="245"/>
      <c r="O80" s="50" t="str">
        <f>IF(Table_Styles[[#This Row],[Colour]]&lt;&gt;"",Table_Styles[[#This Row],[Colour]],IF(Table_Styles[[#This Row],[Colour Default]]&lt;&gt;"",Table_Styles[[#This Row],[Colour Default]],""))</f>
        <v/>
      </c>
      <c r="P80" s="147"/>
      <c r="Q80" s="245"/>
      <c r="R80" s="50" t="str">
        <f>IF(Table_Styles[[#This Row],[Background]]&lt;&gt;"",Table_Styles[[#This Row],[Background]],IF(Table_Styles[[#This Row],[Background Default]]&lt;&gt;"",Table_Styles[[#This Row],[Background Default]],""))</f>
        <v/>
      </c>
      <c r="S80" s="147"/>
      <c r="T80" s="59"/>
      <c r="U80" s="50" t="str">
        <f>IF(Table_Styles[[#This Row],[Border]]&lt;&gt;"",Table_Styles[[#This Row],[Border]],IF(Table_Styles[[#This Row],[Border Default]]&lt;&gt;"",Table_Styles[[#This Row],[Border Default]],""))</f>
        <v/>
      </c>
      <c r="V80" s="59"/>
      <c r="W80" s="136"/>
      <c r="X80" s="50" t="str">
        <f>IF(Table_Styles[[#This Row],[Border Radius]]&lt;&gt;"",Table_Styles[[#This Row],[Border Radius]],IF(Table_Styles[[#This Row],[Border Radius Default]]&lt;&gt;"",Table_Styles[[#This Row],[Border Radius Default]],""))</f>
        <v/>
      </c>
      <c r="Y80" s="147"/>
      <c r="Z80" s="246"/>
      <c r="AA80" s="50" t="str">
        <f>IF(Table_Styles[[#This Row],[MT]]&lt;&gt;"",Table_Styles[[#This Row],[MT]],IF(Table_Styles[[#This Row],[MT Default]]&lt;&gt;"",Table_Styles[[#This Row],[MT Default]],""))</f>
        <v/>
      </c>
      <c r="AB80" s="147"/>
      <c r="AC80" s="59"/>
      <c r="AD80" s="50" t="str">
        <f>IF(Table_Styles[[#This Row],[MR]]&lt;&gt;"",Table_Styles[[#This Row],[MR]],IF(Table_Styles[[#This Row],[MR Default]]&lt;&gt;"",Table_Styles[[#This Row],[MR Default]],""))</f>
        <v/>
      </c>
      <c r="AE80" s="147"/>
      <c r="AF80" s="59"/>
      <c r="AG80" s="50" t="str">
        <f>IF(Table_Styles[[#This Row],[MB]]&lt;&gt;"",Table_Styles[[#This Row],[MB]],IF(Table_Styles[[#This Row],[MB Default]]&lt;&gt;"",Table_Styles[[#This Row],[MB Default]],""))</f>
        <v/>
      </c>
      <c r="AH80" s="147"/>
      <c r="AI80" s="136"/>
      <c r="AJ80" s="50" t="str">
        <f>IF(Table_Styles[[#This Row],[ML]]&lt;&gt;"",Table_Styles[[#This Row],[ML]],IF(Table_Styles[[#This Row],[ML Default]]&lt;&gt;"",Table_Styles[[#This Row],[ML Default]],""))</f>
        <v/>
      </c>
      <c r="AK80" s="147"/>
      <c r="AL80" s="59"/>
      <c r="AM80" s="50" t="str">
        <f>IF(Table_Styles[[#This Row],[PT]]&lt;&gt;"",Table_Styles[[#This Row],[PT]],IF(Table_Styles[[#This Row],[PT Default]]&lt;&gt;"",Table_Styles[[#This Row],[PT Default]],""))</f>
        <v/>
      </c>
      <c r="AN80" s="147"/>
      <c r="AO80" s="59"/>
      <c r="AP80" s="50" t="str">
        <f>IF(Table_Styles[[#This Row],[PR]]&lt;&gt;"",Table_Styles[[#This Row],[PR]],IF(Table_Styles[[#This Row],[PR Default]]&lt;&gt;"",Table_Styles[[#This Row],[PR Default]],""))</f>
        <v/>
      </c>
      <c r="AQ80" s="147"/>
      <c r="AR80" s="59"/>
      <c r="AS80" s="50" t="str">
        <f>IF(Table_Styles[[#This Row],[PB]]&lt;&gt;"",Table_Styles[[#This Row],[PB]],IF(Table_Styles[[#This Row],[PB Default]]&lt;&gt;"",Table_Styles[[#This Row],[PB Default]],""))</f>
        <v/>
      </c>
      <c r="AT80" s="147"/>
      <c r="AU80" s="59"/>
      <c r="AV80" s="50" t="str">
        <f>IF(Table_Styles[[#This Row],[PL]]&lt;&gt;"",Table_Styles[[#This Row],[PL]],IF(Table_Styles[[#This Row],[PL Default]]&lt;&gt;"",Table_Styles[[#This Row],[PL Default]],""))</f>
        <v/>
      </c>
      <c r="AW80" s="147"/>
      <c r="AX80" s="59"/>
      <c r="AY80" s="50" t="str">
        <f>IF(Table_Styles[[#This Row],[BT]]&lt;&gt;"",Table_Styles[[#This Row],[BT]],IF(Table_Styles[[#This Row],[BT Default]]&lt;&gt;"",Table_Styles[[#This Row],[BT Default]],""))</f>
        <v/>
      </c>
      <c r="AZ80" s="147"/>
      <c r="BA80" s="59"/>
      <c r="BB80" s="50" t="str">
        <f>IF(Table_Styles[[#This Row],[BR]]&lt;&gt;"",Table_Styles[[#This Row],[BR]],IF(Table_Styles[[#This Row],[BR Default]]&lt;&gt;"",Table_Styles[[#This Row],[BR Default]],""))</f>
        <v/>
      </c>
      <c r="BC80" s="147"/>
      <c r="BD80" s="59"/>
      <c r="BE80" s="50" t="str">
        <f>IF(Table_Styles[[#This Row],[BB]]&lt;&gt;"",Table_Styles[[#This Row],[BB]],IF(Table_Styles[[#This Row],[BB Default]]&lt;&gt;"",Table_Styles[[#This Row],[BB Default]],""))</f>
        <v/>
      </c>
      <c r="BF80" s="147"/>
      <c r="BG80" s="59"/>
      <c r="BH80" s="50" t="str">
        <f>IF(Table_Styles[[#This Row],[BL]]&lt;&gt;"",Table_Styles[[#This Row],[BL]],IF(Table_Styles[[#This Row],[BL Default]]&lt;&gt;"",Table_Styles[[#This Row],[BL Default]],""))</f>
        <v/>
      </c>
      <c r="BI80" s="59"/>
      <c r="BJ80" s="136"/>
      <c r="BK80" s="50" t="str">
        <f>IF(Table_Styles[[#This Row],[Width]]&lt;&gt;"",Table_Styles[[#This Row],[Width]],IF(Table_Styles[[#This Row],[Width Default]]&lt;&gt;"",Table_Styles[[#This Row],[Width Default]],""))</f>
        <v/>
      </c>
      <c r="BL80" s="59"/>
      <c r="BM80" s="136"/>
      <c r="BN80" s="50" t="str">
        <f>IF(Table_Styles[[#This Row],[Height]]&lt;&gt;"",Table_Styles[[#This Row],[Height]],IF(Table_Styles[[#This Row],[Height Default]]&lt;&gt;"",Table_Styles[[#This Row],[Height Default]],""))</f>
        <v/>
      </c>
      <c r="BO80" s="50"/>
      <c r="BP80" s="50"/>
      <c r="BQ80" s="50" t="str">
        <f>IF(Table_Styles[[#This Row],[Top]]&lt;&gt;"",Table_Styles[[#This Row],[Top]],IF(Table_Styles[[#This Row],[Top Default]]&lt;&gt;"",Table_Styles[[#This Row],[Top Default]],""))</f>
        <v/>
      </c>
      <c r="BR80" s="50"/>
      <c r="BS80" s="50"/>
      <c r="BT80" s="50" t="str">
        <f>IF(Table_Styles[[#This Row],[Right]]&lt;&gt;"",Table_Styles[[#This Row],[Right]],IF(Table_Styles[[#This Row],[Right Default]]&lt;&gt;"",Table_Styles[[#This Row],[Right Default]],""))</f>
        <v/>
      </c>
      <c r="BU80" s="50"/>
      <c r="BV80" s="50"/>
      <c r="BW80" s="50" t="str">
        <f>IF(Table_Styles[[#This Row],[Bottom]]&lt;&gt;"",Table_Styles[[#This Row],[Bottom]],IF(Table_Styles[[#This Row],[Bottom Default]]&lt;&gt;"",Table_Styles[[#This Row],[Bottom Default]],""))</f>
        <v/>
      </c>
      <c r="BX80" s="50"/>
      <c r="BY80" s="50"/>
      <c r="BZ80" s="50" t="str">
        <f>IF(Table_Styles[[#This Row],[Left]]&lt;&gt;"",Table_Styles[[#This Row],[Left]],IF(Table_Styles[[#This Row],[Left Default]]&lt;&gt;"",Table_Styles[[#This Row],[Left Default]],""))</f>
        <v/>
      </c>
      <c r="CA80" s="147"/>
      <c r="CB80" s="107" t="str">
        <f>IF(AND(Table_Styles[[#This Row],[Selector]]&lt;&gt;"",Table_Styles[[#This Row],[Font Family Used]]&lt;&gt;"",Table_Styles[[#This Row],[Font Weight Used]]&lt;&gt;""),Table_Styles[[#This Row],[Font Family Used]]&amp;" "&amp;Table_Styles[[#This Row],[Font Weight Used]],"")</f>
        <v/>
      </c>
      <c r="CC80" s="107" t="str">
        <f ca="1">IF(AND(Table_Styles[[#This Row],[Selector]],COUNTIF(OFFSET(CC:CC,0,0,ROW()-1,1),"="&amp;Table_Styles[[#This Row],[Font]])=0),Table_Styles[[#This Row],[Font]],"")</f>
        <v/>
      </c>
      <c r="CD80" s="107" t="str">
        <f ca="1">IF(Table_Styles[[#This Row],[Unique Font]]&lt;&gt;"",
"{""fontFamily"":"""&amp;Table_Styles[[#This Row],[Font Family Used]]&amp;""",""fontWeight"":"&amp;Table_Styles[[#This Row],[Font Weight Used]]&amp;"}","")</f>
        <v/>
      </c>
      <c r="CE80"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0" s="107" t="str">
        <f>IF(AND(Table_Styles[[#This Row],[Selector]]&lt;&gt;"", Table_Styles[[#This Row],[Config Properties]]&lt;&gt;""),
Table_Styles[[#This Row],[Selector]]&amp;" { "&amp;Table_Styles[[#This Row],[Config Properties]]&amp;" }","")</f>
        <v/>
      </c>
      <c r="CG80" s="107" t="str">
        <f xml:space="preserve">
SUBSTITUTE(SUBSTITUTE(SUBSTITUTE(SUBSTITUTE(SUBSTITUTE(SUBSTITUTE(SUBSTITUTE(SUBSTITUTE(Table_Styles[[#This Row],[Config]],
" {","{"),
"{ ","{"),
" }","}"),
"} ","}"),
" ,",","),
", ",","),
" :",":"),
": ",":")</f>
        <v/>
      </c>
    </row>
    <row r="81" spans="2:85" ht="21" customHeight="1" thickBot="1">
      <c r="B81" s="110" t="s">
        <v>27</v>
      </c>
      <c r="C81" s="110"/>
      <c r="D81" s="126"/>
      <c r="E81" s="126"/>
      <c r="F81" s="110" t="str">
        <f>IF(Table_Styles[[#This Row],[Font Family]]&lt;&gt;"",Table_Styles[[#This Row],[Font Family]],IF(Table_Styles[[#This Row],[Font Family Default]]&lt;&gt;"",Table_Styles[[#This Row],[Font Family Default]],""))</f>
        <v/>
      </c>
      <c r="G81" s="126"/>
      <c r="H81" s="126"/>
      <c r="I81" s="110" t="str">
        <f>IF(Table_Styles[[#This Row],[Font Size]]&lt;&gt;"",Table_Styles[[#This Row],[Font Size]],IF(Table_Styles[[#This Row],[Font Size Default]]&lt;&gt;"",Table_Styles[[#This Row],[Font Size Default]],""))</f>
        <v/>
      </c>
      <c r="J81" s="126"/>
      <c r="K81" s="126"/>
      <c r="L81" s="110" t="str">
        <f>IF(Table_Styles[[#This Row],[Font Weight]]&lt;&gt;"",Table_Styles[[#This Row],[Font Weight]],IF(Table_Styles[[#This Row],[Font Weight Default]]&lt;&gt;"",Table_Styles[[#This Row],[Font Weight Default]],""))</f>
        <v/>
      </c>
      <c r="M81" s="126"/>
      <c r="N81" s="126"/>
      <c r="O81" s="110" t="str">
        <f>IF(Table_Styles[[#This Row],[Colour]]&lt;&gt;"",Table_Styles[[#This Row],[Colour]],IF(Table_Styles[[#This Row],[Colour Default]]&lt;&gt;"",Table_Styles[[#This Row],[Colour Default]],""))</f>
        <v/>
      </c>
      <c r="P81" s="126"/>
      <c r="Q81" s="126"/>
      <c r="R81" s="110" t="str">
        <f>IF(Table_Styles[[#This Row],[Background]]&lt;&gt;"",Table_Styles[[#This Row],[Background]],IF(Table_Styles[[#This Row],[Background Default]]&lt;&gt;"",Table_Styles[[#This Row],[Background Default]],""))</f>
        <v/>
      </c>
      <c r="S81" s="126"/>
      <c r="T81" s="126"/>
      <c r="U81" s="110" t="str">
        <f>IF(Table_Styles[[#This Row],[Border]]&lt;&gt;"",Table_Styles[[#This Row],[Border]],IF(Table_Styles[[#This Row],[Border Default]]&lt;&gt;"",Table_Styles[[#This Row],[Border Default]],""))</f>
        <v/>
      </c>
      <c r="V81" s="126"/>
      <c r="W81" s="126"/>
      <c r="X81" s="110" t="str">
        <f>IF(Table_Styles[[#This Row],[Border Radius]]&lt;&gt;"",Table_Styles[[#This Row],[Border Radius]],IF(Table_Styles[[#This Row],[Border Radius Default]]&lt;&gt;"",Table_Styles[[#This Row],[Border Radius Default]],""))</f>
        <v/>
      </c>
      <c r="Y81" s="126"/>
      <c r="Z81" s="126"/>
      <c r="AA81" s="110" t="str">
        <f>IF(Table_Styles[[#This Row],[MT]]&lt;&gt;"",Table_Styles[[#This Row],[MT]],IF(Table_Styles[[#This Row],[MT Default]]&lt;&gt;"",Table_Styles[[#This Row],[MT Default]],""))</f>
        <v/>
      </c>
      <c r="AB81" s="126"/>
      <c r="AC81" s="126"/>
      <c r="AD81" s="110" t="str">
        <f>IF(Table_Styles[[#This Row],[MR]]&lt;&gt;"",Table_Styles[[#This Row],[MR]],IF(Table_Styles[[#This Row],[MR Default]]&lt;&gt;"",Table_Styles[[#This Row],[MR Default]],""))</f>
        <v/>
      </c>
      <c r="AE81" s="126"/>
      <c r="AF81" s="126"/>
      <c r="AG81" s="110" t="str">
        <f>IF(Table_Styles[[#This Row],[MB]]&lt;&gt;"",Table_Styles[[#This Row],[MB]],IF(Table_Styles[[#This Row],[MB Default]]&lt;&gt;"",Table_Styles[[#This Row],[MB Default]],""))</f>
        <v/>
      </c>
      <c r="AH81" s="126"/>
      <c r="AI81" s="126"/>
      <c r="AJ81" s="110" t="str">
        <f>IF(Table_Styles[[#This Row],[ML]]&lt;&gt;"",Table_Styles[[#This Row],[ML]],IF(Table_Styles[[#This Row],[ML Default]]&lt;&gt;"",Table_Styles[[#This Row],[ML Default]],""))</f>
        <v/>
      </c>
      <c r="AK81" s="126"/>
      <c r="AL81" s="126"/>
      <c r="AM81" s="110" t="str">
        <f>IF(Table_Styles[[#This Row],[PT]]&lt;&gt;"",Table_Styles[[#This Row],[PT]],IF(Table_Styles[[#This Row],[PT Default]]&lt;&gt;"",Table_Styles[[#This Row],[PT Default]],""))</f>
        <v/>
      </c>
      <c r="AN81" s="126"/>
      <c r="AO81" s="126"/>
      <c r="AP81" s="110" t="str">
        <f>IF(Table_Styles[[#This Row],[PR]]&lt;&gt;"",Table_Styles[[#This Row],[PR]],IF(Table_Styles[[#This Row],[PR Default]]&lt;&gt;"",Table_Styles[[#This Row],[PR Default]],""))</f>
        <v/>
      </c>
      <c r="AQ81" s="126"/>
      <c r="AR81" s="126"/>
      <c r="AS81" s="110" t="str">
        <f>IF(Table_Styles[[#This Row],[PB]]&lt;&gt;"",Table_Styles[[#This Row],[PB]],IF(Table_Styles[[#This Row],[PB Default]]&lt;&gt;"",Table_Styles[[#This Row],[PB Default]],""))</f>
        <v/>
      </c>
      <c r="AT81" s="126"/>
      <c r="AU81" s="126"/>
      <c r="AV81" s="110" t="str">
        <f>IF(Table_Styles[[#This Row],[PL]]&lt;&gt;"",Table_Styles[[#This Row],[PL]],IF(Table_Styles[[#This Row],[PL Default]]&lt;&gt;"",Table_Styles[[#This Row],[PL Default]],""))</f>
        <v/>
      </c>
      <c r="AW81" s="126"/>
      <c r="AX81" s="126"/>
      <c r="AY81" s="110" t="str">
        <f>IF(Table_Styles[[#This Row],[BT]]&lt;&gt;"",Table_Styles[[#This Row],[BT]],IF(Table_Styles[[#This Row],[BT Default]]&lt;&gt;"",Table_Styles[[#This Row],[BT Default]],""))</f>
        <v/>
      </c>
      <c r="AZ81" s="126"/>
      <c r="BA81" s="126"/>
      <c r="BB81" s="110" t="str">
        <f>IF(Table_Styles[[#This Row],[BR]]&lt;&gt;"",Table_Styles[[#This Row],[BR]],IF(Table_Styles[[#This Row],[BR Default]]&lt;&gt;"",Table_Styles[[#This Row],[BR Default]],""))</f>
        <v/>
      </c>
      <c r="BC81" s="126"/>
      <c r="BD81" s="126"/>
      <c r="BE81" s="110" t="str">
        <f>IF(Table_Styles[[#This Row],[BB]]&lt;&gt;"",Table_Styles[[#This Row],[BB]],IF(Table_Styles[[#This Row],[BB Default]]&lt;&gt;"",Table_Styles[[#This Row],[BB Default]],""))</f>
        <v/>
      </c>
      <c r="BF81" s="126"/>
      <c r="BG81" s="126"/>
      <c r="BH81" s="110" t="str">
        <f>IF(Table_Styles[[#This Row],[BL]]&lt;&gt;"",Table_Styles[[#This Row],[BL]],IF(Table_Styles[[#This Row],[BL Default]]&lt;&gt;"",Table_Styles[[#This Row],[BL Default]],""))</f>
        <v/>
      </c>
      <c r="BI81" s="126"/>
      <c r="BJ81" s="126"/>
      <c r="BK81" s="110" t="str">
        <f>IF(Table_Styles[[#This Row],[Width]]&lt;&gt;"",Table_Styles[[#This Row],[Width]],IF(Table_Styles[[#This Row],[Width Default]]&lt;&gt;"",Table_Styles[[#This Row],[Width Default]],""))</f>
        <v/>
      </c>
      <c r="BL81" s="126"/>
      <c r="BM81" s="126"/>
      <c r="BN81" s="110" t="str">
        <f>IF(Table_Styles[[#This Row],[Height]]&lt;&gt;"",Table_Styles[[#This Row],[Height]],IF(Table_Styles[[#This Row],[Height Default]]&lt;&gt;"",Table_Styles[[#This Row],[Height Default]],""))</f>
        <v/>
      </c>
      <c r="BO81" s="110"/>
      <c r="BP81" s="110"/>
      <c r="BQ81" s="110" t="str">
        <f>IF(Table_Styles[[#This Row],[Top]]&lt;&gt;"",Table_Styles[[#This Row],[Top]],IF(Table_Styles[[#This Row],[Top Default]]&lt;&gt;"",Table_Styles[[#This Row],[Top Default]],""))</f>
        <v/>
      </c>
      <c r="BR81" s="110"/>
      <c r="BS81" s="110"/>
      <c r="BT81" s="110" t="str">
        <f>IF(Table_Styles[[#This Row],[Right]]&lt;&gt;"",Table_Styles[[#This Row],[Right]],IF(Table_Styles[[#This Row],[Right Default]]&lt;&gt;"",Table_Styles[[#This Row],[Right Default]],""))</f>
        <v/>
      </c>
      <c r="BU81" s="110"/>
      <c r="BV81" s="110"/>
      <c r="BW81" s="110" t="str">
        <f>IF(Table_Styles[[#This Row],[Bottom]]&lt;&gt;"",Table_Styles[[#This Row],[Bottom]],IF(Table_Styles[[#This Row],[Bottom Default]]&lt;&gt;"",Table_Styles[[#This Row],[Bottom Default]],""))</f>
        <v/>
      </c>
      <c r="BX81" s="110"/>
      <c r="BY81" s="110"/>
      <c r="BZ81" s="110" t="str">
        <f>IF(Table_Styles[[#This Row],[Left]]&lt;&gt;"",Table_Styles[[#This Row],[Left]],IF(Table_Styles[[#This Row],[Left Default]]&lt;&gt;"",Table_Styles[[#This Row],[Left Default]],""))</f>
        <v/>
      </c>
      <c r="CA81" s="126"/>
      <c r="CB81" s="110" t="str">
        <f>IF(AND(Table_Styles[[#This Row],[Selector]]&lt;&gt;"",Table_Styles[[#This Row],[Font Family Used]]&lt;&gt;"",Table_Styles[[#This Row],[Font Weight Used]]&lt;&gt;""),Table_Styles[[#This Row],[Font Family Used]]&amp;" "&amp;Table_Styles[[#This Row],[Font Weight Used]],"")</f>
        <v/>
      </c>
      <c r="CC81" s="110" t="str">
        <f ca="1">IF(AND(Table_Styles[[#This Row],[Selector]],COUNTIF(OFFSET(CC:CC,0,0,ROW()-1,1),"="&amp;Table_Styles[[#This Row],[Font]])=0),Table_Styles[[#This Row],[Font]],"")</f>
        <v/>
      </c>
      <c r="CD81" s="110" t="str">
        <f ca="1">IF(Table_Styles[[#This Row],[Unique Font]]&lt;&gt;"",
"{""fontFamily"":"""&amp;Table_Styles[[#This Row],[Font Family Used]]&amp;""",""fontWeight"":"&amp;Table_Styles[[#This Row],[Font Weight Used]]&amp;"}","")</f>
        <v/>
      </c>
      <c r="CE81"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1" s="110" t="str">
        <f>IF(AND(Table_Styles[[#This Row],[Selector]]&lt;&gt;"", Table_Styles[[#This Row],[Config Properties]]&lt;&gt;""),
Table_Styles[[#This Row],[Selector]]&amp;" { "&amp;Table_Styles[[#This Row],[Config Properties]]&amp;" }","")</f>
        <v/>
      </c>
      <c r="CG81" s="110" t="str">
        <f xml:space="preserve">
SUBSTITUTE(SUBSTITUTE(SUBSTITUTE(SUBSTITUTE(SUBSTITUTE(SUBSTITUTE(SUBSTITUTE(SUBSTITUTE(Table_Styles[[#This Row],[Config]],
" {","{"),
"{ ","{"),
" }","}"),
"} ","}"),
" ,",","),
", ",","),
" :",":"),
": ",":")</f>
        <v/>
      </c>
    </row>
    <row r="82" spans="2:85" ht="21" customHeight="1">
      <c r="B82" s="177" t="s">
        <v>162</v>
      </c>
      <c r="C82" s="177" t="s">
        <v>520</v>
      </c>
      <c r="D82" s="59"/>
      <c r="E82" s="60"/>
      <c r="F82" s="50" t="str">
        <f>IF(Table_Styles[[#This Row],[Font Family]]&lt;&gt;"",Table_Styles[[#This Row],[Font Family]],IF(Table_Styles[[#This Row],[Font Family Default]]&lt;&gt;"",Table_Styles[[#This Row],[Font Family Default]],""))</f>
        <v/>
      </c>
      <c r="G82" s="59"/>
      <c r="H82" s="136" t="s">
        <v>426</v>
      </c>
      <c r="I82" s="50" t="str">
        <f>IF(Table_Styles[[#This Row],[Font Size]]&lt;&gt;"",Table_Styles[[#This Row],[Font Size]],IF(Table_Styles[[#This Row],[Font Size Default]]&lt;&gt;"",Table_Styles[[#This Row],[Font Size Default]],""))</f>
        <v>14px</v>
      </c>
      <c r="J82" s="59"/>
      <c r="K82" s="60"/>
      <c r="L82" s="50" t="str">
        <f>IF(Table_Styles[[#This Row],[Font Weight]]&lt;&gt;"",Table_Styles[[#This Row],[Font Weight]],IF(Table_Styles[[#This Row],[Font Weight Default]]&lt;&gt;"",Table_Styles[[#This Row],[Font Weight Default]],""))</f>
        <v/>
      </c>
      <c r="M82" s="59"/>
      <c r="N82" s="175" t="str">
        <f>Colour_Accent_2</f>
        <v>#00a0c6</v>
      </c>
      <c r="O82" s="50" t="str">
        <f>IF(Table_Styles[[#This Row],[Colour]]&lt;&gt;"",Table_Styles[[#This Row],[Colour]],IF(Table_Styles[[#This Row],[Colour Default]]&lt;&gt;"",Table_Styles[[#This Row],[Colour Default]],""))</f>
        <v>#00a0c6</v>
      </c>
      <c r="P82" s="59"/>
      <c r="Q82" s="59"/>
      <c r="R82" s="50" t="str">
        <f>IF(Table_Styles[[#This Row],[Background]]&lt;&gt;"",Table_Styles[[#This Row],[Background]],IF(Table_Styles[[#This Row],[Background Default]]&lt;&gt;"",Table_Styles[[#This Row],[Background Default]],""))</f>
        <v/>
      </c>
      <c r="S82" s="59"/>
      <c r="T82" s="62"/>
      <c r="U82" s="50" t="str">
        <f>IF(Table_Styles[[#This Row],[Border]]&lt;&gt;"",Table_Styles[[#This Row],[Border]],IF(Table_Styles[[#This Row],[Border Default]]&lt;&gt;"",Table_Styles[[#This Row],[Border Default]],""))</f>
        <v/>
      </c>
      <c r="V82" s="59"/>
      <c r="W82" s="59"/>
      <c r="X82" s="50" t="str">
        <f>IF(Table_Styles[[#This Row],[Border Radius]]&lt;&gt;"",Table_Styles[[#This Row],[Border Radius]],IF(Table_Styles[[#This Row],[Border Radius Default]]&lt;&gt;"",Table_Styles[[#This Row],[Border Radius Default]],""))</f>
        <v/>
      </c>
      <c r="Y82" s="59"/>
      <c r="Z82" s="59"/>
      <c r="AA82" s="50" t="str">
        <f>IF(Table_Styles[[#This Row],[MT]]&lt;&gt;"",Table_Styles[[#This Row],[MT]],IF(Table_Styles[[#This Row],[MT Default]]&lt;&gt;"",Table_Styles[[#This Row],[MT Default]],""))</f>
        <v/>
      </c>
      <c r="AB82" s="59"/>
      <c r="AC82" s="59"/>
      <c r="AD82" s="50" t="str">
        <f>IF(Table_Styles[[#This Row],[MR]]&lt;&gt;"",Table_Styles[[#This Row],[MR]],IF(Table_Styles[[#This Row],[MR Default]]&lt;&gt;"",Table_Styles[[#This Row],[MR Default]],""))</f>
        <v/>
      </c>
      <c r="AE82" s="59"/>
      <c r="AF82" s="59"/>
      <c r="AG82" s="50" t="str">
        <f>IF(Table_Styles[[#This Row],[MB]]&lt;&gt;"",Table_Styles[[#This Row],[MB]],IF(Table_Styles[[#This Row],[MB Default]]&lt;&gt;"",Table_Styles[[#This Row],[MB Default]],""))</f>
        <v/>
      </c>
      <c r="AH82" s="59"/>
      <c r="AI82" s="179"/>
      <c r="AJ82" s="50" t="str">
        <f>IF(Table_Styles[[#This Row],[ML]]&lt;&gt;"",Table_Styles[[#This Row],[ML]],IF(Table_Styles[[#This Row],[ML Default]]&lt;&gt;"",Table_Styles[[#This Row],[ML Default]],""))</f>
        <v/>
      </c>
      <c r="AK82" s="59"/>
      <c r="AL82" s="59"/>
      <c r="AM82" s="50" t="str">
        <f>IF(Table_Styles[[#This Row],[PT]]&lt;&gt;"",Table_Styles[[#This Row],[PT]],IF(Table_Styles[[#This Row],[PT Default]]&lt;&gt;"",Table_Styles[[#This Row],[PT Default]],""))</f>
        <v/>
      </c>
      <c r="AN82" s="59"/>
      <c r="AO82" s="59"/>
      <c r="AP82" s="50" t="str">
        <f>IF(Table_Styles[[#This Row],[PR]]&lt;&gt;"",Table_Styles[[#This Row],[PR]],IF(Table_Styles[[#This Row],[PR Default]]&lt;&gt;"",Table_Styles[[#This Row],[PR Default]],""))</f>
        <v/>
      </c>
      <c r="AQ82" s="59"/>
      <c r="AR82" s="59"/>
      <c r="AS82" s="50" t="str">
        <f>IF(Table_Styles[[#This Row],[PB]]&lt;&gt;"",Table_Styles[[#This Row],[PB]],IF(Table_Styles[[#This Row],[PB Default]]&lt;&gt;"",Table_Styles[[#This Row],[PB Default]],""))</f>
        <v/>
      </c>
      <c r="AT82" s="59"/>
      <c r="AU82" s="59"/>
      <c r="AV82" s="50" t="str">
        <f>IF(Table_Styles[[#This Row],[PL]]&lt;&gt;"",Table_Styles[[#This Row],[PL]],IF(Table_Styles[[#This Row],[PL Default]]&lt;&gt;"",Table_Styles[[#This Row],[PL Default]],""))</f>
        <v/>
      </c>
      <c r="AW82" s="59"/>
      <c r="AX82" s="59"/>
      <c r="AY82" s="50" t="str">
        <f>IF(Table_Styles[[#This Row],[BT]]&lt;&gt;"",Table_Styles[[#This Row],[BT]],IF(Table_Styles[[#This Row],[BT Default]]&lt;&gt;"",Table_Styles[[#This Row],[BT Default]],""))</f>
        <v/>
      </c>
      <c r="AZ82" s="59"/>
      <c r="BA82" s="59"/>
      <c r="BB82" s="50" t="str">
        <f>IF(Table_Styles[[#This Row],[BR]]&lt;&gt;"",Table_Styles[[#This Row],[BR]],IF(Table_Styles[[#This Row],[BR Default]]&lt;&gt;"",Table_Styles[[#This Row],[BR Default]],""))</f>
        <v/>
      </c>
      <c r="BC82" s="59"/>
      <c r="BD82" s="59"/>
      <c r="BE82" s="50" t="str">
        <f>IF(Table_Styles[[#This Row],[BB]]&lt;&gt;"",Table_Styles[[#This Row],[BB]],IF(Table_Styles[[#This Row],[BB Default]]&lt;&gt;"",Table_Styles[[#This Row],[BB Default]],""))</f>
        <v/>
      </c>
      <c r="BF82" s="59"/>
      <c r="BG82" s="59"/>
      <c r="BH82" s="50" t="str">
        <f>IF(Table_Styles[[#This Row],[BL]]&lt;&gt;"",Table_Styles[[#This Row],[BL]],IF(Table_Styles[[#This Row],[BL Default]]&lt;&gt;"",Table_Styles[[#This Row],[BL Default]],""))</f>
        <v/>
      </c>
      <c r="BI82" s="59"/>
      <c r="BJ82" s="59"/>
      <c r="BK82" s="50" t="str">
        <f>IF(Table_Styles[[#This Row],[Width]]&lt;&gt;"",Table_Styles[[#This Row],[Width]],IF(Table_Styles[[#This Row],[Width Default]]&lt;&gt;"",Table_Styles[[#This Row],[Width Default]],""))</f>
        <v/>
      </c>
      <c r="BL82" s="59"/>
      <c r="BM82" s="59"/>
      <c r="BN82" s="50" t="str">
        <f>IF(Table_Styles[[#This Row],[Height]]&lt;&gt;"",Table_Styles[[#This Row],[Height]],IF(Table_Styles[[#This Row],[Height Default]]&lt;&gt;"",Table_Styles[[#This Row],[Height Default]],""))</f>
        <v/>
      </c>
      <c r="BO82" s="50"/>
      <c r="BP82" s="50"/>
      <c r="BQ82" s="50" t="str">
        <f>IF(Table_Styles[[#This Row],[Top]]&lt;&gt;"",Table_Styles[[#This Row],[Top]],IF(Table_Styles[[#This Row],[Top Default]]&lt;&gt;"",Table_Styles[[#This Row],[Top Default]],""))</f>
        <v/>
      </c>
      <c r="BR82" s="50"/>
      <c r="BS82" s="50"/>
      <c r="BT82" s="50" t="str">
        <f>IF(Table_Styles[[#This Row],[Right]]&lt;&gt;"",Table_Styles[[#This Row],[Right]],IF(Table_Styles[[#This Row],[Right Default]]&lt;&gt;"",Table_Styles[[#This Row],[Right Default]],""))</f>
        <v/>
      </c>
      <c r="BU82" s="50"/>
      <c r="BV82" s="50"/>
      <c r="BW82" s="50" t="str">
        <f>IF(Table_Styles[[#This Row],[Bottom]]&lt;&gt;"",Table_Styles[[#This Row],[Bottom]],IF(Table_Styles[[#This Row],[Bottom Default]]&lt;&gt;"",Table_Styles[[#This Row],[Bottom Default]],""))</f>
        <v/>
      </c>
      <c r="BX82" s="50"/>
      <c r="BY82" s="50"/>
      <c r="BZ82" s="50" t="str">
        <f>IF(Table_Styles[[#This Row],[Left]]&lt;&gt;"",Table_Styles[[#This Row],[Left]],IF(Table_Styles[[#This Row],[Left Default]]&lt;&gt;"",Table_Styles[[#This Row],[Left Default]],""))</f>
        <v/>
      </c>
      <c r="CA82" s="59"/>
      <c r="CB82" s="107" t="str">
        <f>IF(AND(Table_Styles[[#This Row],[Selector]]&lt;&gt;"",Table_Styles[[#This Row],[Font Family Used]]&lt;&gt;"",Table_Styles[[#This Row],[Font Weight Used]]&lt;&gt;""),Table_Styles[[#This Row],[Font Family Used]]&amp;" "&amp;Table_Styles[[#This Row],[Font Weight Used]],"")</f>
        <v/>
      </c>
      <c r="CC82" s="107" t="str">
        <f ca="1">IF(AND(Table_Styles[[#This Row],[Selector]],COUNTIF(OFFSET(CC:CC,0,0,ROW()-1,1),"="&amp;Table_Styles[[#This Row],[Font]])=0),Table_Styles[[#This Row],[Font]],"")</f>
        <v/>
      </c>
      <c r="CD82" s="107" t="str">
        <f ca="1">IF(Table_Styles[[#This Row],[Unique Font]]&lt;&gt;"",
"{""fontFamily"":"""&amp;Table_Styles[[#This Row],[Font Family Used]]&amp;""",""fontWeight"":"&amp;Table_Styles[[#This Row],[Font Weight Used]]&amp;"}","")</f>
        <v/>
      </c>
      <c r="CE82"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#00a0c6</v>
      </c>
      <c r="CF82" s="107" t="str">
        <f>IF(AND(Table_Styles[[#This Row],[Selector]]&lt;&gt;"", Table_Styles[[#This Row],[Config Properties]]&lt;&gt;""),
Table_Styles[[#This Row],[Selector]]&amp;" { "&amp;Table_Styles[[#This Row],[Config Properties]]&amp;" }","")</f>
        <v>.tooltip-icon { font-size: 14px;color: #00a0c6 }</v>
      </c>
      <c r="CG82" s="107" t="str">
        <f xml:space="preserve">
SUBSTITUTE(SUBSTITUTE(SUBSTITUTE(SUBSTITUTE(SUBSTITUTE(SUBSTITUTE(SUBSTITUTE(SUBSTITUTE(Table_Styles[[#This Row],[Config]],
" {","{"),
"{ ","{"),
" }","}"),
"} ","}"),
" ,",","),
", ",","),
" :",":"),
": ",":")</f>
        <v>.tooltip-icon{font-size:14px;color:#00a0c6}</v>
      </c>
    </row>
    <row r="83" spans="2:85" ht="21" customHeight="1">
      <c r="B83" s="177" t="s">
        <v>489</v>
      </c>
      <c r="C83" s="177" t="s">
        <v>521</v>
      </c>
      <c r="D83" s="59"/>
      <c r="E83" s="60"/>
      <c r="F83" s="50" t="str">
        <f>IF(Table_Styles[[#This Row],[Font Family]]&lt;&gt;"",Table_Styles[[#This Row],[Font Family]],IF(Table_Styles[[#This Row],[Font Family Default]]&lt;&gt;"",Table_Styles[[#This Row],[Font Family Default]],""))</f>
        <v/>
      </c>
      <c r="G83" s="59"/>
      <c r="H83" s="136"/>
      <c r="I83" s="50" t="str">
        <f>IF(Table_Styles[[#This Row],[Font Size]]&lt;&gt;"",Table_Styles[[#This Row],[Font Size]],IF(Table_Styles[[#This Row],[Font Size Default]]&lt;&gt;"",Table_Styles[[#This Row],[Font Size Default]],""))</f>
        <v/>
      </c>
      <c r="J83" s="59"/>
      <c r="K83" s="60"/>
      <c r="L83" s="50" t="str">
        <f>IF(Table_Styles[[#This Row],[Font Weight]]&lt;&gt;"",Table_Styles[[#This Row],[Font Weight]],IF(Table_Styles[[#This Row],[Font Weight Default]]&lt;&gt;"",Table_Styles[[#This Row],[Font Weight Default]],""))</f>
        <v/>
      </c>
      <c r="M83" s="59"/>
      <c r="N83" s="60"/>
      <c r="O83" s="50" t="str">
        <f>IF(Table_Styles[[#This Row],[Colour]]&lt;&gt;"",Table_Styles[[#This Row],[Colour]],IF(Table_Styles[[#This Row],[Colour Default]]&lt;&gt;"",Table_Styles[[#This Row],[Colour Default]],""))</f>
        <v/>
      </c>
      <c r="P83" s="59"/>
      <c r="Q83" s="59" t="str">
        <f>Colour_Background_1</f>
        <v>#FFFFFF</v>
      </c>
      <c r="R83" s="50" t="str">
        <f>IF(Table_Styles[[#This Row],[Background]]&lt;&gt;"",Table_Styles[[#This Row],[Background]],IF(Table_Styles[[#This Row],[Background Default]]&lt;&gt;"",Table_Styles[[#This Row],[Background Default]],""))</f>
        <v>#FFFFFF</v>
      </c>
      <c r="S83" s="59"/>
      <c r="T83" s="59" t="s">
        <v>432</v>
      </c>
      <c r="U83" s="50" t="str">
        <f>IF(Table_Styles[[#This Row],[Border]]&lt;&gt;"",Table_Styles[[#This Row],[Border]],IF(Table_Styles[[#This Row],[Border Default]]&lt;&gt;"",Table_Styles[[#This Row],[Border Default]],""))</f>
        <v>none</v>
      </c>
      <c r="V83" s="59"/>
      <c r="W83" s="59" t="str">
        <f>Settings_Styling_Other_Default_Border_Radius</f>
        <v>3px</v>
      </c>
      <c r="X83" s="50" t="str">
        <f>IF(Table_Styles[[#This Row],[Border Radius]]&lt;&gt;"",Table_Styles[[#This Row],[Border Radius]],IF(Table_Styles[[#This Row],[Border Radius Default]]&lt;&gt;"",Table_Styles[[#This Row],[Border Radius Default]],""))</f>
        <v>3px</v>
      </c>
      <c r="Y83" s="59"/>
      <c r="Z83" s="59"/>
      <c r="AA83" s="50" t="str">
        <f>IF(Table_Styles[[#This Row],[MT]]&lt;&gt;"",Table_Styles[[#This Row],[MT]],IF(Table_Styles[[#This Row],[MT Default]]&lt;&gt;"",Table_Styles[[#This Row],[MT Default]],""))</f>
        <v/>
      </c>
      <c r="AB83" s="59"/>
      <c r="AC83" s="59"/>
      <c r="AD83" s="50" t="str">
        <f>IF(Table_Styles[[#This Row],[MR]]&lt;&gt;"",Table_Styles[[#This Row],[MR]],IF(Table_Styles[[#This Row],[MR Default]]&lt;&gt;"",Table_Styles[[#This Row],[MR Default]],""))</f>
        <v/>
      </c>
      <c r="AE83" s="59"/>
      <c r="AF83" s="59"/>
      <c r="AG83" s="50" t="str">
        <f>IF(Table_Styles[[#This Row],[MB]]&lt;&gt;"",Table_Styles[[#This Row],[MB]],IF(Table_Styles[[#This Row],[MB Default]]&lt;&gt;"",Table_Styles[[#This Row],[MB Default]],""))</f>
        <v/>
      </c>
      <c r="AH83" s="59"/>
      <c r="AI83" s="59"/>
      <c r="AJ83" s="50" t="str">
        <f>IF(Table_Styles[[#This Row],[ML]]&lt;&gt;"",Table_Styles[[#This Row],[ML]],IF(Table_Styles[[#This Row],[ML Default]]&lt;&gt;"",Table_Styles[[#This Row],[ML Default]],""))</f>
        <v/>
      </c>
      <c r="AK83" s="59"/>
      <c r="AL83" s="179" t="s">
        <v>522</v>
      </c>
      <c r="AM83" s="50" t="str">
        <f>IF(Table_Styles[[#This Row],[PT]]&lt;&gt;"",Table_Styles[[#This Row],[PT]],IF(Table_Styles[[#This Row],[PT Default]]&lt;&gt;"",Table_Styles[[#This Row],[PT Default]],""))</f>
        <v>6px</v>
      </c>
      <c r="AN83" s="59"/>
      <c r="AO83" s="179" t="s">
        <v>522</v>
      </c>
      <c r="AP83" s="50" t="str">
        <f>IF(Table_Styles[[#This Row],[PR]]&lt;&gt;"",Table_Styles[[#This Row],[PR]],IF(Table_Styles[[#This Row],[PR Default]]&lt;&gt;"",Table_Styles[[#This Row],[PR Default]],""))</f>
        <v>6px</v>
      </c>
      <c r="AQ83" s="59"/>
      <c r="AR83" s="179" t="s">
        <v>522</v>
      </c>
      <c r="AS83" s="50" t="str">
        <f>IF(Table_Styles[[#This Row],[PB]]&lt;&gt;"",Table_Styles[[#This Row],[PB]],IF(Table_Styles[[#This Row],[PB Default]]&lt;&gt;"",Table_Styles[[#This Row],[PB Default]],""))</f>
        <v>6px</v>
      </c>
      <c r="AT83" s="59"/>
      <c r="AU83" s="179" t="s">
        <v>522</v>
      </c>
      <c r="AV83" s="50" t="str">
        <f>IF(Table_Styles[[#This Row],[PL]]&lt;&gt;"",Table_Styles[[#This Row],[PL]],IF(Table_Styles[[#This Row],[PL Default]]&lt;&gt;"",Table_Styles[[#This Row],[PL Default]],""))</f>
        <v>6px</v>
      </c>
      <c r="AW83" s="59"/>
      <c r="AX83" s="59"/>
      <c r="AY83" s="50" t="str">
        <f>IF(Table_Styles[[#This Row],[BT]]&lt;&gt;"",Table_Styles[[#This Row],[BT]],IF(Table_Styles[[#This Row],[BT Default]]&lt;&gt;"",Table_Styles[[#This Row],[BT Default]],""))</f>
        <v/>
      </c>
      <c r="AZ83" s="59"/>
      <c r="BA83" s="59"/>
      <c r="BB83" s="50" t="str">
        <f>IF(Table_Styles[[#This Row],[BR]]&lt;&gt;"",Table_Styles[[#This Row],[BR]],IF(Table_Styles[[#This Row],[BR Default]]&lt;&gt;"",Table_Styles[[#This Row],[BR Default]],""))</f>
        <v/>
      </c>
      <c r="BC83" s="59"/>
      <c r="BD83" s="59"/>
      <c r="BE83" s="50" t="str">
        <f>IF(Table_Styles[[#This Row],[BB]]&lt;&gt;"",Table_Styles[[#This Row],[BB]],IF(Table_Styles[[#This Row],[BB Default]]&lt;&gt;"",Table_Styles[[#This Row],[BB Default]],""))</f>
        <v/>
      </c>
      <c r="BF83" s="59"/>
      <c r="BG83" s="59"/>
      <c r="BH83" s="50" t="str">
        <f>IF(Table_Styles[[#This Row],[BL]]&lt;&gt;"",Table_Styles[[#This Row],[BL]],IF(Table_Styles[[#This Row],[BL Default]]&lt;&gt;"",Table_Styles[[#This Row],[BL Default]],""))</f>
        <v/>
      </c>
      <c r="BI83" s="59"/>
      <c r="BJ83" s="59"/>
      <c r="BK83" s="50" t="str">
        <f>IF(Table_Styles[[#This Row],[Width]]&lt;&gt;"",Table_Styles[[#This Row],[Width]],IF(Table_Styles[[#This Row],[Width Default]]&lt;&gt;"",Table_Styles[[#This Row],[Width Default]],""))</f>
        <v/>
      </c>
      <c r="BL83" s="59"/>
      <c r="BM83" s="59"/>
      <c r="BN83" s="50" t="str">
        <f>IF(Table_Styles[[#This Row],[Height]]&lt;&gt;"",Table_Styles[[#This Row],[Height]],IF(Table_Styles[[#This Row],[Height Default]]&lt;&gt;"",Table_Styles[[#This Row],[Height Default]],""))</f>
        <v/>
      </c>
      <c r="BO83" s="50"/>
      <c r="BP83" s="50"/>
      <c r="BQ83" s="50" t="str">
        <f>IF(Table_Styles[[#This Row],[Top]]&lt;&gt;"",Table_Styles[[#This Row],[Top]],IF(Table_Styles[[#This Row],[Top Default]]&lt;&gt;"",Table_Styles[[#This Row],[Top Default]],""))</f>
        <v/>
      </c>
      <c r="BR83" s="50"/>
      <c r="BS83" s="50"/>
      <c r="BT83" s="50" t="str">
        <f>IF(Table_Styles[[#This Row],[Right]]&lt;&gt;"",Table_Styles[[#This Row],[Right]],IF(Table_Styles[[#This Row],[Right Default]]&lt;&gt;"",Table_Styles[[#This Row],[Right Default]],""))</f>
        <v/>
      </c>
      <c r="BU83" s="50"/>
      <c r="BV83" s="50"/>
      <c r="BW83" s="50" t="str">
        <f>IF(Table_Styles[[#This Row],[Bottom]]&lt;&gt;"",Table_Styles[[#This Row],[Bottom]],IF(Table_Styles[[#This Row],[Bottom Default]]&lt;&gt;"",Table_Styles[[#This Row],[Bottom Default]],""))</f>
        <v/>
      </c>
      <c r="BX83" s="50"/>
      <c r="BY83" s="50"/>
      <c r="BZ83" s="50" t="str">
        <f>IF(Table_Styles[[#This Row],[Left]]&lt;&gt;"",Table_Styles[[#This Row],[Left]],IF(Table_Styles[[#This Row],[Left Default]]&lt;&gt;"",Table_Styles[[#This Row],[Left Default]],""))</f>
        <v/>
      </c>
      <c r="CA83" s="59"/>
      <c r="CB83" s="107" t="str">
        <f>IF(AND(Table_Styles[[#This Row],[Selector]]&lt;&gt;"",Table_Styles[[#This Row],[Font Family Used]]&lt;&gt;"",Table_Styles[[#This Row],[Font Weight Used]]&lt;&gt;""),Table_Styles[[#This Row],[Font Family Used]]&amp;" "&amp;Table_Styles[[#This Row],[Font Weight Used]],"")</f>
        <v/>
      </c>
      <c r="CC83" s="107" t="str">
        <f ca="1">IF(AND(Table_Styles[[#This Row],[Selector]],COUNTIF(OFFSET(CC:CC,0,0,ROW()-1,1),"="&amp;Table_Styles[[#This Row],[Font]])=0),Table_Styles[[#This Row],[Font]],"")</f>
        <v/>
      </c>
      <c r="CD83" s="107" t="str">
        <f ca="1">IF(Table_Styles[[#This Row],[Unique Font]]&lt;&gt;"",
"{""fontFamily"":"""&amp;Table_Styles[[#This Row],[Font Family Used]]&amp;""",""fontWeight"":"&amp;Table_Styles[[#This Row],[Font Weight Used]]&amp;"}","")</f>
        <v/>
      </c>
      <c r="CE8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6px;padding-right: 6px;padding-bottom: 6px;padding-left: 6px</v>
      </c>
      <c r="CF83" s="107" t="str">
        <f>IF(AND(Table_Styles[[#This Row],[Selector]]&lt;&gt;"", Table_Styles[[#This Row],[Config Properties]]&lt;&gt;""),
Table_Styles[[#This Row],[Selector]]&amp;" { "&amp;Table_Styles[[#This Row],[Config Properties]]&amp;" }","")</f>
        <v>.popover { background: #FFFFFF;border: none;border-radius: 3px;padding-top: 6px;padding-right: 6px;padding-bottom: 6px;padding-left: 6px }</v>
      </c>
      <c r="CG83" s="107" t="str">
        <f xml:space="preserve">
SUBSTITUTE(SUBSTITUTE(SUBSTITUTE(SUBSTITUTE(SUBSTITUTE(SUBSTITUTE(SUBSTITUTE(SUBSTITUTE(Table_Styles[[#This Row],[Config]],
" {","{"),
"{ ","{"),
" }","}"),
"} ","}"),
" ,",","),
", ",","),
" :",":"),
": ",":")</f>
        <v>.popover{background:#FFFFFF;border:none;border-radius:3px;padding-top:6px;padding-right:6px;padding-bottom:6px;padding-left:6px}</v>
      </c>
    </row>
    <row r="84" spans="2:85" ht="21" customHeight="1">
      <c r="B84" s="177" t="s">
        <v>2</v>
      </c>
      <c r="C84" s="177" t="s">
        <v>523</v>
      </c>
      <c r="D84" s="59"/>
      <c r="E84" s="60" t="str">
        <f>Settings_Styling_Font_Labels</f>
        <v>Nunito</v>
      </c>
      <c r="F84" s="50" t="str">
        <f>IF(Table_Styles[[#This Row],[Font Family]]&lt;&gt;"",Table_Styles[[#This Row],[Font Family]],IF(Table_Styles[[#This Row],[Font Family Default]]&lt;&gt;"",Table_Styles[[#This Row],[Font Family Default]],""))</f>
        <v>Nunito</v>
      </c>
      <c r="G84" s="59"/>
      <c r="H84" s="136" t="s">
        <v>426</v>
      </c>
      <c r="I84" s="50" t="str">
        <f>IF(Table_Styles[[#This Row],[Font Size]]&lt;&gt;"",Table_Styles[[#This Row],[Font Size]],IF(Table_Styles[[#This Row],[Font Size Default]]&lt;&gt;"",Table_Styles[[#This Row],[Font Size Default]],""))</f>
        <v>14px</v>
      </c>
      <c r="J84" s="59"/>
      <c r="K84" s="60">
        <f>Settings_Styling_Font_Weight_Labels</f>
        <v>700</v>
      </c>
      <c r="L84" s="50">
        <f>IF(Table_Styles[[#This Row],[Font Weight]]&lt;&gt;"",Table_Styles[[#This Row],[Font Weight]],IF(Table_Styles[[#This Row],[Font Weight Default]]&lt;&gt;"",Table_Styles[[#This Row],[Font Weight Default]],""))</f>
        <v>700</v>
      </c>
      <c r="M84" s="59"/>
      <c r="N84" s="59" t="str">
        <f>Colour_Foreground_1</f>
        <v>#1d1c1c</v>
      </c>
      <c r="O84" s="50" t="str">
        <f>IF(Table_Styles[[#This Row],[Colour]]&lt;&gt;"",Table_Styles[[#This Row],[Colour]],IF(Table_Styles[[#This Row],[Colour Default]]&lt;&gt;"",Table_Styles[[#This Row],[Colour Default]],""))</f>
        <v>#1d1c1c</v>
      </c>
      <c r="P84" s="59"/>
      <c r="Q84" s="136" t="str">
        <f>Colour_Background_2</f>
        <v>#f5f8fc</v>
      </c>
      <c r="R84" s="50" t="str">
        <f>IF(Table_Styles[[#This Row],[Background]]&lt;&gt;"",Table_Styles[[#This Row],[Background]],IF(Table_Styles[[#This Row],[Background Default]]&lt;&gt;"",Table_Styles[[#This Row],[Background Default]],""))</f>
        <v>#f5f8fc</v>
      </c>
      <c r="S84" s="59"/>
      <c r="T84" s="62" t="s">
        <v>432</v>
      </c>
      <c r="U84" s="50" t="str">
        <f>IF(Table_Styles[[#This Row],[Border]]&lt;&gt;"",Table_Styles[[#This Row],[Border]],IF(Table_Styles[[#This Row],[Border Default]]&lt;&gt;"",Table_Styles[[#This Row],[Border Default]],""))</f>
        <v>none</v>
      </c>
      <c r="V84" s="59"/>
      <c r="W84" s="59" t="str">
        <f>Settings_Styling_Other_Default_Border_Radius</f>
        <v>3px</v>
      </c>
      <c r="X84" s="50" t="str">
        <f>IF(Table_Styles[[#This Row],[Border Radius]]&lt;&gt;"",Table_Styles[[#This Row],[Border Radius]],IF(Table_Styles[[#This Row],[Border Radius Default]]&lt;&gt;"",Table_Styles[[#This Row],[Border Radius Default]],""))</f>
        <v>3px</v>
      </c>
      <c r="Y84" s="59"/>
      <c r="Z84" s="59"/>
      <c r="AA84" s="50" t="str">
        <f>IF(Table_Styles[[#This Row],[MT]]&lt;&gt;"",Table_Styles[[#This Row],[MT]],IF(Table_Styles[[#This Row],[MT Default]]&lt;&gt;"",Table_Styles[[#This Row],[MT Default]],""))</f>
        <v/>
      </c>
      <c r="AB84" s="59"/>
      <c r="AC84" s="59"/>
      <c r="AD84" s="50" t="str">
        <f>IF(Table_Styles[[#This Row],[MR]]&lt;&gt;"",Table_Styles[[#This Row],[MR]],IF(Table_Styles[[#This Row],[MR Default]]&lt;&gt;"",Table_Styles[[#This Row],[MR Default]],""))</f>
        <v/>
      </c>
      <c r="AE84" s="59"/>
      <c r="AF84" s="59"/>
      <c r="AG84" s="50" t="str">
        <f>IF(Table_Styles[[#This Row],[MB]]&lt;&gt;"",Table_Styles[[#This Row],[MB]],IF(Table_Styles[[#This Row],[MB Default]]&lt;&gt;"",Table_Styles[[#This Row],[MB Default]],""))</f>
        <v/>
      </c>
      <c r="AH84" s="59"/>
      <c r="AI84" s="59"/>
      <c r="AJ84" s="50" t="str">
        <f>IF(Table_Styles[[#This Row],[ML]]&lt;&gt;"",Table_Styles[[#This Row],[ML]],IF(Table_Styles[[#This Row],[ML Default]]&lt;&gt;"",Table_Styles[[#This Row],[ML Default]],""))</f>
        <v/>
      </c>
      <c r="AK84" s="59"/>
      <c r="AL84" s="179" t="s">
        <v>415</v>
      </c>
      <c r="AM84" s="50" t="str">
        <f>IF(Table_Styles[[#This Row],[PT]]&lt;&gt;"",Table_Styles[[#This Row],[PT]],IF(Table_Styles[[#This Row],[PT Default]]&lt;&gt;"",Table_Styles[[#This Row],[PT Default]],""))</f>
        <v>10px</v>
      </c>
      <c r="AN84" s="59"/>
      <c r="AO84" s="179" t="s">
        <v>415</v>
      </c>
      <c r="AP84" s="50" t="str">
        <f>IF(Table_Styles[[#This Row],[PR]]&lt;&gt;"",Table_Styles[[#This Row],[PR]],IF(Table_Styles[[#This Row],[PR Default]]&lt;&gt;"",Table_Styles[[#This Row],[PR Default]],""))</f>
        <v>10px</v>
      </c>
      <c r="AQ84" s="59"/>
      <c r="AR84" s="179" t="s">
        <v>415</v>
      </c>
      <c r="AS84" s="50" t="str">
        <f>IF(Table_Styles[[#This Row],[PB]]&lt;&gt;"",Table_Styles[[#This Row],[PB]],IF(Table_Styles[[#This Row],[PB Default]]&lt;&gt;"",Table_Styles[[#This Row],[PB Default]],""))</f>
        <v>10px</v>
      </c>
      <c r="AT84" s="59"/>
      <c r="AU84" s="179" t="s">
        <v>415</v>
      </c>
      <c r="AV84" s="50" t="str">
        <f>IF(Table_Styles[[#This Row],[PL]]&lt;&gt;"",Table_Styles[[#This Row],[PL]],IF(Table_Styles[[#This Row],[PL Default]]&lt;&gt;"",Table_Styles[[#This Row],[PL Default]],""))</f>
        <v>10px</v>
      </c>
      <c r="AW84" s="59"/>
      <c r="AX84" s="59"/>
      <c r="AY84" s="50" t="str">
        <f>IF(Table_Styles[[#This Row],[BT]]&lt;&gt;"",Table_Styles[[#This Row],[BT]],IF(Table_Styles[[#This Row],[BT Default]]&lt;&gt;"",Table_Styles[[#This Row],[BT Default]],""))</f>
        <v/>
      </c>
      <c r="AZ84" s="59"/>
      <c r="BA84" s="59"/>
      <c r="BB84" s="50" t="str">
        <f>IF(Table_Styles[[#This Row],[BR]]&lt;&gt;"",Table_Styles[[#This Row],[BR]],IF(Table_Styles[[#This Row],[BR Default]]&lt;&gt;"",Table_Styles[[#This Row],[BR Default]],""))</f>
        <v/>
      </c>
      <c r="BC84" s="59"/>
      <c r="BD84" s="59"/>
      <c r="BE84" s="50" t="str">
        <f>IF(Table_Styles[[#This Row],[BB]]&lt;&gt;"",Table_Styles[[#This Row],[BB]],IF(Table_Styles[[#This Row],[BB Default]]&lt;&gt;"",Table_Styles[[#This Row],[BB Default]],""))</f>
        <v/>
      </c>
      <c r="BF84" s="59"/>
      <c r="BG84" s="59"/>
      <c r="BH84" s="50" t="str">
        <f>IF(Table_Styles[[#This Row],[BL]]&lt;&gt;"",Table_Styles[[#This Row],[BL]],IF(Table_Styles[[#This Row],[BL Default]]&lt;&gt;"",Table_Styles[[#This Row],[BL Default]],""))</f>
        <v/>
      </c>
      <c r="BI84" s="59"/>
      <c r="BJ84" s="59"/>
      <c r="BK84" s="50" t="str">
        <f>IF(Table_Styles[[#This Row],[Width]]&lt;&gt;"",Table_Styles[[#This Row],[Width]],IF(Table_Styles[[#This Row],[Width Default]]&lt;&gt;"",Table_Styles[[#This Row],[Width Default]],""))</f>
        <v/>
      </c>
      <c r="BL84" s="59"/>
      <c r="BM84" s="59"/>
      <c r="BN84" s="50" t="str">
        <f>IF(Table_Styles[[#This Row],[Height]]&lt;&gt;"",Table_Styles[[#This Row],[Height]],IF(Table_Styles[[#This Row],[Height Default]]&lt;&gt;"",Table_Styles[[#This Row],[Height Default]],""))</f>
        <v/>
      </c>
      <c r="BO84" s="50"/>
      <c r="BP84" s="50"/>
      <c r="BQ84" s="50" t="str">
        <f>IF(Table_Styles[[#This Row],[Top]]&lt;&gt;"",Table_Styles[[#This Row],[Top]],IF(Table_Styles[[#This Row],[Top Default]]&lt;&gt;"",Table_Styles[[#This Row],[Top Default]],""))</f>
        <v/>
      </c>
      <c r="BR84" s="50"/>
      <c r="BS84" s="50"/>
      <c r="BT84" s="50" t="str">
        <f>IF(Table_Styles[[#This Row],[Right]]&lt;&gt;"",Table_Styles[[#This Row],[Right]],IF(Table_Styles[[#This Row],[Right Default]]&lt;&gt;"",Table_Styles[[#This Row],[Right Default]],""))</f>
        <v/>
      </c>
      <c r="BU84" s="50"/>
      <c r="BV84" s="50"/>
      <c r="BW84" s="50" t="str">
        <f>IF(Table_Styles[[#This Row],[Bottom]]&lt;&gt;"",Table_Styles[[#This Row],[Bottom]],IF(Table_Styles[[#This Row],[Bottom Default]]&lt;&gt;"",Table_Styles[[#This Row],[Bottom Default]],""))</f>
        <v/>
      </c>
      <c r="BX84" s="50"/>
      <c r="BY84" s="50"/>
      <c r="BZ84" s="50" t="str">
        <f>IF(Table_Styles[[#This Row],[Left]]&lt;&gt;"",Table_Styles[[#This Row],[Left]],IF(Table_Styles[[#This Row],[Left Default]]&lt;&gt;"",Table_Styles[[#This Row],[Left Default]],""))</f>
        <v/>
      </c>
      <c r="CA84" s="59"/>
      <c r="CB84" s="107" t="str">
        <f>IF(AND(Table_Styles[[#This Row],[Selector]]&lt;&gt;"",Table_Styles[[#This Row],[Font Family Used]]&lt;&gt;"",Table_Styles[[#This Row],[Font Weight Used]]&lt;&gt;""),Table_Styles[[#This Row],[Font Family Used]]&amp;" "&amp;Table_Styles[[#This Row],[Font Weight Used]],"")</f>
        <v>Nunito 700</v>
      </c>
      <c r="CC84" s="107" t="str">
        <f ca="1">IF(AND(Table_Styles[[#This Row],[Selector]],COUNTIF(OFFSET(CC:CC,0,0,ROW()-1,1),"="&amp;Table_Styles[[#This Row],[Font]])=0),Table_Styles[[#This Row],[Font]],"")</f>
        <v/>
      </c>
      <c r="CD84" s="107" t="str">
        <f ca="1">IF(Table_Styles[[#This Row],[Unique Font]]&lt;&gt;"",
"{""fontFamily"":"""&amp;Table_Styles[[#This Row],[Font Family Used]]&amp;""",""fontWeight"":"&amp;Table_Styles[[#This Row],[Font Weight Used]]&amp;"}","")</f>
        <v/>
      </c>
      <c r="CE84"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#f5f8fc;border: none;border-radius: 3px;padding-top: 10px;padding-right: 10px;padding-bottom: 10px;padding-left: 10px</v>
      </c>
      <c r="CF84" s="107" t="str">
        <f>IF(AND(Table_Styles[[#This Row],[Selector]]&lt;&gt;"", Table_Styles[[#This Row],[Config Properties]]&lt;&gt;""),
Table_Styles[[#This Row],[Selector]]&amp;" { "&amp;Table_Styles[[#This Row],[Config Properties]]&amp;" }","")</f>
        <v>.popover-title { font-family: 'Nunito';font-size: 14px;font-weight: 700;color: #1d1c1c;background: #f5f8fc;border: none;border-radius: 3px;padding-top: 10px;padding-right: 10px;padding-bottom: 10px;padding-left: 10px }</v>
      </c>
      <c r="CG84" s="107" t="str">
        <f xml:space="preserve">
SUBSTITUTE(SUBSTITUTE(SUBSTITUTE(SUBSTITUTE(SUBSTITUTE(SUBSTITUTE(SUBSTITUTE(SUBSTITUTE(Table_Styles[[#This Row],[Config]],
" {","{"),
"{ ","{"),
" }","}"),
"} ","}"),
" ,",","),
", ",","),
" :",":"),
": ",":")</f>
        <v>.popover-title{font-family:'Nunito';font-size:14px;font-weight:700;color:#1d1c1c;background:#f5f8fc;border:none;border-radius:3px;padding-top:10px;padding-right:10px;padding-bottom:10px;padding-left:10px}</v>
      </c>
    </row>
    <row r="85" spans="2:85" ht="21" customHeight="1">
      <c r="B85" s="177" t="s">
        <v>392</v>
      </c>
      <c r="C85" s="177" t="s">
        <v>524</v>
      </c>
      <c r="D85" s="59"/>
      <c r="E85" s="60" t="str">
        <f>Settings_Styling_Font_Body_Text</f>
        <v>Nunito</v>
      </c>
      <c r="F85" s="50" t="str">
        <f>IF(Table_Styles[[#This Row],[Font Family]]&lt;&gt;"",Table_Styles[[#This Row],[Font Family]],IF(Table_Styles[[#This Row],[Font Family Default]]&lt;&gt;"",Table_Styles[[#This Row],[Font Family Default]],""))</f>
        <v>Nunito</v>
      </c>
      <c r="G85" s="59"/>
      <c r="H85" s="136" t="s">
        <v>426</v>
      </c>
      <c r="I85" s="50" t="str">
        <f>IF(Table_Styles[[#This Row],[Font Size]]&lt;&gt;"",Table_Styles[[#This Row],[Font Size]],IF(Table_Styles[[#This Row],[Font Size Default]]&lt;&gt;"",Table_Styles[[#This Row],[Font Size Default]],""))</f>
        <v>14px</v>
      </c>
      <c r="J85" s="59"/>
      <c r="K85" s="60">
        <f>Settings_Styling_Font_Weight_Body_Text</f>
        <v>300</v>
      </c>
      <c r="L85" s="50">
        <f>IF(Table_Styles[[#This Row],[Font Weight]]&lt;&gt;"",Table_Styles[[#This Row],[Font Weight]],IF(Table_Styles[[#This Row],[Font Weight Default]]&lt;&gt;"",Table_Styles[[#This Row],[Font Weight Default]],""))</f>
        <v>300</v>
      </c>
      <c r="M85" s="59"/>
      <c r="N85" s="59" t="str">
        <f>Colour_Foreground_1</f>
        <v>#1d1c1c</v>
      </c>
      <c r="O85" s="50" t="str">
        <f>IF(Table_Styles[[#This Row],[Colour]]&lt;&gt;"",Table_Styles[[#This Row],[Colour]],IF(Table_Styles[[#This Row],[Colour Default]]&lt;&gt;"",Table_Styles[[#This Row],[Colour Default]],""))</f>
        <v>#1d1c1c</v>
      </c>
      <c r="P85" s="59"/>
      <c r="Q85" s="59"/>
      <c r="R85" s="50" t="str">
        <f>IF(Table_Styles[[#This Row],[Background]]&lt;&gt;"",Table_Styles[[#This Row],[Background]],IF(Table_Styles[[#This Row],[Background Default]]&lt;&gt;"",Table_Styles[[#This Row],[Background Default]],""))</f>
        <v/>
      </c>
      <c r="S85" s="59"/>
      <c r="T85" s="62"/>
      <c r="U85" s="50" t="str">
        <f>IF(Table_Styles[[#This Row],[Border]]&lt;&gt;"",Table_Styles[[#This Row],[Border]],IF(Table_Styles[[#This Row],[Border Default]]&lt;&gt;"",Table_Styles[[#This Row],[Border Default]],""))</f>
        <v/>
      </c>
      <c r="V85" s="59"/>
      <c r="W85" s="59"/>
      <c r="X85" s="50" t="str">
        <f>IF(Table_Styles[[#This Row],[Border Radius]]&lt;&gt;"",Table_Styles[[#This Row],[Border Radius]],IF(Table_Styles[[#This Row],[Border Radius Default]]&lt;&gt;"",Table_Styles[[#This Row],[Border Radius Default]],""))</f>
        <v/>
      </c>
      <c r="Y85" s="59"/>
      <c r="Z85" s="59"/>
      <c r="AA85" s="50" t="str">
        <f>IF(Table_Styles[[#This Row],[MT]]&lt;&gt;"",Table_Styles[[#This Row],[MT]],IF(Table_Styles[[#This Row],[MT Default]]&lt;&gt;"",Table_Styles[[#This Row],[MT Default]],""))</f>
        <v/>
      </c>
      <c r="AB85" s="59"/>
      <c r="AC85" s="59"/>
      <c r="AD85" s="50" t="str">
        <f>IF(Table_Styles[[#This Row],[MR]]&lt;&gt;"",Table_Styles[[#This Row],[MR]],IF(Table_Styles[[#This Row],[MR Default]]&lt;&gt;"",Table_Styles[[#This Row],[MR Default]],""))</f>
        <v/>
      </c>
      <c r="AE85" s="59"/>
      <c r="AF85" s="59"/>
      <c r="AG85" s="50" t="str">
        <f>IF(Table_Styles[[#This Row],[MB]]&lt;&gt;"",Table_Styles[[#This Row],[MB]],IF(Table_Styles[[#This Row],[MB Default]]&lt;&gt;"",Table_Styles[[#This Row],[MB Default]],""))</f>
        <v/>
      </c>
      <c r="AH85" s="59"/>
      <c r="AI85" s="59"/>
      <c r="AJ85" s="50" t="str">
        <f>IF(Table_Styles[[#This Row],[ML]]&lt;&gt;"",Table_Styles[[#This Row],[ML]],IF(Table_Styles[[#This Row],[ML Default]]&lt;&gt;"",Table_Styles[[#This Row],[ML Default]],""))</f>
        <v/>
      </c>
      <c r="AK85" s="59"/>
      <c r="AL85" s="179" t="s">
        <v>415</v>
      </c>
      <c r="AM85" s="50" t="str">
        <f>IF(Table_Styles[[#This Row],[PT]]&lt;&gt;"",Table_Styles[[#This Row],[PT]],IF(Table_Styles[[#This Row],[PT Default]]&lt;&gt;"",Table_Styles[[#This Row],[PT Default]],""))</f>
        <v>10px</v>
      </c>
      <c r="AN85" s="59"/>
      <c r="AO85" s="179" t="s">
        <v>415</v>
      </c>
      <c r="AP85" s="50" t="str">
        <f>IF(Table_Styles[[#This Row],[PR]]&lt;&gt;"",Table_Styles[[#This Row],[PR]],IF(Table_Styles[[#This Row],[PR Default]]&lt;&gt;"",Table_Styles[[#This Row],[PR Default]],""))</f>
        <v>10px</v>
      </c>
      <c r="AQ85" s="59"/>
      <c r="AR85" s="179" t="s">
        <v>415</v>
      </c>
      <c r="AS85" s="50" t="str">
        <f>IF(Table_Styles[[#This Row],[PB]]&lt;&gt;"",Table_Styles[[#This Row],[PB]],IF(Table_Styles[[#This Row],[PB Default]]&lt;&gt;"",Table_Styles[[#This Row],[PB Default]],""))</f>
        <v>10px</v>
      </c>
      <c r="AT85" s="59"/>
      <c r="AU85" s="179" t="s">
        <v>415</v>
      </c>
      <c r="AV85" s="50" t="str">
        <f>IF(Table_Styles[[#This Row],[PL]]&lt;&gt;"",Table_Styles[[#This Row],[PL]],IF(Table_Styles[[#This Row],[PL Default]]&lt;&gt;"",Table_Styles[[#This Row],[PL Default]],""))</f>
        <v>10px</v>
      </c>
      <c r="AW85" s="59"/>
      <c r="AX85" s="59"/>
      <c r="AY85" s="50" t="str">
        <f>IF(Table_Styles[[#This Row],[BT]]&lt;&gt;"",Table_Styles[[#This Row],[BT]],IF(Table_Styles[[#This Row],[BT Default]]&lt;&gt;"",Table_Styles[[#This Row],[BT Default]],""))</f>
        <v/>
      </c>
      <c r="AZ85" s="59"/>
      <c r="BA85" s="59"/>
      <c r="BB85" s="50" t="str">
        <f>IF(Table_Styles[[#This Row],[BR]]&lt;&gt;"",Table_Styles[[#This Row],[BR]],IF(Table_Styles[[#This Row],[BR Default]]&lt;&gt;"",Table_Styles[[#This Row],[BR Default]],""))</f>
        <v/>
      </c>
      <c r="BC85" s="59"/>
      <c r="BD85" s="59"/>
      <c r="BE85" s="50" t="str">
        <f>IF(Table_Styles[[#This Row],[BB]]&lt;&gt;"",Table_Styles[[#This Row],[BB]],IF(Table_Styles[[#This Row],[BB Default]]&lt;&gt;"",Table_Styles[[#This Row],[BB Default]],""))</f>
        <v/>
      </c>
      <c r="BF85" s="59"/>
      <c r="BG85" s="59"/>
      <c r="BH85" s="50" t="str">
        <f>IF(Table_Styles[[#This Row],[BL]]&lt;&gt;"",Table_Styles[[#This Row],[BL]],IF(Table_Styles[[#This Row],[BL Default]]&lt;&gt;"",Table_Styles[[#This Row],[BL Default]],""))</f>
        <v/>
      </c>
      <c r="BI85" s="59"/>
      <c r="BJ85" s="59"/>
      <c r="BK85" s="50" t="str">
        <f>IF(Table_Styles[[#This Row],[Width]]&lt;&gt;"",Table_Styles[[#This Row],[Width]],IF(Table_Styles[[#This Row],[Width Default]]&lt;&gt;"",Table_Styles[[#This Row],[Width Default]],""))</f>
        <v/>
      </c>
      <c r="BL85" s="59"/>
      <c r="BM85" s="59"/>
      <c r="BN85" s="50" t="str">
        <f>IF(Table_Styles[[#This Row],[Height]]&lt;&gt;"",Table_Styles[[#This Row],[Height]],IF(Table_Styles[[#This Row],[Height Default]]&lt;&gt;"",Table_Styles[[#This Row],[Height Default]],""))</f>
        <v/>
      </c>
      <c r="BO85" s="50"/>
      <c r="BP85" s="50"/>
      <c r="BQ85" s="50" t="str">
        <f>IF(Table_Styles[[#This Row],[Top]]&lt;&gt;"",Table_Styles[[#This Row],[Top]],IF(Table_Styles[[#This Row],[Top Default]]&lt;&gt;"",Table_Styles[[#This Row],[Top Default]],""))</f>
        <v/>
      </c>
      <c r="BR85" s="50"/>
      <c r="BS85" s="50"/>
      <c r="BT85" s="50" t="str">
        <f>IF(Table_Styles[[#This Row],[Right]]&lt;&gt;"",Table_Styles[[#This Row],[Right]],IF(Table_Styles[[#This Row],[Right Default]]&lt;&gt;"",Table_Styles[[#This Row],[Right Default]],""))</f>
        <v/>
      </c>
      <c r="BU85" s="50"/>
      <c r="BV85" s="50"/>
      <c r="BW85" s="50" t="str">
        <f>IF(Table_Styles[[#This Row],[Bottom]]&lt;&gt;"",Table_Styles[[#This Row],[Bottom]],IF(Table_Styles[[#This Row],[Bottom Default]]&lt;&gt;"",Table_Styles[[#This Row],[Bottom Default]],""))</f>
        <v/>
      </c>
      <c r="BX85" s="50"/>
      <c r="BY85" s="50"/>
      <c r="BZ85" s="50" t="str">
        <f>IF(Table_Styles[[#This Row],[Left]]&lt;&gt;"",Table_Styles[[#This Row],[Left]],IF(Table_Styles[[#This Row],[Left Default]]&lt;&gt;"",Table_Styles[[#This Row],[Left Default]],""))</f>
        <v/>
      </c>
      <c r="CA85" s="59"/>
      <c r="CB85" s="107" t="str">
        <f>IF(AND(Table_Styles[[#This Row],[Selector]]&lt;&gt;"",Table_Styles[[#This Row],[Font Family Used]]&lt;&gt;"",Table_Styles[[#This Row],[Font Weight Used]]&lt;&gt;""),Table_Styles[[#This Row],[Font Family Used]]&amp;" "&amp;Table_Styles[[#This Row],[Font Weight Used]],"")</f>
        <v>Nunito 300</v>
      </c>
      <c r="CC85" s="107" t="str">
        <f ca="1">IF(AND(Table_Styles[[#This Row],[Selector]],COUNTIF(OFFSET(CC:CC,0,0,ROW()-1,1),"="&amp;Table_Styles[[#This Row],[Font]])=0),Table_Styles[[#This Row],[Font]],"")</f>
        <v/>
      </c>
      <c r="CD85" s="107" t="str">
        <f ca="1">IF(Table_Styles[[#This Row],[Unique Font]]&lt;&gt;"",
"{""fontFamily"":"""&amp;Table_Styles[[#This Row],[Font Family Used]]&amp;""",""fontWeight"":"&amp;Table_Styles[[#This Row],[Font Weight Used]]&amp;"}","")</f>
        <v/>
      </c>
      <c r="CE85"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#1d1c1c;padding-top: 10px;padding-right: 10px;padding-bottom: 10px;padding-left: 10px</v>
      </c>
      <c r="CF85" s="107" t="str">
        <f>IF(AND(Table_Styles[[#This Row],[Selector]]&lt;&gt;"", Table_Styles[[#This Row],[Config Properties]]&lt;&gt;""),
Table_Styles[[#This Row],[Selector]]&amp;" { "&amp;Table_Styles[[#This Row],[Config Properties]]&amp;" }","")</f>
        <v>.popover-content { font-family: 'Nunito';font-size: 14px;font-weight: 300;color: #1d1c1c;padding-top: 10px;padding-right: 10px;padding-bottom: 10px;padding-left: 10px }</v>
      </c>
      <c r="CG85" s="107" t="str">
        <f xml:space="preserve">
SUBSTITUTE(SUBSTITUTE(SUBSTITUTE(SUBSTITUTE(SUBSTITUTE(SUBSTITUTE(SUBSTITUTE(SUBSTITUTE(Table_Styles[[#This Row],[Config]],
" {","{"),
"{ ","{"),
" }","}"),
"} ","}"),
" ,",","),
", ",","),
" :",":"),
": ",":")</f>
        <v>.popover-content{font-family:'Nunito';font-size:14px;font-weight:300;color:#1d1c1c;padding-top:10px;padding-right:10px;padding-bottom:10px;padding-left:10px}</v>
      </c>
    </row>
    <row r="86" spans="2:85" ht="29.25" thickBot="1">
      <c r="B86" s="103" t="s">
        <v>410</v>
      </c>
      <c r="C86" s="103"/>
      <c r="D86" s="124"/>
      <c r="E86" s="124"/>
      <c r="F86" s="103" t="str">
        <f>IF(Table_Styles[[#This Row],[Font Family]]&lt;&gt;"",Table_Styles[[#This Row],[Font Family]],IF(Table_Styles[[#This Row],[Font Family Default]]&lt;&gt;"",Table_Styles[[#This Row],[Font Family Default]],""))</f>
        <v/>
      </c>
      <c r="G86" s="124"/>
      <c r="H86" s="124"/>
      <c r="I86" s="103" t="str">
        <f>IF(Table_Styles[[#This Row],[Font Size]]&lt;&gt;"",Table_Styles[[#This Row],[Font Size]],IF(Table_Styles[[#This Row],[Font Size Default]]&lt;&gt;"",Table_Styles[[#This Row],[Font Size Default]],""))</f>
        <v/>
      </c>
      <c r="J86" s="124"/>
      <c r="K86" s="124"/>
      <c r="L86" s="103" t="str">
        <f>IF(Table_Styles[[#This Row],[Font Weight]]&lt;&gt;"",Table_Styles[[#This Row],[Font Weight]],IF(Table_Styles[[#This Row],[Font Weight Default]]&lt;&gt;"",Table_Styles[[#This Row],[Font Weight Default]],""))</f>
        <v/>
      </c>
      <c r="M86" s="124"/>
      <c r="N86" s="124"/>
      <c r="O86" s="103" t="str">
        <f>IF(Table_Styles[[#This Row],[Colour]]&lt;&gt;"",Table_Styles[[#This Row],[Colour]],IF(Table_Styles[[#This Row],[Colour Default]]&lt;&gt;"",Table_Styles[[#This Row],[Colour Default]],""))</f>
        <v/>
      </c>
      <c r="P86" s="124"/>
      <c r="Q86" s="124"/>
      <c r="R86" s="103" t="str">
        <f>IF(Table_Styles[[#This Row],[Background]]&lt;&gt;"",Table_Styles[[#This Row],[Background]],IF(Table_Styles[[#This Row],[Background Default]]&lt;&gt;"",Table_Styles[[#This Row],[Background Default]],""))</f>
        <v/>
      </c>
      <c r="S86" s="124"/>
      <c r="T86" s="124"/>
      <c r="U86" s="103" t="str">
        <f>IF(Table_Styles[[#This Row],[Border]]&lt;&gt;"",Table_Styles[[#This Row],[Border]],IF(Table_Styles[[#This Row],[Border Default]]&lt;&gt;"",Table_Styles[[#This Row],[Border Default]],""))</f>
        <v/>
      </c>
      <c r="V86" s="124"/>
      <c r="W86" s="124"/>
      <c r="X86" s="103" t="str">
        <f>IF(Table_Styles[[#This Row],[Border Radius]]&lt;&gt;"",Table_Styles[[#This Row],[Border Radius]],IF(Table_Styles[[#This Row],[Border Radius Default]]&lt;&gt;"",Table_Styles[[#This Row],[Border Radius Default]],""))</f>
        <v/>
      </c>
      <c r="Y86" s="124"/>
      <c r="Z86" s="124"/>
      <c r="AA86" s="103" t="str">
        <f>IF(Table_Styles[[#This Row],[MT]]&lt;&gt;"",Table_Styles[[#This Row],[MT]],IF(Table_Styles[[#This Row],[MT Default]]&lt;&gt;"",Table_Styles[[#This Row],[MT Default]],""))</f>
        <v/>
      </c>
      <c r="AB86" s="124"/>
      <c r="AC86" s="124"/>
      <c r="AD86" s="103" t="str">
        <f>IF(Table_Styles[[#This Row],[MR]]&lt;&gt;"",Table_Styles[[#This Row],[MR]],IF(Table_Styles[[#This Row],[MR Default]]&lt;&gt;"",Table_Styles[[#This Row],[MR Default]],""))</f>
        <v/>
      </c>
      <c r="AE86" s="124"/>
      <c r="AF86" s="124"/>
      <c r="AG86" s="103" t="str">
        <f>IF(Table_Styles[[#This Row],[MB]]&lt;&gt;"",Table_Styles[[#This Row],[MB]],IF(Table_Styles[[#This Row],[MB Default]]&lt;&gt;"",Table_Styles[[#This Row],[MB Default]],""))</f>
        <v/>
      </c>
      <c r="AH86" s="124"/>
      <c r="AI86" s="124"/>
      <c r="AJ86" s="103" t="str">
        <f>IF(Table_Styles[[#This Row],[ML]]&lt;&gt;"",Table_Styles[[#This Row],[ML]],IF(Table_Styles[[#This Row],[ML Default]]&lt;&gt;"",Table_Styles[[#This Row],[ML Default]],""))</f>
        <v/>
      </c>
      <c r="AK86" s="124"/>
      <c r="AL86" s="124"/>
      <c r="AM86" s="103" t="str">
        <f>IF(Table_Styles[[#This Row],[PT]]&lt;&gt;"",Table_Styles[[#This Row],[PT]],IF(Table_Styles[[#This Row],[PT Default]]&lt;&gt;"",Table_Styles[[#This Row],[PT Default]],""))</f>
        <v/>
      </c>
      <c r="AN86" s="124"/>
      <c r="AO86" s="124"/>
      <c r="AP86" s="103" t="str">
        <f>IF(Table_Styles[[#This Row],[PR]]&lt;&gt;"",Table_Styles[[#This Row],[PR]],IF(Table_Styles[[#This Row],[PR Default]]&lt;&gt;"",Table_Styles[[#This Row],[PR Default]],""))</f>
        <v/>
      </c>
      <c r="AQ86" s="124"/>
      <c r="AR86" s="124"/>
      <c r="AS86" s="103" t="str">
        <f>IF(Table_Styles[[#This Row],[PB]]&lt;&gt;"",Table_Styles[[#This Row],[PB]],IF(Table_Styles[[#This Row],[PB Default]]&lt;&gt;"",Table_Styles[[#This Row],[PB Default]],""))</f>
        <v/>
      </c>
      <c r="AT86" s="124"/>
      <c r="AU86" s="124"/>
      <c r="AV86" s="103" t="str">
        <f>IF(Table_Styles[[#This Row],[PL]]&lt;&gt;"",Table_Styles[[#This Row],[PL]],IF(Table_Styles[[#This Row],[PL Default]]&lt;&gt;"",Table_Styles[[#This Row],[PL Default]],""))</f>
        <v/>
      </c>
      <c r="AW86" s="124"/>
      <c r="AX86" s="124"/>
      <c r="AY86" s="103" t="str">
        <f>IF(Table_Styles[[#This Row],[BT]]&lt;&gt;"",Table_Styles[[#This Row],[BT]],IF(Table_Styles[[#This Row],[BT Default]]&lt;&gt;"",Table_Styles[[#This Row],[BT Default]],""))</f>
        <v/>
      </c>
      <c r="AZ86" s="124"/>
      <c r="BA86" s="124"/>
      <c r="BB86" s="103" t="str">
        <f>IF(Table_Styles[[#This Row],[BR]]&lt;&gt;"",Table_Styles[[#This Row],[BR]],IF(Table_Styles[[#This Row],[BR Default]]&lt;&gt;"",Table_Styles[[#This Row],[BR Default]],""))</f>
        <v/>
      </c>
      <c r="BC86" s="124"/>
      <c r="BD86" s="124"/>
      <c r="BE86" s="103" t="str">
        <f>IF(Table_Styles[[#This Row],[BB]]&lt;&gt;"",Table_Styles[[#This Row],[BB]],IF(Table_Styles[[#This Row],[BB Default]]&lt;&gt;"",Table_Styles[[#This Row],[BB Default]],""))</f>
        <v/>
      </c>
      <c r="BF86" s="124"/>
      <c r="BG86" s="124"/>
      <c r="BH86" s="103" t="str">
        <f>IF(Table_Styles[[#This Row],[BL]]&lt;&gt;"",Table_Styles[[#This Row],[BL]],IF(Table_Styles[[#This Row],[BL Default]]&lt;&gt;"",Table_Styles[[#This Row],[BL Default]],""))</f>
        <v/>
      </c>
      <c r="BI86" s="124"/>
      <c r="BJ86" s="124"/>
      <c r="BK86" s="103" t="str">
        <f>IF(Table_Styles[[#This Row],[Width]]&lt;&gt;"",Table_Styles[[#This Row],[Width]],IF(Table_Styles[[#This Row],[Width Default]]&lt;&gt;"",Table_Styles[[#This Row],[Width Default]],""))</f>
        <v/>
      </c>
      <c r="BL86" s="124"/>
      <c r="BM86" s="124"/>
      <c r="BN86" s="103" t="str">
        <f>IF(Table_Styles[[#This Row],[Height]]&lt;&gt;"",Table_Styles[[#This Row],[Height]],IF(Table_Styles[[#This Row],[Height Default]]&lt;&gt;"",Table_Styles[[#This Row],[Height Default]],""))</f>
        <v/>
      </c>
      <c r="BO86" s="103"/>
      <c r="BP86" s="103"/>
      <c r="BQ86" s="103" t="str">
        <f>IF(Table_Styles[[#This Row],[Top]]&lt;&gt;"",Table_Styles[[#This Row],[Top]],IF(Table_Styles[[#This Row],[Top Default]]&lt;&gt;"",Table_Styles[[#This Row],[Top Default]],""))</f>
        <v/>
      </c>
      <c r="BR86" s="103"/>
      <c r="BS86" s="103"/>
      <c r="BT86" s="103" t="str">
        <f>IF(Table_Styles[[#This Row],[Right]]&lt;&gt;"",Table_Styles[[#This Row],[Right]],IF(Table_Styles[[#This Row],[Right Default]]&lt;&gt;"",Table_Styles[[#This Row],[Right Default]],""))</f>
        <v/>
      </c>
      <c r="BU86" s="103"/>
      <c r="BV86" s="103"/>
      <c r="BW86" s="103" t="str">
        <f>IF(Table_Styles[[#This Row],[Bottom]]&lt;&gt;"",Table_Styles[[#This Row],[Bottom]],IF(Table_Styles[[#This Row],[Bottom Default]]&lt;&gt;"",Table_Styles[[#This Row],[Bottom Default]],""))</f>
        <v/>
      </c>
      <c r="BX86" s="103"/>
      <c r="BY86" s="103"/>
      <c r="BZ86" s="103" t="str">
        <f>IF(Table_Styles[[#This Row],[Left]]&lt;&gt;"",Table_Styles[[#This Row],[Left]],IF(Table_Styles[[#This Row],[Left Default]]&lt;&gt;"",Table_Styles[[#This Row],[Left Default]],""))</f>
        <v/>
      </c>
      <c r="CA86" s="124"/>
      <c r="CB86" s="103" t="str">
        <f>IF(AND(Table_Styles[[#This Row],[Selector]]&lt;&gt;"",Table_Styles[[#This Row],[Font Family Used]]&lt;&gt;"",Table_Styles[[#This Row],[Font Weight Used]]&lt;&gt;""),Table_Styles[[#This Row],[Font Family Used]]&amp;" "&amp;Table_Styles[[#This Row],[Font Weight Used]],"")</f>
        <v/>
      </c>
      <c r="CC86" s="103" t="str">
        <f ca="1">IF(AND(Table_Styles[[#This Row],[Selector]],COUNTIF(OFFSET(CC:CC,0,0,ROW()-1,1),"="&amp;Table_Styles[[#This Row],[Font]])=0),Table_Styles[[#This Row],[Font]],"")</f>
        <v/>
      </c>
      <c r="CD86" s="103" t="str">
        <f ca="1">IF(Table_Styles[[#This Row],[Unique Font]]&lt;&gt;"",
"{""fontFamily"":"""&amp;Table_Styles[[#This Row],[Font Family Used]]&amp;""",""fontWeight"":"&amp;Table_Styles[[#This Row],[Font Weight Used]]&amp;"}","")</f>
        <v/>
      </c>
      <c r="CE86"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6" s="103" t="str">
        <f>IF(AND(Table_Styles[[#This Row],[Selector]]&lt;&gt;"", Table_Styles[[#This Row],[Config Properties]]&lt;&gt;""),
Table_Styles[[#This Row],[Selector]]&amp;" { "&amp;Table_Styles[[#This Row],[Config Properties]]&amp;" }","")</f>
        <v/>
      </c>
      <c r="CG86" s="103" t="str">
        <f xml:space="preserve">
SUBSTITUTE(SUBSTITUTE(SUBSTITUTE(SUBSTITUTE(SUBSTITUTE(SUBSTITUTE(SUBSTITUTE(SUBSTITUTE(Table_Styles[[#This Row],[Config]],
" {","{"),
"{ ","{"),
" }","}"),
"} ","}"),
" ,",","),
", ",","),
" :",":"),
": ",":")</f>
        <v/>
      </c>
    </row>
    <row r="87" spans="2:85" ht="21" customHeight="1">
      <c r="B87" s="177" t="s">
        <v>525</v>
      </c>
      <c r="C87" s="171" t="s">
        <v>526</v>
      </c>
      <c r="D87" s="10"/>
      <c r="E87" s="10"/>
      <c r="F87" s="10" t="str">
        <f>IF(Table_Styles[[#This Row],[Font Family]]&lt;&gt;"",Table_Styles[[#This Row],[Font Family]],IF(Table_Styles[[#This Row],[Font Family Default]]&lt;&gt;"",Table_Styles[[#This Row],[Font Family Default]],""))</f>
        <v/>
      </c>
      <c r="G87" s="10"/>
      <c r="H87" s="166" t="s">
        <v>487</v>
      </c>
      <c r="I87" s="10" t="str">
        <f>IF(Table_Styles[[#This Row],[Font Size]]&lt;&gt;"",Table_Styles[[#This Row],[Font Size]],IF(Table_Styles[[#This Row],[Font Size Default]]&lt;&gt;"",Table_Styles[[#This Row],[Font Size Default]],""))</f>
        <v>16px</v>
      </c>
      <c r="J87" s="10"/>
      <c r="K87" s="10"/>
      <c r="L87" s="10" t="str">
        <f>IF(Table_Styles[[#This Row],[Font Weight]]&lt;&gt;"",Table_Styles[[#This Row],[Font Weight]],IF(Table_Styles[[#This Row],[Font Weight Default]]&lt;&gt;"",Table_Styles[[#This Row],[Font Weight Default]],""))</f>
        <v/>
      </c>
      <c r="M87" s="10"/>
      <c r="N87" s="10"/>
      <c r="O87" s="10" t="str">
        <f>IF(Table_Styles[[#This Row],[Colour]]&lt;&gt;"",Table_Styles[[#This Row],[Colour]],IF(Table_Styles[[#This Row],[Colour Default]]&lt;&gt;"",Table_Styles[[#This Row],[Colour Default]],""))</f>
        <v/>
      </c>
      <c r="P87" s="10"/>
      <c r="Q87" s="10"/>
      <c r="R87" s="10" t="str">
        <f>IF(Table_Styles[[#This Row],[Background]]&lt;&gt;"",Table_Styles[[#This Row],[Background]],IF(Table_Styles[[#This Row],[Background Default]]&lt;&gt;"",Table_Styles[[#This Row],[Background Default]],""))</f>
        <v/>
      </c>
      <c r="S87" s="10"/>
      <c r="T87" s="10"/>
      <c r="U87" s="10" t="str">
        <f>IF(Table_Styles[[#This Row],[Border]]&lt;&gt;"",Table_Styles[[#This Row],[Border]],IF(Table_Styles[[#This Row],[Border Default]]&lt;&gt;"",Table_Styles[[#This Row],[Border Default]],""))</f>
        <v/>
      </c>
      <c r="V87" s="10"/>
      <c r="W87" s="10"/>
      <c r="X87" s="10" t="str">
        <f>IF(Table_Styles[[#This Row],[Border Radius]]&lt;&gt;"",Table_Styles[[#This Row],[Border Radius]],IF(Table_Styles[[#This Row],[Border Radius Default]]&lt;&gt;"",Table_Styles[[#This Row],[Border Radius Default]],""))</f>
        <v/>
      </c>
      <c r="Y87" s="10"/>
      <c r="Z87" s="170" t="s">
        <v>460</v>
      </c>
      <c r="AA87" s="10" t="str">
        <f>IF(Table_Styles[[#This Row],[MT]]&lt;&gt;"",Table_Styles[[#This Row],[MT]],IF(Table_Styles[[#This Row],[MT Default]]&lt;&gt;"",Table_Styles[[#This Row],[MT Default]],""))</f>
        <v>-4px</v>
      </c>
      <c r="AB87" s="10"/>
      <c r="AC87" s="166" t="s">
        <v>421</v>
      </c>
      <c r="AD87" s="10" t="str">
        <f>IF(Table_Styles[[#This Row],[MR]]&lt;&gt;"",Table_Styles[[#This Row],[MR]],IF(Table_Styles[[#This Row],[MR Default]]&lt;&gt;"",Table_Styles[[#This Row],[MR Default]],""))</f>
        <v>5px</v>
      </c>
      <c r="AE87" s="10"/>
      <c r="AF87" s="10"/>
      <c r="AG87" s="10" t="str">
        <f>IF(Table_Styles[[#This Row],[MB]]&lt;&gt;"",Table_Styles[[#This Row],[MB]],IF(Table_Styles[[#This Row],[MB Default]]&lt;&gt;"",Table_Styles[[#This Row],[MB Default]],""))</f>
        <v/>
      </c>
      <c r="AH87" s="10"/>
      <c r="AI87" s="10"/>
      <c r="AJ87" s="10" t="str">
        <f>IF(Table_Styles[[#This Row],[ML]]&lt;&gt;"",Table_Styles[[#This Row],[ML]],IF(Table_Styles[[#This Row],[ML Default]]&lt;&gt;"",Table_Styles[[#This Row],[ML Default]],""))</f>
        <v/>
      </c>
      <c r="AK87" s="10"/>
      <c r="AL87" s="10"/>
      <c r="AM87" s="10" t="str">
        <f>IF(Table_Styles[[#This Row],[PT]]&lt;&gt;"",Table_Styles[[#This Row],[PT]],IF(Table_Styles[[#This Row],[PT Default]]&lt;&gt;"",Table_Styles[[#This Row],[PT Default]],""))</f>
        <v/>
      </c>
      <c r="AN87" s="10"/>
      <c r="AO87" s="10"/>
      <c r="AP87" s="10" t="str">
        <f>IF(Table_Styles[[#This Row],[PR]]&lt;&gt;"",Table_Styles[[#This Row],[PR]],IF(Table_Styles[[#This Row],[PR Default]]&lt;&gt;"",Table_Styles[[#This Row],[PR Default]],""))</f>
        <v/>
      </c>
      <c r="AQ87" s="10"/>
      <c r="AR87" s="10"/>
      <c r="AS87" s="10" t="str">
        <f>IF(Table_Styles[[#This Row],[PB]]&lt;&gt;"",Table_Styles[[#This Row],[PB]],IF(Table_Styles[[#This Row],[PB Default]]&lt;&gt;"",Table_Styles[[#This Row],[PB Default]],""))</f>
        <v/>
      </c>
      <c r="AT87" s="10"/>
      <c r="AU87" s="10"/>
      <c r="AV87" s="10" t="str">
        <f>IF(Table_Styles[[#This Row],[PL]]&lt;&gt;"",Table_Styles[[#This Row],[PL]],IF(Table_Styles[[#This Row],[PL Default]]&lt;&gt;"",Table_Styles[[#This Row],[PL Default]],""))</f>
        <v/>
      </c>
      <c r="AW87" s="10"/>
      <c r="AX87" s="10"/>
      <c r="AY87" s="10" t="str">
        <f>IF(Table_Styles[[#This Row],[BT]]&lt;&gt;"",Table_Styles[[#This Row],[BT]],IF(Table_Styles[[#This Row],[BT Default]]&lt;&gt;"",Table_Styles[[#This Row],[BT Default]],""))</f>
        <v/>
      </c>
      <c r="AZ87" s="10"/>
      <c r="BA87" s="10"/>
      <c r="BB87" s="10" t="str">
        <f>IF(Table_Styles[[#This Row],[BR]]&lt;&gt;"",Table_Styles[[#This Row],[BR]],IF(Table_Styles[[#This Row],[BR Default]]&lt;&gt;"",Table_Styles[[#This Row],[BR Default]],""))</f>
        <v/>
      </c>
      <c r="BC87" s="10"/>
      <c r="BD87" s="10"/>
      <c r="BE87" s="10" t="str">
        <f>IF(Table_Styles[[#This Row],[BB]]&lt;&gt;"",Table_Styles[[#This Row],[BB]],IF(Table_Styles[[#This Row],[BB Default]]&lt;&gt;"",Table_Styles[[#This Row],[BB Default]],""))</f>
        <v/>
      </c>
      <c r="BF87" s="10"/>
      <c r="BG87" s="10"/>
      <c r="BH87" s="10" t="str">
        <f>IF(Table_Styles[[#This Row],[BL]]&lt;&gt;"",Table_Styles[[#This Row],[BL]],IF(Table_Styles[[#This Row],[BL Default]]&lt;&gt;"",Table_Styles[[#This Row],[BL Default]],""))</f>
        <v/>
      </c>
      <c r="BI87" s="10"/>
      <c r="BJ87" s="10"/>
      <c r="BK87" s="10" t="str">
        <f>IF(Table_Styles[[#This Row],[Width]]&lt;&gt;"",Table_Styles[[#This Row],[Width]],IF(Table_Styles[[#This Row],[Width Default]]&lt;&gt;"",Table_Styles[[#This Row],[Width Default]],""))</f>
        <v/>
      </c>
      <c r="BL87" s="10"/>
      <c r="BM87" s="10"/>
      <c r="BN87" s="10" t="str">
        <f>IF(Table_Styles[[#This Row],[Height]]&lt;&gt;"",Table_Styles[[#This Row],[Height]],IF(Table_Styles[[#This Row],[Height Default]]&lt;&gt;"",Table_Styles[[#This Row],[Height Default]],""))</f>
        <v/>
      </c>
      <c r="BO87" s="10"/>
      <c r="BP87" s="10"/>
      <c r="BQ87" s="10" t="str">
        <f>IF(Table_Styles[[#This Row],[Top]]&lt;&gt;"",Table_Styles[[#This Row],[Top]],IF(Table_Styles[[#This Row],[Top Default]]&lt;&gt;"",Table_Styles[[#This Row],[Top Default]],""))</f>
        <v/>
      </c>
      <c r="BR87" s="10"/>
      <c r="BS87" s="10"/>
      <c r="BT87" s="10" t="str">
        <f>IF(Table_Styles[[#This Row],[Right]]&lt;&gt;"",Table_Styles[[#This Row],[Right]],IF(Table_Styles[[#This Row],[Right Default]]&lt;&gt;"",Table_Styles[[#This Row],[Right Default]],""))</f>
        <v/>
      </c>
      <c r="BU87" s="10"/>
      <c r="BV87" s="10"/>
      <c r="BW87" s="10" t="str">
        <f>IF(Table_Styles[[#This Row],[Bottom]]&lt;&gt;"",Table_Styles[[#This Row],[Bottom]],IF(Table_Styles[[#This Row],[Bottom Default]]&lt;&gt;"",Table_Styles[[#This Row],[Bottom Default]],""))</f>
        <v/>
      </c>
      <c r="BX87" s="10"/>
      <c r="BY87" s="10"/>
      <c r="BZ87" s="10" t="str">
        <f>IF(Table_Styles[[#This Row],[Left]]&lt;&gt;"",Table_Styles[[#This Row],[Left]],IF(Table_Styles[[#This Row],[Left Default]]&lt;&gt;"",Table_Styles[[#This Row],[Left Default]],""))</f>
        <v/>
      </c>
      <c r="CA87" s="10"/>
      <c r="CB87" t="str">
        <f>IF(AND(Table_Styles[[#This Row],[Selector]]&lt;&gt;"",Table_Styles[[#This Row],[Font Family Used]]&lt;&gt;"",Table_Styles[[#This Row],[Font Weight Used]]&lt;&gt;""),Table_Styles[[#This Row],[Font Family Used]]&amp;" "&amp;Table_Styles[[#This Row],[Font Weight Used]],"")</f>
        <v/>
      </c>
      <c r="CC87" t="str">
        <f ca="1">IF(AND(Table_Styles[[#This Row],[Selector]],COUNTIF(OFFSET(CC:CC,0,0,ROW()-1,1),"="&amp;Table_Styles[[#This Row],[Font]])=0),Table_Styles[[#This Row],[Font]],"")</f>
        <v/>
      </c>
      <c r="CD87" t="str">
        <f ca="1">IF(Table_Styles[[#This Row],[Unique Font]]&lt;&gt;"",
"{""fontFamily"":"""&amp;Table_Styles[[#This Row],[Font Family Used]]&amp;""",""fontWeight"":"&amp;Table_Styles[[#This Row],[Font Weight Used]]&amp;"}","")</f>
        <v/>
      </c>
      <c r="CE8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7" t="str">
        <f>IF(AND(Table_Styles[[#This Row],[Selector]]&lt;&gt;"", Table_Styles[[#This Row],[Config Properties]]&lt;&gt;""),
Table_Styles[[#This Row],[Selector]]&amp;" { "&amp;Table_Styles[[#This Row],[Config Properties]]&amp;" }","")</f>
        <v>nav .btn-icon { font-size: 16px;margin-top: -4px;margin-right: 5px }</v>
      </c>
      <c r="CG87" t="str">
        <f xml:space="preserve">
SUBSTITUTE(SUBSTITUTE(SUBSTITUTE(SUBSTITUTE(SUBSTITUTE(SUBSTITUTE(SUBSTITUTE(SUBSTITUTE(Table_Styles[[#This Row],[Config]],
" {","{"),
"{ ","{"),
" }","}"),
"} ","}"),
" ,",","),
", ",","),
" :",":"),
": ",":")</f>
        <v>nav .btn-icon{font-size:16px;margin-top:-4px;margin-right:5px}</v>
      </c>
    </row>
    <row r="88" spans="2:85" ht="21" customHeight="1">
      <c r="B88" s="176" t="s">
        <v>527</v>
      </c>
      <c r="C88" s="102" t="s">
        <v>528</v>
      </c>
      <c r="D88" s="60"/>
      <c r="E88" s="60" t="str">
        <f>Settings_Styling_Font_Body_Text</f>
        <v>Nunito</v>
      </c>
      <c r="F88" s="52" t="str">
        <f>IF(Table_Styles[[#This Row],[Font Family]]&lt;&gt;"",Table_Styles[[#This Row],[Font Family]],IF(Table_Styles[[#This Row],[Font Family Default]]&lt;&gt;"",Table_Styles[[#This Row],[Font Family Default]],""))</f>
        <v>Nunito</v>
      </c>
      <c r="G88" s="59"/>
      <c r="H88" s="179" t="s">
        <v>426</v>
      </c>
      <c r="I88" s="52" t="str">
        <f>IF(Table_Styles[[#This Row],[Font Size]]&lt;&gt;"",Table_Styles[[#This Row],[Font Size]],IF(Table_Styles[[#This Row],[Font Size Default]]&lt;&gt;"",Table_Styles[[#This Row],[Font Size Default]],""))</f>
        <v>14px</v>
      </c>
      <c r="J88" s="59"/>
      <c r="K88" s="60">
        <f>Settings_Styling_Font_Weight_Body_Text</f>
        <v>300</v>
      </c>
      <c r="L88" s="52">
        <f>IF(Table_Styles[[#This Row],[Font Weight]]&lt;&gt;"",Table_Styles[[#This Row],[Font Weight]],IF(Table_Styles[[#This Row],[Font Weight Default]]&lt;&gt;"",Table_Styles[[#This Row],[Font Weight Default]],""))</f>
        <v>300</v>
      </c>
      <c r="M88" s="59"/>
      <c r="N88" s="59"/>
      <c r="O88" s="52" t="str">
        <f>IF(Table_Styles[[#This Row],[Colour]]&lt;&gt;"",Table_Styles[[#This Row],[Colour]],IF(Table_Styles[[#This Row],[Colour Default]]&lt;&gt;"",Table_Styles[[#This Row],[Colour Default]],""))</f>
        <v/>
      </c>
      <c r="P88" s="59"/>
      <c r="Q88" s="59"/>
      <c r="R88" s="52" t="str">
        <f>IF(Table_Styles[[#This Row],[Background]]&lt;&gt;"",Table_Styles[[#This Row],[Background]],IF(Table_Styles[[#This Row],[Background Default]]&lt;&gt;"",Table_Styles[[#This Row],[Background Default]],""))</f>
        <v/>
      </c>
      <c r="S88" s="59"/>
      <c r="T88" s="59"/>
      <c r="U88" s="52" t="str">
        <f>IF(Table_Styles[[#This Row],[Border]]&lt;&gt;"",Table_Styles[[#This Row],[Border]],IF(Table_Styles[[#This Row],[Border Default]]&lt;&gt;"",Table_Styles[[#This Row],[Border Default]],""))</f>
        <v/>
      </c>
      <c r="V88" s="59"/>
      <c r="W88" s="59" t="str">
        <f>Settings_Styling_Other_Default_Border_Radius</f>
        <v>3px</v>
      </c>
      <c r="X88" s="52" t="str">
        <f>IF(Table_Styles[[#This Row],[Border Radius]]&lt;&gt;"",Table_Styles[[#This Row],[Border Radius]],IF(Table_Styles[[#This Row],[Border Radius Default]]&lt;&gt;"",Table_Styles[[#This Row],[Border Radius Default]],""))</f>
        <v>3px</v>
      </c>
      <c r="Y88" s="59"/>
      <c r="Z88" s="59"/>
      <c r="AA88" s="52" t="str">
        <f>IF(Table_Styles[[#This Row],[MT]]&lt;&gt;"",Table_Styles[[#This Row],[MT]],IF(Table_Styles[[#This Row],[MT Default]]&lt;&gt;"",Table_Styles[[#This Row],[MT Default]],""))</f>
        <v/>
      </c>
      <c r="AB88" s="59"/>
      <c r="AC88" s="59"/>
      <c r="AD88" s="52" t="str">
        <f>IF(Table_Styles[[#This Row],[MR]]&lt;&gt;"",Table_Styles[[#This Row],[MR]],IF(Table_Styles[[#This Row],[MR Default]]&lt;&gt;"",Table_Styles[[#This Row],[MR Default]],""))</f>
        <v/>
      </c>
      <c r="AE88" s="59"/>
      <c r="AF88" s="59"/>
      <c r="AG88" s="52" t="str">
        <f>IF(Table_Styles[[#This Row],[MB]]&lt;&gt;"",Table_Styles[[#This Row],[MB]],IF(Table_Styles[[#This Row],[MB Default]]&lt;&gt;"",Table_Styles[[#This Row],[MB Default]],""))</f>
        <v/>
      </c>
      <c r="AH88" s="59"/>
      <c r="AI88" s="59"/>
      <c r="AJ88" s="52" t="str">
        <f>IF(Table_Styles[[#This Row],[ML]]&lt;&gt;"",Table_Styles[[#This Row],[ML]],IF(Table_Styles[[#This Row],[ML Default]]&lt;&gt;"",Table_Styles[[#This Row],[ML Default]],""))</f>
        <v/>
      </c>
      <c r="AK88" s="59"/>
      <c r="AL88" s="179" t="s">
        <v>451</v>
      </c>
      <c r="AM88" s="52" t="str">
        <f>IF(Table_Styles[[#This Row],[PT]]&lt;&gt;"",Table_Styles[[#This Row],[PT]],IF(Table_Styles[[#This Row],[PT Default]]&lt;&gt;"",Table_Styles[[#This Row],[PT Default]],""))</f>
        <v>18px</v>
      </c>
      <c r="AN88" s="59"/>
      <c r="AO88" s="59" t="s">
        <v>395</v>
      </c>
      <c r="AP88" s="52" t="str">
        <f>IF(Table_Styles[[#This Row],[PR]]&lt;&gt;"",Table_Styles[[#This Row],[PR]],IF(Table_Styles[[#This Row],[PR Default]]&lt;&gt;"",Table_Styles[[#This Row],[PR Default]],""))</f>
        <v>30px</v>
      </c>
      <c r="AQ88" s="59"/>
      <c r="AR88" s="179" t="s">
        <v>451</v>
      </c>
      <c r="AS88" s="52" t="str">
        <f>IF(Table_Styles[[#This Row],[PB]]&lt;&gt;"",Table_Styles[[#This Row],[PB]],IF(Table_Styles[[#This Row],[PB Default]]&lt;&gt;"",Table_Styles[[#This Row],[PB Default]],""))</f>
        <v>18px</v>
      </c>
      <c r="AT88" s="59"/>
      <c r="AU88" s="59" t="s">
        <v>395</v>
      </c>
      <c r="AV88" s="52" t="str">
        <f>IF(Table_Styles[[#This Row],[PL]]&lt;&gt;"",Table_Styles[[#This Row],[PL]],IF(Table_Styles[[#This Row],[PL Default]]&lt;&gt;"",Table_Styles[[#This Row],[PL Default]],""))</f>
        <v>30px</v>
      </c>
      <c r="AW88" s="59"/>
      <c r="AX88" s="59"/>
      <c r="AY88" s="52" t="str">
        <f>IF(Table_Styles[[#This Row],[BT]]&lt;&gt;"",Table_Styles[[#This Row],[BT]],IF(Table_Styles[[#This Row],[BT Default]]&lt;&gt;"",Table_Styles[[#This Row],[BT Default]],""))</f>
        <v/>
      </c>
      <c r="AZ88" s="59"/>
      <c r="BA88" s="59"/>
      <c r="BB88" s="52" t="str">
        <f>IF(Table_Styles[[#This Row],[BR]]&lt;&gt;"",Table_Styles[[#This Row],[BR]],IF(Table_Styles[[#This Row],[BR Default]]&lt;&gt;"",Table_Styles[[#This Row],[BR Default]],""))</f>
        <v/>
      </c>
      <c r="BC88" s="59"/>
      <c r="BD88" s="59"/>
      <c r="BE88" s="52" t="str">
        <f>IF(Table_Styles[[#This Row],[BB]]&lt;&gt;"",Table_Styles[[#This Row],[BB]],IF(Table_Styles[[#This Row],[BB Default]]&lt;&gt;"",Table_Styles[[#This Row],[BB Default]],""))</f>
        <v/>
      </c>
      <c r="BF88" s="59"/>
      <c r="BG88" s="59"/>
      <c r="BH88" s="52" t="str">
        <f>IF(Table_Styles[[#This Row],[BL]]&lt;&gt;"",Table_Styles[[#This Row],[BL]],IF(Table_Styles[[#This Row],[BL Default]]&lt;&gt;"",Table_Styles[[#This Row],[BL Default]],""))</f>
        <v/>
      </c>
      <c r="BI88" s="59"/>
      <c r="BJ88" s="59"/>
      <c r="BK88" s="52" t="str">
        <f>IF(Table_Styles[[#This Row],[Width]]&lt;&gt;"",Table_Styles[[#This Row],[Width]],IF(Table_Styles[[#This Row],[Width Default]]&lt;&gt;"",Table_Styles[[#This Row],[Width Default]],""))</f>
        <v/>
      </c>
      <c r="BL88" s="59"/>
      <c r="BM88" s="59"/>
      <c r="BN88" s="52" t="str">
        <f>IF(Table_Styles[[#This Row],[Height]]&lt;&gt;"",Table_Styles[[#This Row],[Height]],IF(Table_Styles[[#This Row],[Height Default]]&lt;&gt;"",Table_Styles[[#This Row],[Height Default]],""))</f>
        <v/>
      </c>
      <c r="BO88" s="52"/>
      <c r="BP88" s="52"/>
      <c r="BQ88" s="52" t="str">
        <f>IF(Table_Styles[[#This Row],[Top]]&lt;&gt;"",Table_Styles[[#This Row],[Top]],IF(Table_Styles[[#This Row],[Top Default]]&lt;&gt;"",Table_Styles[[#This Row],[Top Default]],""))</f>
        <v/>
      </c>
      <c r="BR88" s="52"/>
      <c r="BS88" s="52"/>
      <c r="BT88" s="52" t="str">
        <f>IF(Table_Styles[[#This Row],[Right]]&lt;&gt;"",Table_Styles[[#This Row],[Right]],IF(Table_Styles[[#This Row],[Right Default]]&lt;&gt;"",Table_Styles[[#This Row],[Right Default]],""))</f>
        <v/>
      </c>
      <c r="BU88" s="52"/>
      <c r="BV88" s="52"/>
      <c r="BW88" s="52" t="str">
        <f>IF(Table_Styles[[#This Row],[Bottom]]&lt;&gt;"",Table_Styles[[#This Row],[Bottom]],IF(Table_Styles[[#This Row],[Bottom Default]]&lt;&gt;"",Table_Styles[[#This Row],[Bottom Default]],""))</f>
        <v/>
      </c>
      <c r="BX88" s="52"/>
      <c r="BY88" s="52"/>
      <c r="BZ88" s="52" t="str">
        <f>IF(Table_Styles[[#This Row],[Left]]&lt;&gt;"",Table_Styles[[#This Row],[Left]],IF(Table_Styles[[#This Row],[Left Default]]&lt;&gt;"",Table_Styles[[#This Row],[Left Default]],""))</f>
        <v/>
      </c>
      <c r="CA88" s="59"/>
      <c r="CB88" s="104" t="str">
        <f>IF(AND(Table_Styles[[#This Row],[Selector]]&lt;&gt;"",Table_Styles[[#This Row],[Font Family Used]]&lt;&gt;"",Table_Styles[[#This Row],[Font Weight Used]]&lt;&gt;""),Table_Styles[[#This Row],[Font Family Used]]&amp;" "&amp;Table_Styles[[#This Row],[Font Weight Used]],"")</f>
        <v>Nunito 300</v>
      </c>
      <c r="CC88" s="104" t="str">
        <f ca="1">IF(AND(Table_Styles[[#This Row],[Selector]],COUNTIF(OFFSET(CC:CC,0,0,ROW()-1,1),"="&amp;Table_Styles[[#This Row],[Font]])=0),Table_Styles[[#This Row],[Font]],"")</f>
        <v/>
      </c>
      <c r="CD88" s="104" t="str">
        <f ca="1">IF(Table_Styles[[#This Row],[Unique Font]]&lt;&gt;"",
"{""fontFamily"":"""&amp;Table_Styles[[#This Row],[Font Family Used]]&amp;""",""fontWeight"":"&amp;Table_Styles[[#This Row],[Font Weight Used]]&amp;"}","")</f>
        <v/>
      </c>
      <c r="CE8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18px;padding-right: 30px;padding-bottom: 18px;padding-left: 30px</v>
      </c>
      <c r="CF88" s="104" t="str">
        <f>IF(AND(Table_Styles[[#This Row],[Selector]]&lt;&gt;"", Table_Styles[[#This Row],[Config Properties]]&lt;&gt;""),
Table_Styles[[#This Row],[Selector]]&amp;" { "&amp;Table_Styles[[#This Row],[Config Properties]]&amp;" }","")</f>
        <v>nav .btn { font-family: 'Nunito';font-size: 14px;font-weight: 300;border-radius: 3px;padding-top: 18px;padding-right: 30px;padding-bottom: 18px;padding-left: 30px }</v>
      </c>
      <c r="CG88" s="104" t="str">
        <f xml:space="preserve">
SUBSTITUTE(SUBSTITUTE(SUBSTITUTE(SUBSTITUTE(SUBSTITUTE(SUBSTITUTE(SUBSTITUTE(SUBSTITUTE(Table_Styles[[#This Row],[Config]],
" {","{"),
"{ ","{"),
" }","}"),
"} ","}"),
" ,",","),
", ",","),
" :",":"),
": ",":")</f>
        <v>nav .btn{font-family:'Nunito';font-size:14px;font-weight:300;border-radius:3px;padding-top:18px;padding-right:30px;padding-bottom:18px;padding-left:30px}</v>
      </c>
    </row>
    <row r="89" spans="2:85" ht="21" customHeight="1">
      <c r="B89" s="176" t="s">
        <v>529</v>
      </c>
      <c r="C89" s="102" t="s">
        <v>530</v>
      </c>
      <c r="D89" s="60"/>
      <c r="E89" s="60"/>
      <c r="F89" s="25" t="str">
        <f>IF(Table_Styles[[#This Row],[Font Family]]&lt;&gt;"",Table_Styles[[#This Row],[Font Family]],IF(Table_Styles[[#This Row],[Font Family Default]]&lt;&gt;"",Table_Styles[[#This Row],[Font Family Default]],""))</f>
        <v/>
      </c>
      <c r="G89" s="60"/>
      <c r="H89" s="60"/>
      <c r="I89" s="25" t="str">
        <f>IF(Table_Styles[[#This Row],[Font Size]]&lt;&gt;"",Table_Styles[[#This Row],[Font Size]],IF(Table_Styles[[#This Row],[Font Size Default]]&lt;&gt;"",Table_Styles[[#This Row],[Font Size Default]],""))</f>
        <v/>
      </c>
      <c r="J89" s="60"/>
      <c r="K89" s="60"/>
      <c r="L89" s="25" t="str">
        <f>IF(Table_Styles[[#This Row],[Font Weight]]&lt;&gt;"",Table_Styles[[#This Row],[Font Weight]],IF(Table_Styles[[#This Row],[Font Weight Default]]&lt;&gt;"",Table_Styles[[#This Row],[Font Weight Default]],""))</f>
        <v/>
      </c>
      <c r="M89" s="60"/>
      <c r="N89" s="62" t="s">
        <v>292</v>
      </c>
      <c r="O89" s="25" t="str">
        <f>IF(Table_Styles[[#This Row],[Colour]]&lt;&gt;"",Table_Styles[[#This Row],[Colour]],IF(Table_Styles[[#This Row],[Colour Default]]&lt;&gt;"",Table_Styles[[#This Row],[Colour Default]],""))</f>
        <v>#FFFFFF</v>
      </c>
      <c r="P89" s="60"/>
      <c r="Q89" s="175" t="str">
        <f>Colour_Accent_1</f>
        <v>#00a0c6</v>
      </c>
      <c r="R89" s="25" t="str">
        <f>IF(Table_Styles[[#This Row],[Background]]&lt;&gt;"",Table_Styles[[#This Row],[Background]],IF(Table_Styles[[#This Row],[Background Default]]&lt;&gt;"",Table_Styles[[#This Row],[Background Default]],""))</f>
        <v>#00a0c6</v>
      </c>
      <c r="S89" s="29" t="str">
        <f>"1px solid "&amp;Colour_Accent_1</f>
        <v>1px solid #00a0c6</v>
      </c>
      <c r="T89" s="59" t="s">
        <v>432</v>
      </c>
      <c r="U89" s="25" t="str">
        <f>IF(Table_Styles[[#This Row],[Border]]&lt;&gt;"",Table_Styles[[#This Row],[Border]],IF(Table_Styles[[#This Row],[Border Default]]&lt;&gt;"",Table_Styles[[#This Row],[Border Default]],""))</f>
        <v>1px solid #00a0c6</v>
      </c>
      <c r="V89" s="60"/>
      <c r="W89" s="60"/>
      <c r="X89" s="25" t="str">
        <f>IF(Table_Styles[[#This Row],[Border Radius]]&lt;&gt;"",Table_Styles[[#This Row],[Border Radius]],IF(Table_Styles[[#This Row],[Border Radius Default]]&lt;&gt;"",Table_Styles[[#This Row],[Border Radius Default]],""))</f>
        <v/>
      </c>
      <c r="Y89" s="60"/>
      <c r="Z89" s="60"/>
      <c r="AA89" s="25" t="str">
        <f>IF(Table_Styles[[#This Row],[MT]]&lt;&gt;"",Table_Styles[[#This Row],[MT]],IF(Table_Styles[[#This Row],[MT Default]]&lt;&gt;"",Table_Styles[[#This Row],[MT Default]],""))</f>
        <v/>
      </c>
      <c r="AB89" s="60"/>
      <c r="AC89" s="60"/>
      <c r="AD89" s="25" t="str">
        <f>IF(Table_Styles[[#This Row],[MR]]&lt;&gt;"",Table_Styles[[#This Row],[MR]],IF(Table_Styles[[#This Row],[MR Default]]&lt;&gt;"",Table_Styles[[#This Row],[MR Default]],""))</f>
        <v/>
      </c>
      <c r="AE89" s="60"/>
      <c r="AF89" s="60"/>
      <c r="AG89" s="25" t="str">
        <f>IF(Table_Styles[[#This Row],[MB]]&lt;&gt;"",Table_Styles[[#This Row],[MB]],IF(Table_Styles[[#This Row],[MB Default]]&lt;&gt;"",Table_Styles[[#This Row],[MB Default]],""))</f>
        <v/>
      </c>
      <c r="AH89" s="60"/>
      <c r="AI89" s="60"/>
      <c r="AJ89" s="25" t="str">
        <f>IF(Table_Styles[[#This Row],[ML]]&lt;&gt;"",Table_Styles[[#This Row],[ML]],IF(Table_Styles[[#This Row],[ML Default]]&lt;&gt;"",Table_Styles[[#This Row],[ML Default]],""))</f>
        <v/>
      </c>
      <c r="AK89" s="60"/>
      <c r="AL89" s="60"/>
      <c r="AM89" s="25" t="str">
        <f>IF(Table_Styles[[#This Row],[PT]]&lt;&gt;"",Table_Styles[[#This Row],[PT]],IF(Table_Styles[[#This Row],[PT Default]]&lt;&gt;"",Table_Styles[[#This Row],[PT Default]],""))</f>
        <v/>
      </c>
      <c r="AN89" s="60"/>
      <c r="AO89" s="60"/>
      <c r="AP89" s="25" t="str">
        <f>IF(Table_Styles[[#This Row],[PR]]&lt;&gt;"",Table_Styles[[#This Row],[PR]],IF(Table_Styles[[#This Row],[PR Default]]&lt;&gt;"",Table_Styles[[#This Row],[PR Default]],""))</f>
        <v/>
      </c>
      <c r="AQ89" s="60"/>
      <c r="AR89" s="60"/>
      <c r="AS89" s="25" t="str">
        <f>IF(Table_Styles[[#This Row],[PB]]&lt;&gt;"",Table_Styles[[#This Row],[PB]],IF(Table_Styles[[#This Row],[PB Default]]&lt;&gt;"",Table_Styles[[#This Row],[PB Default]],""))</f>
        <v/>
      </c>
      <c r="AT89" s="60"/>
      <c r="AU89" s="60"/>
      <c r="AV89" s="25" t="str">
        <f>IF(Table_Styles[[#This Row],[PL]]&lt;&gt;"",Table_Styles[[#This Row],[PL]],IF(Table_Styles[[#This Row],[PL Default]]&lt;&gt;"",Table_Styles[[#This Row],[PL Default]],""))</f>
        <v/>
      </c>
      <c r="AW89" s="60"/>
      <c r="AX89" s="60"/>
      <c r="AY89" s="25" t="str">
        <f>IF(Table_Styles[[#This Row],[BT]]&lt;&gt;"",Table_Styles[[#This Row],[BT]],IF(Table_Styles[[#This Row],[BT Default]]&lt;&gt;"",Table_Styles[[#This Row],[BT Default]],""))</f>
        <v/>
      </c>
      <c r="AZ89" s="60"/>
      <c r="BA89" s="60"/>
      <c r="BB89" s="25" t="str">
        <f>IF(Table_Styles[[#This Row],[BR]]&lt;&gt;"",Table_Styles[[#This Row],[BR]],IF(Table_Styles[[#This Row],[BR Default]]&lt;&gt;"",Table_Styles[[#This Row],[BR Default]],""))</f>
        <v/>
      </c>
      <c r="BC89" s="60"/>
      <c r="BD89" s="60"/>
      <c r="BE89" s="25" t="str">
        <f>IF(Table_Styles[[#This Row],[BB]]&lt;&gt;"",Table_Styles[[#This Row],[BB]],IF(Table_Styles[[#This Row],[BB Default]]&lt;&gt;"",Table_Styles[[#This Row],[BB Default]],""))</f>
        <v/>
      </c>
      <c r="BF89" s="60"/>
      <c r="BG89" s="60"/>
      <c r="BH89" s="25" t="str">
        <f>IF(Table_Styles[[#This Row],[BL]]&lt;&gt;"",Table_Styles[[#This Row],[BL]],IF(Table_Styles[[#This Row],[BL Default]]&lt;&gt;"",Table_Styles[[#This Row],[BL Default]],""))</f>
        <v/>
      </c>
      <c r="BI89" s="60"/>
      <c r="BJ89" s="60"/>
      <c r="BK89" s="25" t="str">
        <f>IF(Table_Styles[[#This Row],[Width]]&lt;&gt;"",Table_Styles[[#This Row],[Width]],IF(Table_Styles[[#This Row],[Width Default]]&lt;&gt;"",Table_Styles[[#This Row],[Width Default]],""))</f>
        <v/>
      </c>
      <c r="BL89" s="60"/>
      <c r="BM89" s="60"/>
      <c r="BN89" s="25" t="str">
        <f>IF(Table_Styles[[#This Row],[Height]]&lt;&gt;"",Table_Styles[[#This Row],[Height]],IF(Table_Styles[[#This Row],[Height Default]]&lt;&gt;"",Table_Styles[[#This Row],[Height Default]],""))</f>
        <v/>
      </c>
      <c r="BO89" s="25"/>
      <c r="BP89" s="25"/>
      <c r="BQ89" s="25" t="str">
        <f>IF(Table_Styles[[#This Row],[Top]]&lt;&gt;"",Table_Styles[[#This Row],[Top]],IF(Table_Styles[[#This Row],[Top Default]]&lt;&gt;"",Table_Styles[[#This Row],[Top Default]],""))</f>
        <v/>
      </c>
      <c r="BR89" s="25"/>
      <c r="BS89" s="25"/>
      <c r="BT89" s="25" t="str">
        <f>IF(Table_Styles[[#This Row],[Right]]&lt;&gt;"",Table_Styles[[#This Row],[Right]],IF(Table_Styles[[#This Row],[Right Default]]&lt;&gt;"",Table_Styles[[#This Row],[Right Default]],""))</f>
        <v/>
      </c>
      <c r="BU89" s="25"/>
      <c r="BV89" s="25"/>
      <c r="BW89" s="25" t="str">
        <f>IF(Table_Styles[[#This Row],[Bottom]]&lt;&gt;"",Table_Styles[[#This Row],[Bottom]],IF(Table_Styles[[#This Row],[Bottom Default]]&lt;&gt;"",Table_Styles[[#This Row],[Bottom Default]],""))</f>
        <v/>
      </c>
      <c r="BX89" s="25"/>
      <c r="BY89" s="25"/>
      <c r="BZ89" s="25" t="str">
        <f>IF(Table_Styles[[#This Row],[Left]]&lt;&gt;"",Table_Styles[[#This Row],[Left]],IF(Table_Styles[[#This Row],[Left Default]]&lt;&gt;"",Table_Styles[[#This Row],[Left Default]],""))</f>
        <v/>
      </c>
      <c r="CA89" s="60"/>
      <c r="CB89" s="102" t="str">
        <f>IF(AND(Table_Styles[[#This Row],[Selector]]&lt;&gt;"",Table_Styles[[#This Row],[Font Family Used]]&lt;&gt;"",Table_Styles[[#This Row],[Font Weight Used]]&lt;&gt;""),Table_Styles[[#This Row],[Font Family Used]]&amp;" "&amp;Table_Styles[[#This Row],[Font Weight Used]],"")</f>
        <v/>
      </c>
      <c r="CC89" s="102" t="str">
        <f ca="1">IF(AND(Table_Styles[[#This Row],[Selector]],COUNTIF(OFFSET(CC:CC,0,0,ROW()-1,1),"="&amp;Table_Styles[[#This Row],[Font]])=0),Table_Styles[[#This Row],[Font]],"")</f>
        <v/>
      </c>
      <c r="CD89" s="102" t="str">
        <f ca="1">IF(Table_Styles[[#This Row],[Unique Font]]&lt;&gt;"",
"{""fontFamily"":"""&amp;Table_Styles[[#This Row],[Font Family Used]]&amp;""",""fontWeight"":"&amp;Table_Styles[[#This Row],[Font Weight Used]]&amp;"}","")</f>
        <v/>
      </c>
      <c r="CE89"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1px solid #00a0c6</v>
      </c>
      <c r="CF89" s="104" t="str">
        <f>IF(AND(Table_Styles[[#This Row],[Selector]]&lt;&gt;"", Table_Styles[[#This Row],[Config Properties]]&lt;&gt;""),
Table_Styles[[#This Row],[Selector]]&amp;" { "&amp;Table_Styles[[#This Row],[Config Properties]]&amp;" }","")</f>
        <v>nav .btn.btn-primary { color: #FFFFFF;background: #00a0c6;border: 1px solid #00a0c6 }</v>
      </c>
      <c r="CG89" s="104" t="str">
        <f xml:space="preserve">
SUBSTITUTE(SUBSTITUTE(SUBSTITUTE(SUBSTITUTE(SUBSTITUTE(SUBSTITUTE(SUBSTITUTE(SUBSTITUTE(Table_Styles[[#This Row],[Config]],
" {","{"),
"{ ","{"),
" }","}"),
"} ","}"),
" ,",","),
", ",","),
" :",":"),
": ",":")</f>
        <v>nav .btn.btn-primary{color:#FFFFFF;background:#00a0c6;border:1px solid #00a0c6}</v>
      </c>
    </row>
    <row r="90" spans="2:85" ht="21" customHeight="1">
      <c r="B90" s="177" t="s">
        <v>531</v>
      </c>
      <c r="C90" s="104" t="s">
        <v>532</v>
      </c>
      <c r="D90" s="59"/>
      <c r="E90" s="59"/>
      <c r="F90" s="52" t="str">
        <f>IF(Table_Styles[[#This Row],[Font Family]]&lt;&gt;"",Table_Styles[[#This Row],[Font Family]],IF(Table_Styles[[#This Row],[Font Family Default]]&lt;&gt;"",Table_Styles[[#This Row],[Font Family Default]],""))</f>
        <v/>
      </c>
      <c r="G90" s="59"/>
      <c r="H90" s="59"/>
      <c r="I90" s="52" t="str">
        <f>IF(Table_Styles[[#This Row],[Font Size]]&lt;&gt;"",Table_Styles[[#This Row],[Font Size]],IF(Table_Styles[[#This Row],[Font Size Default]]&lt;&gt;"",Table_Styles[[#This Row],[Font Size Default]],""))</f>
        <v/>
      </c>
      <c r="J90" s="59"/>
      <c r="K90" s="59"/>
      <c r="L90" s="52" t="str">
        <f>IF(Table_Styles[[#This Row],[Font Weight]]&lt;&gt;"",Table_Styles[[#This Row],[Font Weight]],IF(Table_Styles[[#This Row],[Font Weight Default]]&lt;&gt;"",Table_Styles[[#This Row],[Font Weight Default]],""))</f>
        <v/>
      </c>
      <c r="M90" s="59"/>
      <c r="N90" s="62" t="s">
        <v>292</v>
      </c>
      <c r="O90" s="25" t="str">
        <f>IF(Table_Styles[[#This Row],[Colour]]&lt;&gt;"",Table_Styles[[#This Row],[Colour]],IF(Table_Styles[[#This Row],[Colour Default]]&lt;&gt;"",Table_Styles[[#This Row],[Colour Default]],""))</f>
        <v>#FFFFFF</v>
      </c>
      <c r="P90" s="60"/>
      <c r="Q90" s="175" t="str">
        <f>Colour_Accent_1</f>
        <v>#00a0c6</v>
      </c>
      <c r="R90" s="25" t="str">
        <f>IF(Table_Styles[[#This Row],[Background]]&lt;&gt;"",Table_Styles[[#This Row],[Background]],IF(Table_Styles[[#This Row],[Background Default]]&lt;&gt;"",Table_Styles[[#This Row],[Background Default]],""))</f>
        <v>#00a0c6</v>
      </c>
      <c r="S90" s="29" t="str">
        <f>"1px solid "&amp;Colour_Accent_1</f>
        <v>1px solid #00a0c6</v>
      </c>
      <c r="T90" s="59" t="s">
        <v>432</v>
      </c>
      <c r="U90" s="52" t="str">
        <f>IF(Table_Styles[[#This Row],[Border]]&lt;&gt;"",Table_Styles[[#This Row],[Border]],IF(Table_Styles[[#This Row],[Border Default]]&lt;&gt;"",Table_Styles[[#This Row],[Border Default]],""))</f>
        <v>1px solid #00a0c6</v>
      </c>
      <c r="V90" s="59"/>
      <c r="W90" s="59"/>
      <c r="X90" s="52" t="str">
        <f>IF(Table_Styles[[#This Row],[Border Radius]]&lt;&gt;"",Table_Styles[[#This Row],[Border Radius]],IF(Table_Styles[[#This Row],[Border Radius Default]]&lt;&gt;"",Table_Styles[[#This Row],[Border Radius Default]],""))</f>
        <v/>
      </c>
      <c r="Y90" s="59"/>
      <c r="Z90" s="59"/>
      <c r="AA90" s="52" t="str">
        <f>IF(Table_Styles[[#This Row],[MT]]&lt;&gt;"",Table_Styles[[#This Row],[MT]],IF(Table_Styles[[#This Row],[MT Default]]&lt;&gt;"",Table_Styles[[#This Row],[MT Default]],""))</f>
        <v/>
      </c>
      <c r="AB90" s="59"/>
      <c r="AC90" s="59"/>
      <c r="AD90" s="52" t="str">
        <f>IF(Table_Styles[[#This Row],[MR]]&lt;&gt;"",Table_Styles[[#This Row],[MR]],IF(Table_Styles[[#This Row],[MR Default]]&lt;&gt;"",Table_Styles[[#This Row],[MR Default]],""))</f>
        <v/>
      </c>
      <c r="AE90" s="59"/>
      <c r="AF90" s="59"/>
      <c r="AG90" s="52" t="str">
        <f>IF(Table_Styles[[#This Row],[MB]]&lt;&gt;"",Table_Styles[[#This Row],[MB]],IF(Table_Styles[[#This Row],[MB Default]]&lt;&gt;"",Table_Styles[[#This Row],[MB Default]],""))</f>
        <v/>
      </c>
      <c r="AH90" s="59"/>
      <c r="AI90" s="59"/>
      <c r="AJ90" s="52" t="str">
        <f>IF(Table_Styles[[#This Row],[ML]]&lt;&gt;"",Table_Styles[[#This Row],[ML]],IF(Table_Styles[[#This Row],[ML Default]]&lt;&gt;"",Table_Styles[[#This Row],[ML Default]],""))</f>
        <v/>
      </c>
      <c r="AK90" s="59"/>
      <c r="AL90" s="59"/>
      <c r="AM90" s="52" t="str">
        <f>IF(Table_Styles[[#This Row],[PT]]&lt;&gt;"",Table_Styles[[#This Row],[PT]],IF(Table_Styles[[#This Row],[PT Default]]&lt;&gt;"",Table_Styles[[#This Row],[PT Default]],""))</f>
        <v/>
      </c>
      <c r="AN90" s="59"/>
      <c r="AO90" s="59"/>
      <c r="AP90" s="52" t="str">
        <f>IF(Table_Styles[[#This Row],[PR]]&lt;&gt;"",Table_Styles[[#This Row],[PR]],IF(Table_Styles[[#This Row],[PR Default]]&lt;&gt;"",Table_Styles[[#This Row],[PR Default]],""))</f>
        <v/>
      </c>
      <c r="AQ90" s="59"/>
      <c r="AR90" s="59"/>
      <c r="AS90" s="52" t="str">
        <f>IF(Table_Styles[[#This Row],[PB]]&lt;&gt;"",Table_Styles[[#This Row],[PB]],IF(Table_Styles[[#This Row],[PB Default]]&lt;&gt;"",Table_Styles[[#This Row],[PB Default]],""))</f>
        <v/>
      </c>
      <c r="AT90" s="59"/>
      <c r="AU90" s="59"/>
      <c r="AV90" s="52" t="str">
        <f>IF(Table_Styles[[#This Row],[PL]]&lt;&gt;"",Table_Styles[[#This Row],[PL]],IF(Table_Styles[[#This Row],[PL Default]]&lt;&gt;"",Table_Styles[[#This Row],[PL Default]],""))</f>
        <v/>
      </c>
      <c r="AW90" s="59"/>
      <c r="AX90" s="59"/>
      <c r="AY90" s="52" t="str">
        <f>IF(Table_Styles[[#This Row],[BT]]&lt;&gt;"",Table_Styles[[#This Row],[BT]],IF(Table_Styles[[#This Row],[BT Default]]&lt;&gt;"",Table_Styles[[#This Row],[BT Default]],""))</f>
        <v/>
      </c>
      <c r="AZ90" s="59"/>
      <c r="BA90" s="59"/>
      <c r="BB90" s="52" t="str">
        <f>IF(Table_Styles[[#This Row],[BR]]&lt;&gt;"",Table_Styles[[#This Row],[BR]],IF(Table_Styles[[#This Row],[BR Default]]&lt;&gt;"",Table_Styles[[#This Row],[BR Default]],""))</f>
        <v/>
      </c>
      <c r="BC90" s="59"/>
      <c r="BD90" s="59"/>
      <c r="BE90" s="52" t="str">
        <f>IF(Table_Styles[[#This Row],[BB]]&lt;&gt;"",Table_Styles[[#This Row],[BB]],IF(Table_Styles[[#This Row],[BB Default]]&lt;&gt;"",Table_Styles[[#This Row],[BB Default]],""))</f>
        <v/>
      </c>
      <c r="BF90" s="59"/>
      <c r="BG90" s="59"/>
      <c r="BH90" s="52" t="str">
        <f>IF(Table_Styles[[#This Row],[BL]]&lt;&gt;"",Table_Styles[[#This Row],[BL]],IF(Table_Styles[[#This Row],[BL Default]]&lt;&gt;"",Table_Styles[[#This Row],[BL Default]],""))</f>
        <v/>
      </c>
      <c r="BI90" s="59"/>
      <c r="BJ90" s="59"/>
      <c r="BK90" s="52" t="str">
        <f>IF(Table_Styles[[#This Row],[Width]]&lt;&gt;"",Table_Styles[[#This Row],[Width]],IF(Table_Styles[[#This Row],[Width Default]]&lt;&gt;"",Table_Styles[[#This Row],[Width Default]],""))</f>
        <v/>
      </c>
      <c r="BL90" s="59"/>
      <c r="BM90" s="59"/>
      <c r="BN90" s="52" t="str">
        <f>IF(Table_Styles[[#This Row],[Height]]&lt;&gt;"",Table_Styles[[#This Row],[Height]],IF(Table_Styles[[#This Row],[Height Default]]&lt;&gt;"",Table_Styles[[#This Row],[Height Default]],""))</f>
        <v/>
      </c>
      <c r="BO90" s="52"/>
      <c r="BP90" s="52"/>
      <c r="BQ90" s="52" t="str">
        <f>IF(Table_Styles[[#This Row],[Top]]&lt;&gt;"",Table_Styles[[#This Row],[Top]],IF(Table_Styles[[#This Row],[Top Default]]&lt;&gt;"",Table_Styles[[#This Row],[Top Default]],""))</f>
        <v/>
      </c>
      <c r="BR90" s="52"/>
      <c r="BS90" s="52"/>
      <c r="BT90" s="52" t="str">
        <f>IF(Table_Styles[[#This Row],[Right]]&lt;&gt;"",Table_Styles[[#This Row],[Right]],IF(Table_Styles[[#This Row],[Right Default]]&lt;&gt;"",Table_Styles[[#This Row],[Right Default]],""))</f>
        <v/>
      </c>
      <c r="BU90" s="52"/>
      <c r="BV90" s="52"/>
      <c r="BW90" s="52" t="str">
        <f>IF(Table_Styles[[#This Row],[Bottom]]&lt;&gt;"",Table_Styles[[#This Row],[Bottom]],IF(Table_Styles[[#This Row],[Bottom Default]]&lt;&gt;"",Table_Styles[[#This Row],[Bottom Default]],""))</f>
        <v/>
      </c>
      <c r="BX90" s="52"/>
      <c r="BY90" s="52"/>
      <c r="BZ90" s="52" t="str">
        <f>IF(Table_Styles[[#This Row],[Left]]&lt;&gt;"",Table_Styles[[#This Row],[Left]],IF(Table_Styles[[#This Row],[Left Default]]&lt;&gt;"",Table_Styles[[#This Row],[Left Default]],""))</f>
        <v/>
      </c>
      <c r="CA90" s="59"/>
      <c r="CB90" s="104" t="str">
        <f>IF(AND(Table_Styles[[#This Row],[Selector]]&lt;&gt;"",Table_Styles[[#This Row],[Font Family Used]]&lt;&gt;"",Table_Styles[[#This Row],[Font Weight Used]]&lt;&gt;""),Table_Styles[[#This Row],[Font Family Used]]&amp;" "&amp;Table_Styles[[#This Row],[Font Weight Used]],"")</f>
        <v/>
      </c>
      <c r="CC90" s="104" t="str">
        <f ca="1">IF(AND(Table_Styles[[#This Row],[Selector]],COUNTIF(OFFSET(CC:CC,0,0,ROW()-1,1),"="&amp;Table_Styles[[#This Row],[Font]])=0),Table_Styles[[#This Row],[Font]],"")</f>
        <v/>
      </c>
      <c r="CD90" s="104" t="str">
        <f ca="1">IF(Table_Styles[[#This Row],[Unique Font]]&lt;&gt;"",
"{""fontFamily"":"""&amp;Table_Styles[[#This Row],[Font Family Used]]&amp;""",""fontWeight"":"&amp;Table_Styles[[#This Row],[Font Weight Used]]&amp;"}","")</f>
        <v/>
      </c>
      <c r="CE9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1px solid #00a0c6</v>
      </c>
      <c r="CF90" s="104" t="str">
        <f>IF(AND(Table_Styles[[#This Row],[Selector]]&lt;&gt;"", Table_Styles[[#This Row],[Config Properties]]&lt;&gt;""),
Table_Styles[[#This Row],[Selector]]&amp;" { "&amp;Table_Styles[[#This Row],[Config Properties]]&amp;" }","")</f>
        <v>nav .btn.btn-primary:hover { color: #FFFFFF;background: #00a0c6;border: 1px solid #00a0c6 }</v>
      </c>
      <c r="CG90" s="104" t="str">
        <f xml:space="preserve">
SUBSTITUTE(SUBSTITUTE(SUBSTITUTE(SUBSTITUTE(SUBSTITUTE(SUBSTITUTE(SUBSTITUTE(SUBSTITUTE(Table_Styles[[#This Row],[Config]],
" {","{"),
"{ ","{"),
" }","}"),
"} ","}"),
" ,",","),
", ",","),
" :",":"),
": ",":")</f>
        <v>nav .btn.btn-primary:hover{color:#FFFFFF;background:#00a0c6;border:1px solid #00a0c6}</v>
      </c>
    </row>
    <row r="91" spans="2:85" ht="21" customHeight="1">
      <c r="B91" s="177" t="s">
        <v>533</v>
      </c>
      <c r="C91" s="104" t="s">
        <v>534</v>
      </c>
      <c r="D91" s="59"/>
      <c r="E91" s="59"/>
      <c r="F91" s="52" t="str">
        <f>IF(Table_Styles[[#This Row],[Font Family]]&lt;&gt;"",Table_Styles[[#This Row],[Font Family]],IF(Table_Styles[[#This Row],[Font Family Default]]&lt;&gt;"",Table_Styles[[#This Row],[Font Family Default]],""))</f>
        <v/>
      </c>
      <c r="G91" s="59"/>
      <c r="H91" s="59"/>
      <c r="I91" s="52" t="str">
        <f>IF(Table_Styles[[#This Row],[Font Size]]&lt;&gt;"",Table_Styles[[#This Row],[Font Size]],IF(Table_Styles[[#This Row],[Font Size Default]]&lt;&gt;"",Table_Styles[[#This Row],[Font Size Default]],""))</f>
        <v/>
      </c>
      <c r="J91" s="59"/>
      <c r="K91" s="59"/>
      <c r="L91" s="52" t="str">
        <f>IF(Table_Styles[[#This Row],[Font Weight]]&lt;&gt;"",Table_Styles[[#This Row],[Font Weight]],IF(Table_Styles[[#This Row],[Font Weight Default]]&lt;&gt;"",Table_Styles[[#This Row],[Font Weight Default]],""))</f>
        <v/>
      </c>
      <c r="M91" s="59"/>
      <c r="N91" s="62" t="s">
        <v>292</v>
      </c>
      <c r="O91" s="25" t="str">
        <f>IF(Table_Styles[[#This Row],[Colour]]&lt;&gt;"",Table_Styles[[#This Row],[Colour]],IF(Table_Styles[[#This Row],[Colour Default]]&lt;&gt;"",Table_Styles[[#This Row],[Colour Default]],""))</f>
        <v>#FFFFFF</v>
      </c>
      <c r="P91" s="60"/>
      <c r="Q91" s="175" t="str">
        <f>Colour_Accent_1</f>
        <v>#00a0c6</v>
      </c>
      <c r="R91" s="25" t="str">
        <f>IF(Table_Styles[[#This Row],[Background]]&lt;&gt;"",Table_Styles[[#This Row],[Background]],IF(Table_Styles[[#This Row],[Background Default]]&lt;&gt;"",Table_Styles[[#This Row],[Background Default]],""))</f>
        <v>#00a0c6</v>
      </c>
      <c r="S91" s="29" t="str">
        <f>"1px solid "&amp;Colour_Accent_1</f>
        <v>1px solid #00a0c6</v>
      </c>
      <c r="T91" s="59" t="s">
        <v>432</v>
      </c>
      <c r="U91" s="52" t="str">
        <f>IF(Table_Styles[[#This Row],[Border]]&lt;&gt;"",Table_Styles[[#This Row],[Border]],IF(Table_Styles[[#This Row],[Border Default]]&lt;&gt;"",Table_Styles[[#This Row],[Border Default]],""))</f>
        <v>1px solid #00a0c6</v>
      </c>
      <c r="V91" s="59"/>
      <c r="W91" s="59"/>
      <c r="X91" s="52" t="str">
        <f>IF(Table_Styles[[#This Row],[Border Radius]]&lt;&gt;"",Table_Styles[[#This Row],[Border Radius]],IF(Table_Styles[[#This Row],[Border Radius Default]]&lt;&gt;"",Table_Styles[[#This Row],[Border Radius Default]],""))</f>
        <v/>
      </c>
      <c r="Y91" s="59"/>
      <c r="Z91" s="59"/>
      <c r="AA91" s="52" t="str">
        <f>IF(Table_Styles[[#This Row],[MT]]&lt;&gt;"",Table_Styles[[#This Row],[MT]],IF(Table_Styles[[#This Row],[MT Default]]&lt;&gt;"",Table_Styles[[#This Row],[MT Default]],""))</f>
        <v/>
      </c>
      <c r="AB91" s="59"/>
      <c r="AC91" s="59"/>
      <c r="AD91" s="52" t="str">
        <f>IF(Table_Styles[[#This Row],[MR]]&lt;&gt;"",Table_Styles[[#This Row],[MR]],IF(Table_Styles[[#This Row],[MR Default]]&lt;&gt;"",Table_Styles[[#This Row],[MR Default]],""))</f>
        <v/>
      </c>
      <c r="AE91" s="59"/>
      <c r="AF91" s="59"/>
      <c r="AG91" s="52" t="str">
        <f>IF(Table_Styles[[#This Row],[MB]]&lt;&gt;"",Table_Styles[[#This Row],[MB]],IF(Table_Styles[[#This Row],[MB Default]]&lt;&gt;"",Table_Styles[[#This Row],[MB Default]],""))</f>
        <v/>
      </c>
      <c r="AH91" s="59"/>
      <c r="AI91" s="59"/>
      <c r="AJ91" s="52" t="str">
        <f>IF(Table_Styles[[#This Row],[ML]]&lt;&gt;"",Table_Styles[[#This Row],[ML]],IF(Table_Styles[[#This Row],[ML Default]]&lt;&gt;"",Table_Styles[[#This Row],[ML Default]],""))</f>
        <v/>
      </c>
      <c r="AK91" s="59"/>
      <c r="AL91" s="59"/>
      <c r="AM91" s="52" t="str">
        <f>IF(Table_Styles[[#This Row],[PT]]&lt;&gt;"",Table_Styles[[#This Row],[PT]],IF(Table_Styles[[#This Row],[PT Default]]&lt;&gt;"",Table_Styles[[#This Row],[PT Default]],""))</f>
        <v/>
      </c>
      <c r="AN91" s="59"/>
      <c r="AO91" s="59"/>
      <c r="AP91" s="52" t="str">
        <f>IF(Table_Styles[[#This Row],[PR]]&lt;&gt;"",Table_Styles[[#This Row],[PR]],IF(Table_Styles[[#This Row],[PR Default]]&lt;&gt;"",Table_Styles[[#This Row],[PR Default]],""))</f>
        <v/>
      </c>
      <c r="AQ91" s="59"/>
      <c r="AR91" s="59"/>
      <c r="AS91" s="52" t="str">
        <f>IF(Table_Styles[[#This Row],[PB]]&lt;&gt;"",Table_Styles[[#This Row],[PB]],IF(Table_Styles[[#This Row],[PB Default]]&lt;&gt;"",Table_Styles[[#This Row],[PB Default]],""))</f>
        <v/>
      </c>
      <c r="AT91" s="59"/>
      <c r="AU91" s="59"/>
      <c r="AV91" s="52" t="str">
        <f>IF(Table_Styles[[#This Row],[PL]]&lt;&gt;"",Table_Styles[[#This Row],[PL]],IF(Table_Styles[[#This Row],[PL Default]]&lt;&gt;"",Table_Styles[[#This Row],[PL Default]],""))</f>
        <v/>
      </c>
      <c r="AW91" s="59"/>
      <c r="AX91" s="59"/>
      <c r="AY91" s="52" t="str">
        <f>IF(Table_Styles[[#This Row],[BT]]&lt;&gt;"",Table_Styles[[#This Row],[BT]],IF(Table_Styles[[#This Row],[BT Default]]&lt;&gt;"",Table_Styles[[#This Row],[BT Default]],""))</f>
        <v/>
      </c>
      <c r="AZ91" s="59"/>
      <c r="BA91" s="59"/>
      <c r="BB91" s="52" t="str">
        <f>IF(Table_Styles[[#This Row],[BR]]&lt;&gt;"",Table_Styles[[#This Row],[BR]],IF(Table_Styles[[#This Row],[BR Default]]&lt;&gt;"",Table_Styles[[#This Row],[BR Default]],""))</f>
        <v/>
      </c>
      <c r="BC91" s="59"/>
      <c r="BD91" s="59"/>
      <c r="BE91" s="52" t="str">
        <f>IF(Table_Styles[[#This Row],[BB]]&lt;&gt;"",Table_Styles[[#This Row],[BB]],IF(Table_Styles[[#This Row],[BB Default]]&lt;&gt;"",Table_Styles[[#This Row],[BB Default]],""))</f>
        <v/>
      </c>
      <c r="BF91" s="59"/>
      <c r="BG91" s="59"/>
      <c r="BH91" s="52" t="str">
        <f>IF(Table_Styles[[#This Row],[BL]]&lt;&gt;"",Table_Styles[[#This Row],[BL]],IF(Table_Styles[[#This Row],[BL Default]]&lt;&gt;"",Table_Styles[[#This Row],[BL Default]],""))</f>
        <v/>
      </c>
      <c r="BI91" s="59"/>
      <c r="BJ91" s="59"/>
      <c r="BK91" s="52" t="str">
        <f>IF(Table_Styles[[#This Row],[Width]]&lt;&gt;"",Table_Styles[[#This Row],[Width]],IF(Table_Styles[[#This Row],[Width Default]]&lt;&gt;"",Table_Styles[[#This Row],[Width Default]],""))</f>
        <v/>
      </c>
      <c r="BL91" s="59"/>
      <c r="BM91" s="59"/>
      <c r="BN91" s="52" t="str">
        <f>IF(Table_Styles[[#This Row],[Height]]&lt;&gt;"",Table_Styles[[#This Row],[Height]],IF(Table_Styles[[#This Row],[Height Default]]&lt;&gt;"",Table_Styles[[#This Row],[Height Default]],""))</f>
        <v/>
      </c>
      <c r="BO91" s="52"/>
      <c r="BP91" s="52"/>
      <c r="BQ91" s="52" t="str">
        <f>IF(Table_Styles[[#This Row],[Top]]&lt;&gt;"",Table_Styles[[#This Row],[Top]],IF(Table_Styles[[#This Row],[Top Default]]&lt;&gt;"",Table_Styles[[#This Row],[Top Default]],""))</f>
        <v/>
      </c>
      <c r="BR91" s="52"/>
      <c r="BS91" s="52"/>
      <c r="BT91" s="52" t="str">
        <f>IF(Table_Styles[[#This Row],[Right]]&lt;&gt;"",Table_Styles[[#This Row],[Right]],IF(Table_Styles[[#This Row],[Right Default]]&lt;&gt;"",Table_Styles[[#This Row],[Right Default]],""))</f>
        <v/>
      </c>
      <c r="BU91" s="52"/>
      <c r="BV91" s="52"/>
      <c r="BW91" s="52" t="str">
        <f>IF(Table_Styles[[#This Row],[Bottom]]&lt;&gt;"",Table_Styles[[#This Row],[Bottom]],IF(Table_Styles[[#This Row],[Bottom Default]]&lt;&gt;"",Table_Styles[[#This Row],[Bottom Default]],""))</f>
        <v/>
      </c>
      <c r="BX91" s="52"/>
      <c r="BY91" s="52"/>
      <c r="BZ91" s="52" t="str">
        <f>IF(Table_Styles[[#This Row],[Left]]&lt;&gt;"",Table_Styles[[#This Row],[Left]],IF(Table_Styles[[#This Row],[Left Default]]&lt;&gt;"",Table_Styles[[#This Row],[Left Default]],""))</f>
        <v/>
      </c>
      <c r="CA91" s="59"/>
      <c r="CB91" s="104" t="str">
        <f>IF(AND(Table_Styles[[#This Row],[Selector]]&lt;&gt;"",Table_Styles[[#This Row],[Font Family Used]]&lt;&gt;"",Table_Styles[[#This Row],[Font Weight Used]]&lt;&gt;""),Table_Styles[[#This Row],[Font Family Used]]&amp;" "&amp;Table_Styles[[#This Row],[Font Weight Used]],"")</f>
        <v/>
      </c>
      <c r="CC91" s="104" t="str">
        <f ca="1">IF(AND(Table_Styles[[#This Row],[Selector]],COUNTIF(OFFSET(CC:CC,0,0,ROW()-1,1),"="&amp;Table_Styles[[#This Row],[Font]])=0),Table_Styles[[#This Row],[Font]],"")</f>
        <v/>
      </c>
      <c r="CD91" s="104" t="str">
        <f ca="1">IF(Table_Styles[[#This Row],[Unique Font]]&lt;&gt;"",
"{""fontFamily"":"""&amp;Table_Styles[[#This Row],[Font Family Used]]&amp;""",""fontWeight"":"&amp;Table_Styles[[#This Row],[Font Weight Used]]&amp;"}","")</f>
        <v/>
      </c>
      <c r="CE9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#00a0c6;border: 1px solid #00a0c6</v>
      </c>
      <c r="CF91" s="104" t="str">
        <f>IF(AND(Table_Styles[[#This Row],[Selector]]&lt;&gt;"", Table_Styles[[#This Row],[Config Properties]]&lt;&gt;""),
Table_Styles[[#This Row],[Selector]]&amp;" { "&amp;Table_Styles[[#This Row],[Config Properties]]&amp;" }","")</f>
        <v>nav .btn.btn-primary:active { color: #FFFFFF;background: #00a0c6;border: 1px solid #00a0c6 }</v>
      </c>
      <c r="CG91" s="104" t="str">
        <f xml:space="preserve">
SUBSTITUTE(SUBSTITUTE(SUBSTITUTE(SUBSTITUTE(SUBSTITUTE(SUBSTITUTE(SUBSTITUTE(SUBSTITUTE(Table_Styles[[#This Row],[Config]],
" {","{"),
"{ ","{"),
" }","}"),
"} ","}"),
" ,",","),
", ",","),
" :",":"),
": ",":")</f>
        <v>nav .btn.btn-primary:active{color:#FFFFFF;background:#00a0c6;border:1px solid #00a0c6}</v>
      </c>
    </row>
    <row r="92" spans="2:85" ht="21" customHeight="1">
      <c r="B92" s="176" t="s">
        <v>535</v>
      </c>
      <c r="C92" s="102" t="s">
        <v>536</v>
      </c>
      <c r="D92" s="60"/>
      <c r="E92" s="60"/>
      <c r="F92" s="25" t="str">
        <f>IF(Table_Styles[[#This Row],[Font Family]]&lt;&gt;"",Table_Styles[[#This Row],[Font Family]],IF(Table_Styles[[#This Row],[Font Family Default]]&lt;&gt;"",Table_Styles[[#This Row],[Font Family Default]],""))</f>
        <v/>
      </c>
      <c r="G92" s="60"/>
      <c r="H92" s="60"/>
      <c r="I92" s="25" t="str">
        <f>IF(Table_Styles[[#This Row],[Font Size]]&lt;&gt;"",Table_Styles[[#This Row],[Font Size]],IF(Table_Styles[[#This Row],[Font Size Default]]&lt;&gt;"",Table_Styles[[#This Row],[Font Size Default]],""))</f>
        <v/>
      </c>
      <c r="J92" s="60"/>
      <c r="K92" s="60"/>
      <c r="L92" s="25" t="str">
        <f>IF(Table_Styles[[#This Row],[Font Weight]]&lt;&gt;"",Table_Styles[[#This Row],[Font Weight]],IF(Table_Styles[[#This Row],[Font Weight Default]]&lt;&gt;"",Table_Styles[[#This Row],[Font Weight Default]],""))</f>
        <v/>
      </c>
      <c r="M92" s="60"/>
      <c r="N92" s="62" t="str">
        <f>Colour_Foreground_1</f>
        <v>#1d1c1c</v>
      </c>
      <c r="O92" s="25" t="str">
        <f>IF(Table_Styles[[#This Row],[Colour]]&lt;&gt;"",Table_Styles[[#This Row],[Colour]],IF(Table_Styles[[#This Row],[Colour Default]]&lt;&gt;"",Table_Styles[[#This Row],[Colour Default]],""))</f>
        <v>#1d1c1c</v>
      </c>
      <c r="P92" s="226" t="s">
        <v>918</v>
      </c>
      <c r="Q92" s="175" t="str">
        <f>Colour_Background_2</f>
        <v>#f5f8fc</v>
      </c>
      <c r="R92" s="25" t="str">
        <f>IF(Table_Styles[[#This Row],[Background]]&lt;&gt;"",Table_Styles[[#This Row],[Background]],IF(Table_Styles[[#This Row],[Background Default]]&lt;&gt;"",Table_Styles[[#This Row],[Background Default]],""))</f>
        <v>#ffffff</v>
      </c>
      <c r="S92" s="29" t="str">
        <f>"1px solid "&amp;Colour_Borders</f>
        <v>1px solid #c0c8d2</v>
      </c>
      <c r="T92" s="59" t="s">
        <v>432</v>
      </c>
      <c r="U92" s="25" t="str">
        <f>IF(Table_Styles[[#This Row],[Border]]&lt;&gt;"",Table_Styles[[#This Row],[Border]],IF(Table_Styles[[#This Row],[Border Default]]&lt;&gt;"",Table_Styles[[#This Row],[Border Default]],""))</f>
        <v>1px solid #c0c8d2</v>
      </c>
      <c r="V92" s="60"/>
      <c r="W92" s="60"/>
      <c r="X92" s="25" t="str">
        <f>IF(Table_Styles[[#This Row],[Border Radius]]&lt;&gt;"",Table_Styles[[#This Row],[Border Radius]],IF(Table_Styles[[#This Row],[Border Radius Default]]&lt;&gt;"",Table_Styles[[#This Row],[Border Radius Default]],""))</f>
        <v/>
      </c>
      <c r="Y92" s="60"/>
      <c r="Z92" s="60"/>
      <c r="AA92" s="25" t="str">
        <f>IF(Table_Styles[[#This Row],[MT]]&lt;&gt;"",Table_Styles[[#This Row],[MT]],IF(Table_Styles[[#This Row],[MT Default]]&lt;&gt;"",Table_Styles[[#This Row],[MT Default]],""))</f>
        <v/>
      </c>
      <c r="AB92" s="60"/>
      <c r="AC92" s="60"/>
      <c r="AD92" s="25" t="str">
        <f>IF(Table_Styles[[#This Row],[MR]]&lt;&gt;"",Table_Styles[[#This Row],[MR]],IF(Table_Styles[[#This Row],[MR Default]]&lt;&gt;"",Table_Styles[[#This Row],[MR Default]],""))</f>
        <v/>
      </c>
      <c r="AE92" s="60"/>
      <c r="AF92" s="60"/>
      <c r="AG92" s="25" t="str">
        <f>IF(Table_Styles[[#This Row],[MB]]&lt;&gt;"",Table_Styles[[#This Row],[MB]],IF(Table_Styles[[#This Row],[MB Default]]&lt;&gt;"",Table_Styles[[#This Row],[MB Default]],""))</f>
        <v/>
      </c>
      <c r="AH92" s="60"/>
      <c r="AI92" s="60"/>
      <c r="AJ92" s="25" t="str">
        <f>IF(Table_Styles[[#This Row],[ML]]&lt;&gt;"",Table_Styles[[#This Row],[ML]],IF(Table_Styles[[#This Row],[ML Default]]&lt;&gt;"",Table_Styles[[#This Row],[ML Default]],""))</f>
        <v/>
      </c>
      <c r="AK92" s="60"/>
      <c r="AL92" s="60"/>
      <c r="AM92" s="25" t="str">
        <f>IF(Table_Styles[[#This Row],[PT]]&lt;&gt;"",Table_Styles[[#This Row],[PT]],IF(Table_Styles[[#This Row],[PT Default]]&lt;&gt;"",Table_Styles[[#This Row],[PT Default]],""))</f>
        <v/>
      </c>
      <c r="AN92" s="60"/>
      <c r="AO92" s="60"/>
      <c r="AP92" s="25" t="str">
        <f>IF(Table_Styles[[#This Row],[PR]]&lt;&gt;"",Table_Styles[[#This Row],[PR]],IF(Table_Styles[[#This Row],[PR Default]]&lt;&gt;"",Table_Styles[[#This Row],[PR Default]],""))</f>
        <v/>
      </c>
      <c r="AQ92" s="60"/>
      <c r="AR92" s="60"/>
      <c r="AS92" s="25" t="str">
        <f>IF(Table_Styles[[#This Row],[PB]]&lt;&gt;"",Table_Styles[[#This Row],[PB]],IF(Table_Styles[[#This Row],[PB Default]]&lt;&gt;"",Table_Styles[[#This Row],[PB Default]],""))</f>
        <v/>
      </c>
      <c r="AT92" s="60"/>
      <c r="AU92" s="60"/>
      <c r="AV92" s="25" t="str">
        <f>IF(Table_Styles[[#This Row],[PL]]&lt;&gt;"",Table_Styles[[#This Row],[PL]],IF(Table_Styles[[#This Row],[PL Default]]&lt;&gt;"",Table_Styles[[#This Row],[PL Default]],""))</f>
        <v/>
      </c>
      <c r="AW92" s="60"/>
      <c r="AX92" s="60"/>
      <c r="AY92" s="25" t="str">
        <f>IF(Table_Styles[[#This Row],[BT]]&lt;&gt;"",Table_Styles[[#This Row],[BT]],IF(Table_Styles[[#This Row],[BT Default]]&lt;&gt;"",Table_Styles[[#This Row],[BT Default]],""))</f>
        <v/>
      </c>
      <c r="AZ92" s="60"/>
      <c r="BA92" s="60"/>
      <c r="BB92" s="25" t="str">
        <f>IF(Table_Styles[[#This Row],[BR]]&lt;&gt;"",Table_Styles[[#This Row],[BR]],IF(Table_Styles[[#This Row],[BR Default]]&lt;&gt;"",Table_Styles[[#This Row],[BR Default]],""))</f>
        <v/>
      </c>
      <c r="BC92" s="60"/>
      <c r="BD92" s="60"/>
      <c r="BE92" s="25" t="str">
        <f>IF(Table_Styles[[#This Row],[BB]]&lt;&gt;"",Table_Styles[[#This Row],[BB]],IF(Table_Styles[[#This Row],[BB Default]]&lt;&gt;"",Table_Styles[[#This Row],[BB Default]],""))</f>
        <v/>
      </c>
      <c r="BF92" s="60"/>
      <c r="BG92" s="60"/>
      <c r="BH92" s="25" t="str">
        <f>IF(Table_Styles[[#This Row],[BL]]&lt;&gt;"",Table_Styles[[#This Row],[BL]],IF(Table_Styles[[#This Row],[BL Default]]&lt;&gt;"",Table_Styles[[#This Row],[BL Default]],""))</f>
        <v/>
      </c>
      <c r="BI92" s="60"/>
      <c r="BJ92" s="60"/>
      <c r="BK92" s="25" t="str">
        <f>IF(Table_Styles[[#This Row],[Width]]&lt;&gt;"",Table_Styles[[#This Row],[Width]],IF(Table_Styles[[#This Row],[Width Default]]&lt;&gt;"",Table_Styles[[#This Row],[Width Default]],""))</f>
        <v/>
      </c>
      <c r="BL92" s="60"/>
      <c r="BM92" s="60"/>
      <c r="BN92" s="25" t="str">
        <f>IF(Table_Styles[[#This Row],[Height]]&lt;&gt;"",Table_Styles[[#This Row],[Height]],IF(Table_Styles[[#This Row],[Height Default]]&lt;&gt;"",Table_Styles[[#This Row],[Height Default]],""))</f>
        <v/>
      </c>
      <c r="BO92" s="25"/>
      <c r="BP92" s="25"/>
      <c r="BQ92" s="25" t="str">
        <f>IF(Table_Styles[[#This Row],[Top]]&lt;&gt;"",Table_Styles[[#This Row],[Top]],IF(Table_Styles[[#This Row],[Top Default]]&lt;&gt;"",Table_Styles[[#This Row],[Top Default]],""))</f>
        <v/>
      </c>
      <c r="BR92" s="25"/>
      <c r="BS92" s="25"/>
      <c r="BT92" s="25" t="str">
        <f>IF(Table_Styles[[#This Row],[Right]]&lt;&gt;"",Table_Styles[[#This Row],[Right]],IF(Table_Styles[[#This Row],[Right Default]]&lt;&gt;"",Table_Styles[[#This Row],[Right Default]],""))</f>
        <v/>
      </c>
      <c r="BU92" s="25"/>
      <c r="BV92" s="25"/>
      <c r="BW92" s="25" t="str">
        <f>IF(Table_Styles[[#This Row],[Bottom]]&lt;&gt;"",Table_Styles[[#This Row],[Bottom]],IF(Table_Styles[[#This Row],[Bottom Default]]&lt;&gt;"",Table_Styles[[#This Row],[Bottom Default]],""))</f>
        <v/>
      </c>
      <c r="BX92" s="25"/>
      <c r="BY92" s="25"/>
      <c r="BZ92" s="25" t="str">
        <f>IF(Table_Styles[[#This Row],[Left]]&lt;&gt;"",Table_Styles[[#This Row],[Left]],IF(Table_Styles[[#This Row],[Left Default]]&lt;&gt;"",Table_Styles[[#This Row],[Left Default]],""))</f>
        <v/>
      </c>
      <c r="CA92" s="60"/>
      <c r="CB92" s="102" t="str">
        <f>IF(AND(Table_Styles[[#This Row],[Selector]]&lt;&gt;"",Table_Styles[[#This Row],[Font Family Used]]&lt;&gt;"",Table_Styles[[#This Row],[Font Weight Used]]&lt;&gt;""),Table_Styles[[#This Row],[Font Family Used]]&amp;" "&amp;Table_Styles[[#This Row],[Font Weight Used]],"")</f>
        <v/>
      </c>
      <c r="CC92" s="102" t="str">
        <f ca="1">IF(AND(Table_Styles[[#This Row],[Selector]],COUNTIF(OFFSET(CC:CC,0,0,ROW()-1,1),"="&amp;Table_Styles[[#This Row],[Font]])=0),Table_Styles[[#This Row],[Font]],"")</f>
        <v/>
      </c>
      <c r="CD92" s="102" t="str">
        <f ca="1">IF(Table_Styles[[#This Row],[Unique Font]]&lt;&gt;"",
"{""fontFamily"":"""&amp;Table_Styles[[#This Row],[Font Family Used]]&amp;""",""fontWeight"":"&amp;Table_Styles[[#This Row],[Font Weight Used]]&amp;"}","")</f>
        <v/>
      </c>
      <c r="CE92"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92" s="104" t="str">
        <f>IF(AND(Table_Styles[[#This Row],[Selector]]&lt;&gt;"", Table_Styles[[#This Row],[Config Properties]]&lt;&gt;""),
Table_Styles[[#This Row],[Selector]]&amp;" { "&amp;Table_Styles[[#This Row],[Config Properties]]&amp;" }","")</f>
        <v>nav .btn.btn-secondary { color: #1d1c1c;background: #ffffff;border: 1px solid #c0c8d2 }</v>
      </c>
      <c r="CG92" s="104" t="str">
        <f xml:space="preserve">
SUBSTITUTE(SUBSTITUTE(SUBSTITUTE(SUBSTITUTE(SUBSTITUTE(SUBSTITUTE(SUBSTITUTE(SUBSTITUTE(Table_Styles[[#This Row],[Config]],
" {","{"),
"{ ","{"),
" }","}"),
"} ","}"),
" ,",","),
", ",","),
" :",":"),
": ",":")</f>
        <v>nav .btn.btn-secondary{color:#1d1c1c;background:#ffffff;border:1px solid #c0c8d2}</v>
      </c>
    </row>
    <row r="93" spans="2:85" ht="21" customHeight="1">
      <c r="B93" s="176" t="s">
        <v>537</v>
      </c>
      <c r="C93" s="102" t="s">
        <v>538</v>
      </c>
      <c r="D93" s="60"/>
      <c r="E93" s="60"/>
      <c r="F93" s="25" t="str">
        <f>IF(Table_Styles[[#This Row],[Font Family]]&lt;&gt;"",Table_Styles[[#This Row],[Font Family]],IF(Table_Styles[[#This Row],[Font Family Default]]&lt;&gt;"",Table_Styles[[#This Row],[Font Family Default]],""))</f>
        <v/>
      </c>
      <c r="G93" s="60"/>
      <c r="H93" s="60"/>
      <c r="I93" s="25" t="str">
        <f>IF(Table_Styles[[#This Row],[Font Size]]&lt;&gt;"",Table_Styles[[#This Row],[Font Size]],IF(Table_Styles[[#This Row],[Font Size Default]]&lt;&gt;"",Table_Styles[[#This Row],[Font Size Default]],""))</f>
        <v/>
      </c>
      <c r="J93" s="60"/>
      <c r="K93" s="60"/>
      <c r="L93" s="25" t="str">
        <f>IF(Table_Styles[[#This Row],[Font Weight]]&lt;&gt;"",Table_Styles[[#This Row],[Font Weight]],IF(Table_Styles[[#This Row],[Font Weight Default]]&lt;&gt;"",Table_Styles[[#This Row],[Font Weight Default]],""))</f>
        <v/>
      </c>
      <c r="M93" s="60"/>
      <c r="N93" s="62" t="str">
        <f>Colour_Foreground_1</f>
        <v>#1d1c1c</v>
      </c>
      <c r="O93" s="25" t="str">
        <f>IF(Table_Styles[[#This Row],[Colour]]&lt;&gt;"",Table_Styles[[#This Row],[Colour]],IF(Table_Styles[[#This Row],[Colour Default]]&lt;&gt;"",Table_Styles[[#This Row],[Colour Default]],""))</f>
        <v>#1d1c1c</v>
      </c>
      <c r="P93" s="226" t="s">
        <v>918</v>
      </c>
      <c r="Q93" s="175" t="str">
        <f>Colour_Background_2</f>
        <v>#f5f8fc</v>
      </c>
      <c r="R93" s="25" t="str">
        <f>IF(Table_Styles[[#This Row],[Background]]&lt;&gt;"",Table_Styles[[#This Row],[Background]],IF(Table_Styles[[#This Row],[Background Default]]&lt;&gt;"",Table_Styles[[#This Row],[Background Default]],""))</f>
        <v>#ffffff</v>
      </c>
      <c r="S93" s="29" t="str">
        <f>"1px solid "&amp;Colour_Borders</f>
        <v>1px solid #c0c8d2</v>
      </c>
      <c r="T93" s="59" t="s">
        <v>432</v>
      </c>
      <c r="U93" s="25" t="str">
        <f>IF(Table_Styles[[#This Row],[Border]]&lt;&gt;"",Table_Styles[[#This Row],[Border]],IF(Table_Styles[[#This Row],[Border Default]]&lt;&gt;"",Table_Styles[[#This Row],[Border Default]],""))</f>
        <v>1px solid #c0c8d2</v>
      </c>
      <c r="V93" s="60"/>
      <c r="W93" s="60"/>
      <c r="X93" s="25" t="str">
        <f>IF(Table_Styles[[#This Row],[Border Radius]]&lt;&gt;"",Table_Styles[[#This Row],[Border Radius]],IF(Table_Styles[[#This Row],[Border Radius Default]]&lt;&gt;"",Table_Styles[[#This Row],[Border Radius Default]],""))</f>
        <v/>
      </c>
      <c r="Y93" s="60"/>
      <c r="Z93" s="60"/>
      <c r="AA93" s="25" t="str">
        <f>IF(Table_Styles[[#This Row],[MT]]&lt;&gt;"",Table_Styles[[#This Row],[MT]],IF(Table_Styles[[#This Row],[MT Default]]&lt;&gt;"",Table_Styles[[#This Row],[MT Default]],""))</f>
        <v/>
      </c>
      <c r="AB93" s="60"/>
      <c r="AC93" s="60"/>
      <c r="AD93" s="25" t="str">
        <f>IF(Table_Styles[[#This Row],[MR]]&lt;&gt;"",Table_Styles[[#This Row],[MR]],IF(Table_Styles[[#This Row],[MR Default]]&lt;&gt;"",Table_Styles[[#This Row],[MR Default]],""))</f>
        <v/>
      </c>
      <c r="AE93" s="60"/>
      <c r="AF93" s="60"/>
      <c r="AG93" s="25" t="str">
        <f>IF(Table_Styles[[#This Row],[MB]]&lt;&gt;"",Table_Styles[[#This Row],[MB]],IF(Table_Styles[[#This Row],[MB Default]]&lt;&gt;"",Table_Styles[[#This Row],[MB Default]],""))</f>
        <v/>
      </c>
      <c r="AH93" s="60"/>
      <c r="AI93" s="60"/>
      <c r="AJ93" s="25" t="str">
        <f>IF(Table_Styles[[#This Row],[ML]]&lt;&gt;"",Table_Styles[[#This Row],[ML]],IF(Table_Styles[[#This Row],[ML Default]]&lt;&gt;"",Table_Styles[[#This Row],[ML Default]],""))</f>
        <v/>
      </c>
      <c r="AK93" s="60"/>
      <c r="AL93" s="60"/>
      <c r="AM93" s="25" t="str">
        <f>IF(Table_Styles[[#This Row],[PT]]&lt;&gt;"",Table_Styles[[#This Row],[PT]],IF(Table_Styles[[#This Row],[PT Default]]&lt;&gt;"",Table_Styles[[#This Row],[PT Default]],""))</f>
        <v/>
      </c>
      <c r="AN93" s="60"/>
      <c r="AO93" s="60"/>
      <c r="AP93" s="25" t="str">
        <f>IF(Table_Styles[[#This Row],[PR]]&lt;&gt;"",Table_Styles[[#This Row],[PR]],IF(Table_Styles[[#This Row],[PR Default]]&lt;&gt;"",Table_Styles[[#This Row],[PR Default]],""))</f>
        <v/>
      </c>
      <c r="AQ93" s="60"/>
      <c r="AR93" s="60"/>
      <c r="AS93" s="25" t="str">
        <f>IF(Table_Styles[[#This Row],[PB]]&lt;&gt;"",Table_Styles[[#This Row],[PB]],IF(Table_Styles[[#This Row],[PB Default]]&lt;&gt;"",Table_Styles[[#This Row],[PB Default]],""))</f>
        <v/>
      </c>
      <c r="AT93" s="60"/>
      <c r="AU93" s="60"/>
      <c r="AV93" s="25" t="str">
        <f>IF(Table_Styles[[#This Row],[PL]]&lt;&gt;"",Table_Styles[[#This Row],[PL]],IF(Table_Styles[[#This Row],[PL Default]]&lt;&gt;"",Table_Styles[[#This Row],[PL Default]],""))</f>
        <v/>
      </c>
      <c r="AW93" s="60"/>
      <c r="AX93" s="60"/>
      <c r="AY93" s="25" t="str">
        <f>IF(Table_Styles[[#This Row],[BT]]&lt;&gt;"",Table_Styles[[#This Row],[BT]],IF(Table_Styles[[#This Row],[BT Default]]&lt;&gt;"",Table_Styles[[#This Row],[BT Default]],""))</f>
        <v/>
      </c>
      <c r="AZ93" s="60"/>
      <c r="BA93" s="60"/>
      <c r="BB93" s="25" t="str">
        <f>IF(Table_Styles[[#This Row],[BR]]&lt;&gt;"",Table_Styles[[#This Row],[BR]],IF(Table_Styles[[#This Row],[BR Default]]&lt;&gt;"",Table_Styles[[#This Row],[BR Default]],""))</f>
        <v/>
      </c>
      <c r="BC93" s="60"/>
      <c r="BD93" s="60"/>
      <c r="BE93" s="25" t="str">
        <f>IF(Table_Styles[[#This Row],[BB]]&lt;&gt;"",Table_Styles[[#This Row],[BB]],IF(Table_Styles[[#This Row],[BB Default]]&lt;&gt;"",Table_Styles[[#This Row],[BB Default]],""))</f>
        <v/>
      </c>
      <c r="BF93" s="60"/>
      <c r="BG93" s="60"/>
      <c r="BH93" s="25" t="str">
        <f>IF(Table_Styles[[#This Row],[BL]]&lt;&gt;"",Table_Styles[[#This Row],[BL]],IF(Table_Styles[[#This Row],[BL Default]]&lt;&gt;"",Table_Styles[[#This Row],[BL Default]],""))</f>
        <v/>
      </c>
      <c r="BI93" s="60"/>
      <c r="BJ93" s="60"/>
      <c r="BK93" s="25" t="str">
        <f>IF(Table_Styles[[#This Row],[Width]]&lt;&gt;"",Table_Styles[[#This Row],[Width]],IF(Table_Styles[[#This Row],[Width Default]]&lt;&gt;"",Table_Styles[[#This Row],[Width Default]],""))</f>
        <v/>
      </c>
      <c r="BL93" s="60"/>
      <c r="BM93" s="60"/>
      <c r="BN93" s="25" t="str">
        <f>IF(Table_Styles[[#This Row],[Height]]&lt;&gt;"",Table_Styles[[#This Row],[Height]],IF(Table_Styles[[#This Row],[Height Default]]&lt;&gt;"",Table_Styles[[#This Row],[Height Default]],""))</f>
        <v/>
      </c>
      <c r="BO93" s="25"/>
      <c r="BP93" s="25"/>
      <c r="BQ93" s="25" t="str">
        <f>IF(Table_Styles[[#This Row],[Top]]&lt;&gt;"",Table_Styles[[#This Row],[Top]],IF(Table_Styles[[#This Row],[Top Default]]&lt;&gt;"",Table_Styles[[#This Row],[Top Default]],""))</f>
        <v/>
      </c>
      <c r="BR93" s="25"/>
      <c r="BS93" s="25"/>
      <c r="BT93" s="25" t="str">
        <f>IF(Table_Styles[[#This Row],[Right]]&lt;&gt;"",Table_Styles[[#This Row],[Right]],IF(Table_Styles[[#This Row],[Right Default]]&lt;&gt;"",Table_Styles[[#This Row],[Right Default]],""))</f>
        <v/>
      </c>
      <c r="BU93" s="25"/>
      <c r="BV93" s="25"/>
      <c r="BW93" s="25" t="str">
        <f>IF(Table_Styles[[#This Row],[Bottom]]&lt;&gt;"",Table_Styles[[#This Row],[Bottom]],IF(Table_Styles[[#This Row],[Bottom Default]]&lt;&gt;"",Table_Styles[[#This Row],[Bottom Default]],""))</f>
        <v/>
      </c>
      <c r="BX93" s="25"/>
      <c r="BY93" s="25"/>
      <c r="BZ93" s="25" t="str">
        <f>IF(Table_Styles[[#This Row],[Left]]&lt;&gt;"",Table_Styles[[#This Row],[Left]],IF(Table_Styles[[#This Row],[Left Default]]&lt;&gt;"",Table_Styles[[#This Row],[Left Default]],""))</f>
        <v/>
      </c>
      <c r="CA93" s="60"/>
      <c r="CB93" s="102" t="str">
        <f>IF(AND(Table_Styles[[#This Row],[Selector]]&lt;&gt;"",Table_Styles[[#This Row],[Font Family Used]]&lt;&gt;"",Table_Styles[[#This Row],[Font Weight Used]]&lt;&gt;""),Table_Styles[[#This Row],[Font Family Used]]&amp;" "&amp;Table_Styles[[#This Row],[Font Weight Used]],"")</f>
        <v/>
      </c>
      <c r="CC93" s="102" t="str">
        <f ca="1">IF(AND(Table_Styles[[#This Row],[Selector]],COUNTIF(OFFSET(CC:CC,0,0,ROW()-1,1),"="&amp;Table_Styles[[#This Row],[Font]])=0),Table_Styles[[#This Row],[Font]],"")</f>
        <v/>
      </c>
      <c r="CD93" s="102" t="str">
        <f ca="1">IF(Table_Styles[[#This Row],[Unique Font]]&lt;&gt;"",
"{""fontFamily"":"""&amp;Table_Styles[[#This Row],[Font Family Used]]&amp;""",""fontWeight"":"&amp;Table_Styles[[#This Row],[Font Weight Used]]&amp;"}","")</f>
        <v/>
      </c>
      <c r="CE93"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93" s="104" t="str">
        <f>IF(AND(Table_Styles[[#This Row],[Selector]]&lt;&gt;"", Table_Styles[[#This Row],[Config Properties]]&lt;&gt;""),
Table_Styles[[#This Row],[Selector]]&amp;" { "&amp;Table_Styles[[#This Row],[Config Properties]]&amp;" }","")</f>
        <v>nav .btn.btn-secondary:hover { color: #1d1c1c;background: #ffffff;border: 1px solid #c0c8d2 }</v>
      </c>
      <c r="CG93" s="104" t="str">
        <f xml:space="preserve">
SUBSTITUTE(SUBSTITUTE(SUBSTITUTE(SUBSTITUTE(SUBSTITUTE(SUBSTITUTE(SUBSTITUTE(SUBSTITUTE(Table_Styles[[#This Row],[Config]],
" {","{"),
"{ ","{"),
" }","}"),
"} ","}"),
" ,",","),
", ",","),
" :",":"),
": ",":")</f>
        <v>nav .btn.btn-secondary:hover{color:#1d1c1c;background:#ffffff;border:1px solid #c0c8d2}</v>
      </c>
    </row>
    <row r="94" spans="2:85" ht="21" customHeight="1">
      <c r="B94" s="176" t="s">
        <v>539</v>
      </c>
      <c r="C94" s="102" t="s">
        <v>540</v>
      </c>
      <c r="D94" s="60"/>
      <c r="E94" s="60"/>
      <c r="F94" s="25" t="str">
        <f>IF(Table_Styles[[#This Row],[Font Family]]&lt;&gt;"",Table_Styles[[#This Row],[Font Family]],IF(Table_Styles[[#This Row],[Font Family Default]]&lt;&gt;"",Table_Styles[[#This Row],[Font Family Default]],""))</f>
        <v/>
      </c>
      <c r="G94" s="60"/>
      <c r="H94" s="60"/>
      <c r="I94" s="25" t="str">
        <f>IF(Table_Styles[[#This Row],[Font Size]]&lt;&gt;"",Table_Styles[[#This Row],[Font Size]],IF(Table_Styles[[#This Row],[Font Size Default]]&lt;&gt;"",Table_Styles[[#This Row],[Font Size Default]],""))</f>
        <v/>
      </c>
      <c r="J94" s="60"/>
      <c r="K94" s="60"/>
      <c r="L94" s="25" t="str">
        <f>IF(Table_Styles[[#This Row],[Font Weight]]&lt;&gt;"",Table_Styles[[#This Row],[Font Weight]],IF(Table_Styles[[#This Row],[Font Weight Default]]&lt;&gt;"",Table_Styles[[#This Row],[Font Weight Default]],""))</f>
        <v/>
      </c>
      <c r="M94" s="60"/>
      <c r="N94" s="62" t="str">
        <f>Colour_Foreground_1</f>
        <v>#1d1c1c</v>
      </c>
      <c r="O94" s="25" t="str">
        <f>IF(Table_Styles[[#This Row],[Colour]]&lt;&gt;"",Table_Styles[[#This Row],[Colour]],IF(Table_Styles[[#This Row],[Colour Default]]&lt;&gt;"",Table_Styles[[#This Row],[Colour Default]],""))</f>
        <v>#1d1c1c</v>
      </c>
      <c r="P94" s="226" t="s">
        <v>918</v>
      </c>
      <c r="Q94" s="175" t="str">
        <f>Colour_Background_2</f>
        <v>#f5f8fc</v>
      </c>
      <c r="R94" s="25" t="str">
        <f>IF(Table_Styles[[#This Row],[Background]]&lt;&gt;"",Table_Styles[[#This Row],[Background]],IF(Table_Styles[[#This Row],[Background Default]]&lt;&gt;"",Table_Styles[[#This Row],[Background Default]],""))</f>
        <v>#ffffff</v>
      </c>
      <c r="S94" s="29" t="str">
        <f>"1px solid "&amp;Colour_Borders</f>
        <v>1px solid #c0c8d2</v>
      </c>
      <c r="T94" s="59" t="s">
        <v>432</v>
      </c>
      <c r="U94" s="25" t="str">
        <f>IF(Table_Styles[[#This Row],[Border]]&lt;&gt;"",Table_Styles[[#This Row],[Border]],IF(Table_Styles[[#This Row],[Border Default]]&lt;&gt;"",Table_Styles[[#This Row],[Border Default]],""))</f>
        <v>1px solid #c0c8d2</v>
      </c>
      <c r="V94" s="60"/>
      <c r="W94" s="60"/>
      <c r="X94" s="25" t="str">
        <f>IF(Table_Styles[[#This Row],[Border Radius]]&lt;&gt;"",Table_Styles[[#This Row],[Border Radius]],IF(Table_Styles[[#This Row],[Border Radius Default]]&lt;&gt;"",Table_Styles[[#This Row],[Border Radius Default]],""))</f>
        <v/>
      </c>
      <c r="Y94" s="60"/>
      <c r="Z94" s="60"/>
      <c r="AA94" s="25" t="str">
        <f>IF(Table_Styles[[#This Row],[MT]]&lt;&gt;"",Table_Styles[[#This Row],[MT]],IF(Table_Styles[[#This Row],[MT Default]]&lt;&gt;"",Table_Styles[[#This Row],[MT Default]],""))</f>
        <v/>
      </c>
      <c r="AB94" s="60"/>
      <c r="AC94" s="60"/>
      <c r="AD94" s="25" t="str">
        <f>IF(Table_Styles[[#This Row],[MR]]&lt;&gt;"",Table_Styles[[#This Row],[MR]],IF(Table_Styles[[#This Row],[MR Default]]&lt;&gt;"",Table_Styles[[#This Row],[MR Default]],""))</f>
        <v/>
      </c>
      <c r="AE94" s="60"/>
      <c r="AF94" s="60"/>
      <c r="AG94" s="25" t="str">
        <f>IF(Table_Styles[[#This Row],[MB]]&lt;&gt;"",Table_Styles[[#This Row],[MB]],IF(Table_Styles[[#This Row],[MB Default]]&lt;&gt;"",Table_Styles[[#This Row],[MB Default]],""))</f>
        <v/>
      </c>
      <c r="AH94" s="60"/>
      <c r="AI94" s="60"/>
      <c r="AJ94" s="25" t="str">
        <f>IF(Table_Styles[[#This Row],[ML]]&lt;&gt;"",Table_Styles[[#This Row],[ML]],IF(Table_Styles[[#This Row],[ML Default]]&lt;&gt;"",Table_Styles[[#This Row],[ML Default]],""))</f>
        <v/>
      </c>
      <c r="AK94" s="60"/>
      <c r="AL94" s="60"/>
      <c r="AM94" s="25" t="str">
        <f>IF(Table_Styles[[#This Row],[PT]]&lt;&gt;"",Table_Styles[[#This Row],[PT]],IF(Table_Styles[[#This Row],[PT Default]]&lt;&gt;"",Table_Styles[[#This Row],[PT Default]],""))</f>
        <v/>
      </c>
      <c r="AN94" s="60"/>
      <c r="AO94" s="60"/>
      <c r="AP94" s="25" t="str">
        <f>IF(Table_Styles[[#This Row],[PR]]&lt;&gt;"",Table_Styles[[#This Row],[PR]],IF(Table_Styles[[#This Row],[PR Default]]&lt;&gt;"",Table_Styles[[#This Row],[PR Default]],""))</f>
        <v/>
      </c>
      <c r="AQ94" s="60"/>
      <c r="AR94" s="60"/>
      <c r="AS94" s="25" t="str">
        <f>IF(Table_Styles[[#This Row],[PB]]&lt;&gt;"",Table_Styles[[#This Row],[PB]],IF(Table_Styles[[#This Row],[PB Default]]&lt;&gt;"",Table_Styles[[#This Row],[PB Default]],""))</f>
        <v/>
      </c>
      <c r="AT94" s="60"/>
      <c r="AU94" s="60"/>
      <c r="AV94" s="25" t="str">
        <f>IF(Table_Styles[[#This Row],[PL]]&lt;&gt;"",Table_Styles[[#This Row],[PL]],IF(Table_Styles[[#This Row],[PL Default]]&lt;&gt;"",Table_Styles[[#This Row],[PL Default]],""))</f>
        <v/>
      </c>
      <c r="AW94" s="60"/>
      <c r="AX94" s="60"/>
      <c r="AY94" s="25" t="str">
        <f>IF(Table_Styles[[#This Row],[BT]]&lt;&gt;"",Table_Styles[[#This Row],[BT]],IF(Table_Styles[[#This Row],[BT Default]]&lt;&gt;"",Table_Styles[[#This Row],[BT Default]],""))</f>
        <v/>
      </c>
      <c r="AZ94" s="60"/>
      <c r="BA94" s="60"/>
      <c r="BB94" s="25" t="str">
        <f>IF(Table_Styles[[#This Row],[BR]]&lt;&gt;"",Table_Styles[[#This Row],[BR]],IF(Table_Styles[[#This Row],[BR Default]]&lt;&gt;"",Table_Styles[[#This Row],[BR Default]],""))</f>
        <v/>
      </c>
      <c r="BC94" s="60"/>
      <c r="BD94" s="60"/>
      <c r="BE94" s="25" t="str">
        <f>IF(Table_Styles[[#This Row],[BB]]&lt;&gt;"",Table_Styles[[#This Row],[BB]],IF(Table_Styles[[#This Row],[BB Default]]&lt;&gt;"",Table_Styles[[#This Row],[BB Default]],""))</f>
        <v/>
      </c>
      <c r="BF94" s="60"/>
      <c r="BG94" s="60"/>
      <c r="BH94" s="25" t="str">
        <f>IF(Table_Styles[[#This Row],[BL]]&lt;&gt;"",Table_Styles[[#This Row],[BL]],IF(Table_Styles[[#This Row],[BL Default]]&lt;&gt;"",Table_Styles[[#This Row],[BL Default]],""))</f>
        <v/>
      </c>
      <c r="BI94" s="60"/>
      <c r="BJ94" s="60"/>
      <c r="BK94" s="25" t="str">
        <f>IF(Table_Styles[[#This Row],[Width]]&lt;&gt;"",Table_Styles[[#This Row],[Width]],IF(Table_Styles[[#This Row],[Width Default]]&lt;&gt;"",Table_Styles[[#This Row],[Width Default]],""))</f>
        <v/>
      </c>
      <c r="BL94" s="60"/>
      <c r="BM94" s="60"/>
      <c r="BN94" s="25" t="str">
        <f>IF(Table_Styles[[#This Row],[Height]]&lt;&gt;"",Table_Styles[[#This Row],[Height]],IF(Table_Styles[[#This Row],[Height Default]]&lt;&gt;"",Table_Styles[[#This Row],[Height Default]],""))</f>
        <v/>
      </c>
      <c r="BO94" s="25"/>
      <c r="BP94" s="25"/>
      <c r="BQ94" s="25" t="str">
        <f>IF(Table_Styles[[#This Row],[Top]]&lt;&gt;"",Table_Styles[[#This Row],[Top]],IF(Table_Styles[[#This Row],[Top Default]]&lt;&gt;"",Table_Styles[[#This Row],[Top Default]],""))</f>
        <v/>
      </c>
      <c r="BR94" s="25"/>
      <c r="BS94" s="25"/>
      <c r="BT94" s="25" t="str">
        <f>IF(Table_Styles[[#This Row],[Right]]&lt;&gt;"",Table_Styles[[#This Row],[Right]],IF(Table_Styles[[#This Row],[Right Default]]&lt;&gt;"",Table_Styles[[#This Row],[Right Default]],""))</f>
        <v/>
      </c>
      <c r="BU94" s="25"/>
      <c r="BV94" s="25"/>
      <c r="BW94" s="25" t="str">
        <f>IF(Table_Styles[[#This Row],[Bottom]]&lt;&gt;"",Table_Styles[[#This Row],[Bottom]],IF(Table_Styles[[#This Row],[Bottom Default]]&lt;&gt;"",Table_Styles[[#This Row],[Bottom Default]],""))</f>
        <v/>
      </c>
      <c r="BX94" s="25"/>
      <c r="BY94" s="25"/>
      <c r="BZ94" s="25" t="str">
        <f>IF(Table_Styles[[#This Row],[Left]]&lt;&gt;"",Table_Styles[[#This Row],[Left]],IF(Table_Styles[[#This Row],[Left Default]]&lt;&gt;"",Table_Styles[[#This Row],[Left Default]],""))</f>
        <v/>
      </c>
      <c r="CA94" s="60"/>
      <c r="CB94" s="102" t="str">
        <f>IF(AND(Table_Styles[[#This Row],[Selector]]&lt;&gt;"",Table_Styles[[#This Row],[Font Family Used]]&lt;&gt;"",Table_Styles[[#This Row],[Font Weight Used]]&lt;&gt;""),Table_Styles[[#This Row],[Font Family Used]]&amp;" "&amp;Table_Styles[[#This Row],[Font Weight Used]],"")</f>
        <v/>
      </c>
      <c r="CC94" s="102" t="str">
        <f ca="1">IF(AND(Table_Styles[[#This Row],[Selector]],COUNTIF(OFFSET(CC:CC,0,0,ROW()-1,1),"="&amp;Table_Styles[[#This Row],[Font]])=0),Table_Styles[[#This Row],[Font]],"")</f>
        <v/>
      </c>
      <c r="CD94" s="102" t="str">
        <f ca="1">IF(Table_Styles[[#This Row],[Unique Font]]&lt;&gt;"",
"{""fontFamily"":"""&amp;Table_Styles[[#This Row],[Font Family Used]]&amp;""",""fontWeight"":"&amp;Table_Styles[[#This Row],[Font Weight Used]]&amp;"}","")</f>
        <v/>
      </c>
      <c r="CE94"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94" s="104" t="str">
        <f>IF(AND(Table_Styles[[#This Row],[Selector]]&lt;&gt;"", Table_Styles[[#This Row],[Config Properties]]&lt;&gt;""),
Table_Styles[[#This Row],[Selector]]&amp;" { "&amp;Table_Styles[[#This Row],[Config Properties]]&amp;" }","")</f>
        <v>nav .btn.btn-secondary:active { color: #1d1c1c;background: #ffffff;border: 1px solid #c0c8d2 }</v>
      </c>
      <c r="CG94" s="104" t="str">
        <f xml:space="preserve">
SUBSTITUTE(SUBSTITUTE(SUBSTITUTE(SUBSTITUTE(SUBSTITUTE(SUBSTITUTE(SUBSTITUTE(SUBSTITUTE(Table_Styles[[#This Row],[Config]],
" {","{"),
"{ ","{"),
" }","}"),
"} ","}"),
" ,",","),
", ",","),
" :",":"),
": ",":")</f>
        <v>nav .btn.btn-secondary:active{color:#1d1c1c;background:#ffffff;border:1px solid #c0c8d2}</v>
      </c>
    </row>
    <row r="95" spans="2:85" ht="29.25" thickBot="1">
      <c r="B95" s="103" t="s">
        <v>541</v>
      </c>
      <c r="C95" s="103"/>
      <c r="D95" s="124"/>
      <c r="E95" s="124"/>
      <c r="F95" s="103" t="str">
        <f>IF(Table_Styles[[#This Row],[Font Family]]&lt;&gt;"",Table_Styles[[#This Row],[Font Family]],IF(Table_Styles[[#This Row],[Font Family Default]]&lt;&gt;"",Table_Styles[[#This Row],[Font Family Default]],""))</f>
        <v/>
      </c>
      <c r="G95" s="124"/>
      <c r="H95" s="124"/>
      <c r="I95" s="103" t="str">
        <f>IF(Table_Styles[[#This Row],[Font Size]]&lt;&gt;"",Table_Styles[[#This Row],[Font Size]],IF(Table_Styles[[#This Row],[Font Size Default]]&lt;&gt;"",Table_Styles[[#This Row],[Font Size Default]],""))</f>
        <v/>
      </c>
      <c r="J95" s="124"/>
      <c r="K95" s="124"/>
      <c r="L95" s="103" t="str">
        <f>IF(Table_Styles[[#This Row],[Font Weight]]&lt;&gt;"",Table_Styles[[#This Row],[Font Weight]],IF(Table_Styles[[#This Row],[Font Weight Default]]&lt;&gt;"",Table_Styles[[#This Row],[Font Weight Default]],""))</f>
        <v/>
      </c>
      <c r="M95" s="124"/>
      <c r="N95" s="124"/>
      <c r="O95" s="103" t="str">
        <f>IF(Table_Styles[[#This Row],[Colour]]&lt;&gt;"",Table_Styles[[#This Row],[Colour]],IF(Table_Styles[[#This Row],[Colour Default]]&lt;&gt;"",Table_Styles[[#This Row],[Colour Default]],""))</f>
        <v/>
      </c>
      <c r="P95" s="124"/>
      <c r="Q95" s="124"/>
      <c r="R95" s="103" t="str">
        <f>IF(Table_Styles[[#This Row],[Background]]&lt;&gt;"",Table_Styles[[#This Row],[Background]],IF(Table_Styles[[#This Row],[Background Default]]&lt;&gt;"",Table_Styles[[#This Row],[Background Default]],""))</f>
        <v/>
      </c>
      <c r="S95" s="124"/>
      <c r="T95" s="124"/>
      <c r="U95" s="103" t="str">
        <f>IF(Table_Styles[[#This Row],[Border]]&lt;&gt;"",Table_Styles[[#This Row],[Border]],IF(Table_Styles[[#This Row],[Border Default]]&lt;&gt;"",Table_Styles[[#This Row],[Border Default]],""))</f>
        <v/>
      </c>
      <c r="V95" s="124"/>
      <c r="W95" s="124"/>
      <c r="X95" s="103" t="str">
        <f>IF(Table_Styles[[#This Row],[Border Radius]]&lt;&gt;"",Table_Styles[[#This Row],[Border Radius]],IF(Table_Styles[[#This Row],[Border Radius Default]]&lt;&gt;"",Table_Styles[[#This Row],[Border Radius Default]],""))</f>
        <v/>
      </c>
      <c r="Y95" s="124"/>
      <c r="Z95" s="124"/>
      <c r="AA95" s="103" t="str">
        <f>IF(Table_Styles[[#This Row],[MT]]&lt;&gt;"",Table_Styles[[#This Row],[MT]],IF(Table_Styles[[#This Row],[MT Default]]&lt;&gt;"",Table_Styles[[#This Row],[MT Default]],""))</f>
        <v/>
      </c>
      <c r="AB95" s="124"/>
      <c r="AC95" s="124"/>
      <c r="AD95" s="103" t="str">
        <f>IF(Table_Styles[[#This Row],[MR]]&lt;&gt;"",Table_Styles[[#This Row],[MR]],IF(Table_Styles[[#This Row],[MR Default]]&lt;&gt;"",Table_Styles[[#This Row],[MR Default]],""))</f>
        <v/>
      </c>
      <c r="AE95" s="124"/>
      <c r="AF95" s="124"/>
      <c r="AG95" s="103" t="str">
        <f>IF(Table_Styles[[#This Row],[MB]]&lt;&gt;"",Table_Styles[[#This Row],[MB]],IF(Table_Styles[[#This Row],[MB Default]]&lt;&gt;"",Table_Styles[[#This Row],[MB Default]],""))</f>
        <v/>
      </c>
      <c r="AH95" s="124"/>
      <c r="AI95" s="124"/>
      <c r="AJ95" s="103" t="str">
        <f>IF(Table_Styles[[#This Row],[ML]]&lt;&gt;"",Table_Styles[[#This Row],[ML]],IF(Table_Styles[[#This Row],[ML Default]]&lt;&gt;"",Table_Styles[[#This Row],[ML Default]],""))</f>
        <v/>
      </c>
      <c r="AK95" s="124"/>
      <c r="AL95" s="124"/>
      <c r="AM95" s="103" t="str">
        <f>IF(Table_Styles[[#This Row],[PT]]&lt;&gt;"",Table_Styles[[#This Row],[PT]],IF(Table_Styles[[#This Row],[PT Default]]&lt;&gt;"",Table_Styles[[#This Row],[PT Default]],""))</f>
        <v/>
      </c>
      <c r="AN95" s="124"/>
      <c r="AO95" s="124"/>
      <c r="AP95" s="103" t="str">
        <f>IF(Table_Styles[[#This Row],[PR]]&lt;&gt;"",Table_Styles[[#This Row],[PR]],IF(Table_Styles[[#This Row],[PR Default]]&lt;&gt;"",Table_Styles[[#This Row],[PR Default]],""))</f>
        <v/>
      </c>
      <c r="AQ95" s="124"/>
      <c r="AR95" s="124"/>
      <c r="AS95" s="103" t="str">
        <f>IF(Table_Styles[[#This Row],[PB]]&lt;&gt;"",Table_Styles[[#This Row],[PB]],IF(Table_Styles[[#This Row],[PB Default]]&lt;&gt;"",Table_Styles[[#This Row],[PB Default]],""))</f>
        <v/>
      </c>
      <c r="AT95" s="124"/>
      <c r="AU95" s="124"/>
      <c r="AV95" s="103" t="str">
        <f>IF(Table_Styles[[#This Row],[PL]]&lt;&gt;"",Table_Styles[[#This Row],[PL]],IF(Table_Styles[[#This Row],[PL Default]]&lt;&gt;"",Table_Styles[[#This Row],[PL Default]],""))</f>
        <v/>
      </c>
      <c r="AW95" s="124"/>
      <c r="AX95" s="124"/>
      <c r="AY95" s="103" t="str">
        <f>IF(Table_Styles[[#This Row],[BT]]&lt;&gt;"",Table_Styles[[#This Row],[BT]],IF(Table_Styles[[#This Row],[BT Default]]&lt;&gt;"",Table_Styles[[#This Row],[BT Default]],""))</f>
        <v/>
      </c>
      <c r="AZ95" s="124"/>
      <c r="BA95" s="124"/>
      <c r="BB95" s="103" t="str">
        <f>IF(Table_Styles[[#This Row],[BR]]&lt;&gt;"",Table_Styles[[#This Row],[BR]],IF(Table_Styles[[#This Row],[BR Default]]&lt;&gt;"",Table_Styles[[#This Row],[BR Default]],""))</f>
        <v/>
      </c>
      <c r="BC95" s="124"/>
      <c r="BD95" s="124"/>
      <c r="BE95" s="103" t="str">
        <f>IF(Table_Styles[[#This Row],[BB]]&lt;&gt;"",Table_Styles[[#This Row],[BB]],IF(Table_Styles[[#This Row],[BB Default]]&lt;&gt;"",Table_Styles[[#This Row],[BB Default]],""))</f>
        <v/>
      </c>
      <c r="BF95" s="124"/>
      <c r="BG95" s="124"/>
      <c r="BH95" s="103" t="str">
        <f>IF(Table_Styles[[#This Row],[BL]]&lt;&gt;"",Table_Styles[[#This Row],[BL]],IF(Table_Styles[[#This Row],[BL Default]]&lt;&gt;"",Table_Styles[[#This Row],[BL Default]],""))</f>
        <v/>
      </c>
      <c r="BI95" s="124"/>
      <c r="BJ95" s="124"/>
      <c r="BK95" s="103" t="str">
        <f>IF(Table_Styles[[#This Row],[Width]]&lt;&gt;"",Table_Styles[[#This Row],[Width]],IF(Table_Styles[[#This Row],[Width Default]]&lt;&gt;"",Table_Styles[[#This Row],[Width Default]],""))</f>
        <v/>
      </c>
      <c r="BL95" s="124"/>
      <c r="BM95" s="124"/>
      <c r="BN95" s="103" t="str">
        <f>IF(Table_Styles[[#This Row],[Height]]&lt;&gt;"",Table_Styles[[#This Row],[Height]],IF(Table_Styles[[#This Row],[Height Default]]&lt;&gt;"",Table_Styles[[#This Row],[Height Default]],""))</f>
        <v/>
      </c>
      <c r="BO95" s="103"/>
      <c r="BP95" s="103"/>
      <c r="BQ95" s="103" t="str">
        <f>IF(Table_Styles[[#This Row],[Top]]&lt;&gt;"",Table_Styles[[#This Row],[Top]],IF(Table_Styles[[#This Row],[Top Default]]&lt;&gt;"",Table_Styles[[#This Row],[Top Default]],""))</f>
        <v/>
      </c>
      <c r="BR95" s="103"/>
      <c r="BS95" s="103"/>
      <c r="BT95" s="103" t="str">
        <f>IF(Table_Styles[[#This Row],[Right]]&lt;&gt;"",Table_Styles[[#This Row],[Right]],IF(Table_Styles[[#This Row],[Right Default]]&lt;&gt;"",Table_Styles[[#This Row],[Right Default]],""))</f>
        <v/>
      </c>
      <c r="BU95" s="103"/>
      <c r="BV95" s="103"/>
      <c r="BW95" s="103" t="str">
        <f>IF(Table_Styles[[#This Row],[Bottom]]&lt;&gt;"",Table_Styles[[#This Row],[Bottom]],IF(Table_Styles[[#This Row],[Bottom Default]]&lt;&gt;"",Table_Styles[[#This Row],[Bottom Default]],""))</f>
        <v/>
      </c>
      <c r="BX95" s="103"/>
      <c r="BY95" s="103"/>
      <c r="BZ95" s="103" t="str">
        <f>IF(Table_Styles[[#This Row],[Left]]&lt;&gt;"",Table_Styles[[#This Row],[Left]],IF(Table_Styles[[#This Row],[Left Default]]&lt;&gt;"",Table_Styles[[#This Row],[Left Default]],""))</f>
        <v/>
      </c>
      <c r="CA95" s="124"/>
      <c r="CB95" s="103" t="str">
        <f>IF(AND(Table_Styles[[#This Row],[Selector]]&lt;&gt;"",Table_Styles[[#This Row],[Font Family Used]]&lt;&gt;"",Table_Styles[[#This Row],[Font Weight Used]]&lt;&gt;""),Table_Styles[[#This Row],[Font Family Used]]&amp;" "&amp;Table_Styles[[#This Row],[Font Weight Used]],"")</f>
        <v/>
      </c>
      <c r="CC95" s="103" t="str">
        <f ca="1">IF(AND(Table_Styles[[#This Row],[Selector]],COUNTIF(OFFSET(CC:CC,0,0,ROW()-1,1),"="&amp;Table_Styles[[#This Row],[Font]])=0),Table_Styles[[#This Row],[Font]],"")</f>
        <v/>
      </c>
      <c r="CD95" s="103" t="str">
        <f ca="1">IF(Table_Styles[[#This Row],[Unique Font]]&lt;&gt;"",
"{""fontFamily"":"""&amp;Table_Styles[[#This Row],[Font Family Used]]&amp;""",""fontWeight"":"&amp;Table_Styles[[#This Row],[Font Weight Used]]&amp;"}","")</f>
        <v/>
      </c>
      <c r="CE95"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5" s="103" t="str">
        <f>IF(AND(Table_Styles[[#This Row],[Selector]]&lt;&gt;"", Table_Styles[[#This Row],[Config Properties]]&lt;&gt;""),
Table_Styles[[#This Row],[Selector]]&amp;" { "&amp;Table_Styles[[#This Row],[Config Properties]]&amp;" }","")</f>
        <v/>
      </c>
      <c r="CG95" s="103" t="str">
        <f xml:space="preserve">
SUBSTITUTE(SUBSTITUTE(SUBSTITUTE(SUBSTITUTE(SUBSTITUTE(SUBSTITUTE(SUBSTITUTE(SUBSTITUTE(Table_Styles[[#This Row],[Config]],
" {","{"),
"{ ","{"),
" }","}"),
"} ","}"),
" ,",","),
", ",","),
" :",":"),
": ",":")</f>
        <v/>
      </c>
    </row>
    <row r="96" spans="2:85" ht="21" customHeight="1">
      <c r="B96" s="102" t="s">
        <v>542</v>
      </c>
      <c r="C96" s="102" t="s">
        <v>543</v>
      </c>
      <c r="D96" s="60"/>
      <c r="E96" s="59" t="str">
        <f>Settings_Styling_Font_Headings</f>
        <v>Montserrat</v>
      </c>
      <c r="F96" s="25" t="str">
        <f>IF(Table_Styles[[#This Row],[Font Family]]&lt;&gt;"",Table_Styles[[#This Row],[Font Family]],IF(Table_Styles[[#This Row],[Font Family Default]]&lt;&gt;"",Table_Styles[[#This Row],[Font Family Default]],""))</f>
        <v>Montserrat</v>
      </c>
      <c r="G96" s="60" t="s">
        <v>417</v>
      </c>
      <c r="H96" s="175" t="s">
        <v>409</v>
      </c>
      <c r="I96" s="25" t="str">
        <f>IF(Table_Styles[[#This Row],[Font Size]]&lt;&gt;"",Table_Styles[[#This Row],[Font Size]],IF(Table_Styles[[#This Row],[Font Size Default]]&lt;&gt;"",Table_Styles[[#This Row],[Font Size Default]],""))</f>
        <v>24px</v>
      </c>
      <c r="J96" s="60"/>
      <c r="K96" s="59">
        <v>400</v>
      </c>
      <c r="L96" s="25">
        <f>IF(Table_Styles[[#This Row],[Font Weight]]&lt;&gt;"",Table_Styles[[#This Row],[Font Weight]],IF(Table_Styles[[#This Row],[Font Weight Default]]&lt;&gt;"",Table_Styles[[#This Row],[Font Weight Default]],""))</f>
        <v>400</v>
      </c>
      <c r="M96" s="60"/>
      <c r="N96" s="60"/>
      <c r="O96" s="25" t="str">
        <f>IF(Table_Styles[[#This Row],[Colour]]&lt;&gt;"",Table_Styles[[#This Row],[Colour]],IF(Table_Styles[[#This Row],[Colour Default]]&lt;&gt;"",Table_Styles[[#This Row],[Colour Default]],""))</f>
        <v/>
      </c>
      <c r="P96" s="60"/>
      <c r="Q96" s="60"/>
      <c r="R96" s="25" t="str">
        <f>IF(Table_Styles[[#This Row],[Background]]&lt;&gt;"",Table_Styles[[#This Row],[Background]],IF(Table_Styles[[#This Row],[Background Default]]&lt;&gt;"",Table_Styles[[#This Row],[Background Default]],""))</f>
        <v/>
      </c>
      <c r="S96" s="60"/>
      <c r="T96" s="60"/>
      <c r="U96" s="25" t="str">
        <f>IF(Table_Styles[[#This Row],[Border]]&lt;&gt;"",Table_Styles[[#This Row],[Border]],IF(Table_Styles[[#This Row],[Border Default]]&lt;&gt;"",Table_Styles[[#This Row],[Border Default]],""))</f>
        <v/>
      </c>
      <c r="V96" s="60"/>
      <c r="W96" s="60"/>
      <c r="X96" s="25" t="str">
        <f>IF(Table_Styles[[#This Row],[Border Radius]]&lt;&gt;"",Table_Styles[[#This Row],[Border Radius]],IF(Table_Styles[[#This Row],[Border Radius Default]]&lt;&gt;"",Table_Styles[[#This Row],[Border Radius Default]],""))</f>
        <v/>
      </c>
      <c r="Y96" s="60"/>
      <c r="Z96" s="62" t="s">
        <v>395</v>
      </c>
      <c r="AA96" s="25" t="str">
        <f>IF(Table_Styles[[#This Row],[MT]]&lt;&gt;"",Table_Styles[[#This Row],[MT]],IF(Table_Styles[[#This Row],[MT Default]]&lt;&gt;"",Table_Styles[[#This Row],[MT Default]],""))</f>
        <v>30px</v>
      </c>
      <c r="AB96" s="60"/>
      <c r="AC96" s="60"/>
      <c r="AD96" s="25" t="str">
        <f>IF(Table_Styles[[#This Row],[MR]]&lt;&gt;"",Table_Styles[[#This Row],[MR]],IF(Table_Styles[[#This Row],[MR Default]]&lt;&gt;"",Table_Styles[[#This Row],[MR Default]],""))</f>
        <v/>
      </c>
      <c r="AE96" s="60"/>
      <c r="AF96" s="62" t="s">
        <v>457</v>
      </c>
      <c r="AG96" s="25" t="str">
        <f>IF(Table_Styles[[#This Row],[MB]]&lt;&gt;"",Table_Styles[[#This Row],[MB]],IF(Table_Styles[[#This Row],[MB Default]]&lt;&gt;"",Table_Styles[[#This Row],[MB Default]],""))</f>
        <v>3px</v>
      </c>
      <c r="AH96" s="60"/>
      <c r="AI96" s="60"/>
      <c r="AJ96" s="25" t="str">
        <f>IF(Table_Styles[[#This Row],[ML]]&lt;&gt;"",Table_Styles[[#This Row],[ML]],IF(Table_Styles[[#This Row],[ML Default]]&lt;&gt;"",Table_Styles[[#This Row],[ML Default]],""))</f>
        <v/>
      </c>
      <c r="AK96" s="60"/>
      <c r="AL96" s="60"/>
      <c r="AM96" s="25" t="str">
        <f>IF(Table_Styles[[#This Row],[PT]]&lt;&gt;"",Table_Styles[[#This Row],[PT]],IF(Table_Styles[[#This Row],[PT Default]]&lt;&gt;"",Table_Styles[[#This Row],[PT Default]],""))</f>
        <v/>
      </c>
      <c r="AN96" s="60"/>
      <c r="AO96" s="60"/>
      <c r="AP96" s="25" t="str">
        <f>IF(Table_Styles[[#This Row],[PR]]&lt;&gt;"",Table_Styles[[#This Row],[PR]],IF(Table_Styles[[#This Row],[PR Default]]&lt;&gt;"",Table_Styles[[#This Row],[PR Default]],""))</f>
        <v/>
      </c>
      <c r="AQ96" s="60"/>
      <c r="AR96" s="175" t="s">
        <v>415</v>
      </c>
      <c r="AS96" s="25" t="str">
        <f>IF(Table_Styles[[#This Row],[PB]]&lt;&gt;"",Table_Styles[[#This Row],[PB]],IF(Table_Styles[[#This Row],[PB Default]]&lt;&gt;"",Table_Styles[[#This Row],[PB Default]],""))</f>
        <v>10px</v>
      </c>
      <c r="AT96" s="60"/>
      <c r="AU96" s="60"/>
      <c r="AV96" s="25" t="str">
        <f>IF(Table_Styles[[#This Row],[PL]]&lt;&gt;"",Table_Styles[[#This Row],[PL]],IF(Table_Styles[[#This Row],[PL Default]]&lt;&gt;"",Table_Styles[[#This Row],[PL Default]],""))</f>
        <v/>
      </c>
      <c r="AW96" s="60"/>
      <c r="AX96" s="60"/>
      <c r="AY96" s="25" t="str">
        <f>IF(Table_Styles[[#This Row],[BT]]&lt;&gt;"",Table_Styles[[#This Row],[BT]],IF(Table_Styles[[#This Row],[BT Default]]&lt;&gt;"",Table_Styles[[#This Row],[BT Default]],""))</f>
        <v/>
      </c>
      <c r="AZ96" s="60"/>
      <c r="BA96" s="60"/>
      <c r="BB96" s="25" t="str">
        <f>IF(Table_Styles[[#This Row],[BR]]&lt;&gt;"",Table_Styles[[#This Row],[BR]],IF(Table_Styles[[#This Row],[BR Default]]&lt;&gt;"",Table_Styles[[#This Row],[BR Default]],""))</f>
        <v/>
      </c>
      <c r="BC96" s="60"/>
      <c r="BD96" s="60"/>
      <c r="BE96" s="25" t="str">
        <f>IF(Table_Styles[[#This Row],[BB]]&lt;&gt;"",Table_Styles[[#This Row],[BB]],IF(Table_Styles[[#This Row],[BB Default]]&lt;&gt;"",Table_Styles[[#This Row],[BB Default]],""))</f>
        <v/>
      </c>
      <c r="BF96" s="60"/>
      <c r="BG96" s="60"/>
      <c r="BH96" s="25" t="str">
        <f>IF(Table_Styles[[#This Row],[BL]]&lt;&gt;"",Table_Styles[[#This Row],[BL]],IF(Table_Styles[[#This Row],[BL Default]]&lt;&gt;"",Table_Styles[[#This Row],[BL Default]],""))</f>
        <v/>
      </c>
      <c r="BI96" s="60"/>
      <c r="BJ96" s="60"/>
      <c r="BK96" s="25" t="str">
        <f>IF(Table_Styles[[#This Row],[Width]]&lt;&gt;"",Table_Styles[[#This Row],[Width]],IF(Table_Styles[[#This Row],[Width Default]]&lt;&gt;"",Table_Styles[[#This Row],[Width Default]],""))</f>
        <v/>
      </c>
      <c r="BL96" s="60"/>
      <c r="BM96" s="60"/>
      <c r="BN96" s="25" t="str">
        <f>IF(Table_Styles[[#This Row],[Height]]&lt;&gt;"",Table_Styles[[#This Row],[Height]],IF(Table_Styles[[#This Row],[Height Default]]&lt;&gt;"",Table_Styles[[#This Row],[Height Default]],""))</f>
        <v/>
      </c>
      <c r="BO96" s="25"/>
      <c r="BP96" s="25"/>
      <c r="BQ96" s="25" t="str">
        <f>IF(Table_Styles[[#This Row],[Top]]&lt;&gt;"",Table_Styles[[#This Row],[Top]],IF(Table_Styles[[#This Row],[Top Default]]&lt;&gt;"",Table_Styles[[#This Row],[Top Default]],""))</f>
        <v/>
      </c>
      <c r="BR96" s="25"/>
      <c r="BS96" s="25"/>
      <c r="BT96" s="25" t="str">
        <f>IF(Table_Styles[[#This Row],[Right]]&lt;&gt;"",Table_Styles[[#This Row],[Right]],IF(Table_Styles[[#This Row],[Right Default]]&lt;&gt;"",Table_Styles[[#This Row],[Right Default]],""))</f>
        <v/>
      </c>
      <c r="BU96" s="25"/>
      <c r="BV96" s="25"/>
      <c r="BW96" s="25" t="str">
        <f>IF(Table_Styles[[#This Row],[Bottom]]&lt;&gt;"",Table_Styles[[#This Row],[Bottom]],IF(Table_Styles[[#This Row],[Bottom Default]]&lt;&gt;"",Table_Styles[[#This Row],[Bottom Default]],""))</f>
        <v/>
      </c>
      <c r="BX96" s="25"/>
      <c r="BY96" s="25"/>
      <c r="BZ96" s="25" t="str">
        <f>IF(Table_Styles[[#This Row],[Left]]&lt;&gt;"",Table_Styles[[#This Row],[Left]],IF(Table_Styles[[#This Row],[Left Default]]&lt;&gt;"",Table_Styles[[#This Row],[Left Default]],""))</f>
        <v/>
      </c>
      <c r="CA96" s="60"/>
      <c r="CB96" s="102" t="str">
        <f>IF(AND(Table_Styles[[#This Row],[Selector]]&lt;&gt;"",Table_Styles[[#This Row],[Font Family Used]]&lt;&gt;"",Table_Styles[[#This Row],[Font Weight Used]]&lt;&gt;""),Table_Styles[[#This Row],[Font Family Used]]&amp;" "&amp;Table_Styles[[#This Row],[Font Weight Used]],"")</f>
        <v>Montserrat 400</v>
      </c>
      <c r="CC96" s="102" t="str">
        <f ca="1">IF(AND(Table_Styles[[#This Row],[Selector]],COUNTIF(OFFSET(CC:CC,0,0,ROW()-1,1),"="&amp;Table_Styles[[#This Row],[Font]])=0),Table_Styles[[#This Row],[Font]],"")</f>
        <v/>
      </c>
      <c r="CD96" s="102" t="str">
        <f ca="1">IF(Table_Styles[[#This Row],[Unique Font]]&lt;&gt;"",
"{""fontFamily"":"""&amp;Table_Styles[[#This Row],[Font Family Used]]&amp;""",""fontWeight"":"&amp;Table_Styles[[#This Row],[Font Weight Used]]&amp;"}","")</f>
        <v/>
      </c>
      <c r="CE9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30px;margin-bottom: 3px;padding-bottom: 10px</v>
      </c>
      <c r="CF96" s="102" t="str">
        <f>IF(AND(Table_Styles[[#This Row],[Selector]]&lt;&gt;"", Table_Styles[[#This Row],[Config Properties]]&lt;&gt;""),
Table_Styles[[#This Row],[Selector]]&amp;" { "&amp;Table_Styles[[#This Row],[Config Properties]]&amp;" }","")</f>
        <v>nav#progress-bar h4 { font-family: 'Montserrat';font-size: 24px;font-weight: 400;margin-top: 30px;margin-bottom: 3px;padding-bottom: 10px }</v>
      </c>
      <c r="CG96" s="104" t="str">
        <f xml:space="preserve">
SUBSTITUTE(SUBSTITUTE(SUBSTITUTE(SUBSTITUTE(SUBSTITUTE(SUBSTITUTE(SUBSTITUTE(SUBSTITUTE(Table_Styles[[#This Row],[Config]],
" {","{"),
"{ ","{"),
" }","}"),
"} ","}"),
" ,",","),
", ",","),
" :",":"),
": ",":")</f>
        <v>nav#progress-bar h4{font-family:'Montserrat';font-size:24px;font-weight:400;margin-top:30px;margin-bottom:3px;padding-bottom:10px}</v>
      </c>
    </row>
    <row r="97" spans="2:85" ht="21" customHeight="1">
      <c r="B97" s="104" t="s">
        <v>544</v>
      </c>
      <c r="C97" s="105" t="s">
        <v>545</v>
      </c>
      <c r="D97" s="59"/>
      <c r="E97" s="59"/>
      <c r="F97" s="52" t="str">
        <f>IF(Table_Styles[[#This Row],[Font Family]]&lt;&gt;"",Table_Styles[[#This Row],[Font Family]],IF(Table_Styles[[#This Row],[Font Family Default]]&lt;&gt;"",Table_Styles[[#This Row],[Font Family Default]],""))</f>
        <v/>
      </c>
      <c r="G97" s="59"/>
      <c r="H97" s="59"/>
      <c r="I97" s="52" t="str">
        <f>IF(Table_Styles[[#This Row],[Font Size]]&lt;&gt;"",Table_Styles[[#This Row],[Font Size]],IF(Table_Styles[[#This Row],[Font Size Default]]&lt;&gt;"",Table_Styles[[#This Row],[Font Size Default]],""))</f>
        <v/>
      </c>
      <c r="J97" s="59"/>
      <c r="K97" s="59"/>
      <c r="L97" s="52" t="str">
        <f>IF(Table_Styles[[#This Row],[Font Weight]]&lt;&gt;"",Table_Styles[[#This Row],[Font Weight]],IF(Table_Styles[[#This Row],[Font Weight Default]]&lt;&gt;"",Table_Styles[[#This Row],[Font Weight Default]],""))</f>
        <v/>
      </c>
      <c r="M97" s="59"/>
      <c r="N97" s="59" t="str">
        <f>Colour_Foreground_1</f>
        <v>#1d1c1c</v>
      </c>
      <c r="O97" s="52" t="str">
        <f>IF(Table_Styles[[#This Row],[Colour]]&lt;&gt;"",Table_Styles[[#This Row],[Colour]],IF(Table_Styles[[#This Row],[Colour Default]]&lt;&gt;"",Table_Styles[[#This Row],[Colour Default]],""))</f>
        <v>#1d1c1c</v>
      </c>
      <c r="P97" s="59"/>
      <c r="Q97" s="59"/>
      <c r="R97" s="52" t="str">
        <f>IF(Table_Styles[[#This Row],[Background]]&lt;&gt;"",Table_Styles[[#This Row],[Background]],IF(Table_Styles[[#This Row],[Background Default]]&lt;&gt;"",Table_Styles[[#This Row],[Background Default]],""))</f>
        <v/>
      </c>
      <c r="S97" s="59"/>
      <c r="T97" s="59"/>
      <c r="U97" s="52" t="str">
        <f>IF(Table_Styles[[#This Row],[Border]]&lt;&gt;"",Table_Styles[[#This Row],[Border]],IF(Table_Styles[[#This Row],[Border Default]]&lt;&gt;"",Table_Styles[[#This Row],[Border Default]],""))</f>
        <v/>
      </c>
      <c r="V97" s="59"/>
      <c r="W97" s="59"/>
      <c r="X97" s="52" t="str">
        <f>IF(Table_Styles[[#This Row],[Border Radius]]&lt;&gt;"",Table_Styles[[#This Row],[Border Radius]],IF(Table_Styles[[#This Row],[Border Radius Default]]&lt;&gt;"",Table_Styles[[#This Row],[Border Radius Default]],""))</f>
        <v/>
      </c>
      <c r="Y97" s="59"/>
      <c r="Z97" s="59"/>
      <c r="AA97" s="52" t="str">
        <f>IF(Table_Styles[[#This Row],[MT]]&lt;&gt;"",Table_Styles[[#This Row],[MT]],IF(Table_Styles[[#This Row],[MT Default]]&lt;&gt;"",Table_Styles[[#This Row],[MT Default]],""))</f>
        <v/>
      </c>
      <c r="AB97" s="59"/>
      <c r="AC97" s="59"/>
      <c r="AD97" s="52" t="str">
        <f>IF(Table_Styles[[#This Row],[MR]]&lt;&gt;"",Table_Styles[[#This Row],[MR]],IF(Table_Styles[[#This Row],[MR Default]]&lt;&gt;"",Table_Styles[[#This Row],[MR Default]],""))</f>
        <v/>
      </c>
      <c r="AE97" s="59"/>
      <c r="AF97" s="59"/>
      <c r="AG97" s="52" t="str">
        <f>IF(Table_Styles[[#This Row],[MB]]&lt;&gt;"",Table_Styles[[#This Row],[MB]],IF(Table_Styles[[#This Row],[MB Default]]&lt;&gt;"",Table_Styles[[#This Row],[MB Default]],""))</f>
        <v/>
      </c>
      <c r="AH97" s="59"/>
      <c r="AI97" s="59"/>
      <c r="AJ97" s="52" t="str">
        <f>IF(Table_Styles[[#This Row],[ML]]&lt;&gt;"",Table_Styles[[#This Row],[ML]],IF(Table_Styles[[#This Row],[ML Default]]&lt;&gt;"",Table_Styles[[#This Row],[ML Default]],""))</f>
        <v/>
      </c>
      <c r="AK97" s="59"/>
      <c r="AL97" s="59"/>
      <c r="AM97" s="52" t="str">
        <f>IF(Table_Styles[[#This Row],[PT]]&lt;&gt;"",Table_Styles[[#This Row],[PT]],IF(Table_Styles[[#This Row],[PT Default]]&lt;&gt;"",Table_Styles[[#This Row],[PT Default]],""))</f>
        <v/>
      </c>
      <c r="AN97" s="59"/>
      <c r="AO97" s="59"/>
      <c r="AP97" s="52" t="str">
        <f>IF(Table_Styles[[#This Row],[PR]]&lt;&gt;"",Table_Styles[[#This Row],[PR]],IF(Table_Styles[[#This Row],[PR Default]]&lt;&gt;"",Table_Styles[[#This Row],[PR Default]],""))</f>
        <v/>
      </c>
      <c r="AQ97" s="59"/>
      <c r="AR97" s="59"/>
      <c r="AS97" s="52" t="str">
        <f>IF(Table_Styles[[#This Row],[PB]]&lt;&gt;"",Table_Styles[[#This Row],[PB]],IF(Table_Styles[[#This Row],[PB Default]]&lt;&gt;"",Table_Styles[[#This Row],[PB Default]],""))</f>
        <v/>
      </c>
      <c r="AT97" s="59"/>
      <c r="AU97" s="59"/>
      <c r="AV97" s="52" t="str">
        <f>IF(Table_Styles[[#This Row],[PL]]&lt;&gt;"",Table_Styles[[#This Row],[PL]],IF(Table_Styles[[#This Row],[PL Default]]&lt;&gt;"",Table_Styles[[#This Row],[PL Default]],""))</f>
        <v/>
      </c>
      <c r="AW97" s="59"/>
      <c r="AX97" s="59"/>
      <c r="AY97" s="52" t="str">
        <f>IF(Table_Styles[[#This Row],[BT]]&lt;&gt;"",Table_Styles[[#This Row],[BT]],IF(Table_Styles[[#This Row],[BT Default]]&lt;&gt;"",Table_Styles[[#This Row],[BT Default]],""))</f>
        <v/>
      </c>
      <c r="AZ97" s="59"/>
      <c r="BA97" s="59"/>
      <c r="BB97" s="52" t="str">
        <f>IF(Table_Styles[[#This Row],[BR]]&lt;&gt;"",Table_Styles[[#This Row],[BR]],IF(Table_Styles[[#This Row],[BR Default]]&lt;&gt;"",Table_Styles[[#This Row],[BR Default]],""))</f>
        <v/>
      </c>
      <c r="BC97" s="59"/>
      <c r="BD97" s="59" t="str">
        <f>"4px solid "&amp;Colour_Accent_1</f>
        <v>4px solid #00a0c6</v>
      </c>
      <c r="BE97" s="52" t="str">
        <f>IF(Table_Styles[[#This Row],[BB]]&lt;&gt;"",Table_Styles[[#This Row],[BB]],IF(Table_Styles[[#This Row],[BB Default]]&lt;&gt;"",Table_Styles[[#This Row],[BB Default]],""))</f>
        <v>4px solid #00a0c6</v>
      </c>
      <c r="BF97" s="59"/>
      <c r="BG97" s="59"/>
      <c r="BH97" s="52" t="str">
        <f>IF(Table_Styles[[#This Row],[BL]]&lt;&gt;"",Table_Styles[[#This Row],[BL]],IF(Table_Styles[[#This Row],[BL Default]]&lt;&gt;"",Table_Styles[[#This Row],[BL Default]],""))</f>
        <v/>
      </c>
      <c r="BI97" s="59"/>
      <c r="BJ97" s="59"/>
      <c r="BK97" s="52" t="str">
        <f>IF(Table_Styles[[#This Row],[Width]]&lt;&gt;"",Table_Styles[[#This Row],[Width]],IF(Table_Styles[[#This Row],[Width Default]]&lt;&gt;"",Table_Styles[[#This Row],[Width Default]],""))</f>
        <v/>
      </c>
      <c r="BL97" s="59"/>
      <c r="BM97" s="59"/>
      <c r="BN97" s="52" t="str">
        <f>IF(Table_Styles[[#This Row],[Height]]&lt;&gt;"",Table_Styles[[#This Row],[Height]],IF(Table_Styles[[#This Row],[Height Default]]&lt;&gt;"",Table_Styles[[#This Row],[Height Default]],""))</f>
        <v/>
      </c>
      <c r="BO97" s="52"/>
      <c r="BP97" s="52"/>
      <c r="BQ97" s="52" t="str">
        <f>IF(Table_Styles[[#This Row],[Top]]&lt;&gt;"",Table_Styles[[#This Row],[Top]],IF(Table_Styles[[#This Row],[Top Default]]&lt;&gt;"",Table_Styles[[#This Row],[Top Default]],""))</f>
        <v/>
      </c>
      <c r="BR97" s="52"/>
      <c r="BS97" s="52"/>
      <c r="BT97" s="52" t="str">
        <f>IF(Table_Styles[[#This Row],[Right]]&lt;&gt;"",Table_Styles[[#This Row],[Right]],IF(Table_Styles[[#This Row],[Right Default]]&lt;&gt;"",Table_Styles[[#This Row],[Right Default]],""))</f>
        <v/>
      </c>
      <c r="BU97" s="52"/>
      <c r="BV97" s="52"/>
      <c r="BW97" s="52" t="str">
        <f>IF(Table_Styles[[#This Row],[Bottom]]&lt;&gt;"",Table_Styles[[#This Row],[Bottom]],IF(Table_Styles[[#This Row],[Bottom Default]]&lt;&gt;"",Table_Styles[[#This Row],[Bottom Default]],""))</f>
        <v/>
      </c>
      <c r="BX97" s="52"/>
      <c r="BY97" s="52"/>
      <c r="BZ97" s="52" t="str">
        <f>IF(Table_Styles[[#This Row],[Left]]&lt;&gt;"",Table_Styles[[#This Row],[Left]],IF(Table_Styles[[#This Row],[Left Default]]&lt;&gt;"",Table_Styles[[#This Row],[Left Default]],""))</f>
        <v/>
      </c>
      <c r="CA97" s="59"/>
      <c r="CB97" s="104" t="str">
        <f>IF(AND(Table_Styles[[#This Row],[Selector]]&lt;&gt;"",Table_Styles[[#This Row],[Font Family Used]]&lt;&gt;"",Table_Styles[[#This Row],[Font Weight Used]]&lt;&gt;""),Table_Styles[[#This Row],[Font Family Used]]&amp;" "&amp;Table_Styles[[#This Row],[Font Weight Used]],"")</f>
        <v/>
      </c>
      <c r="CC97" s="104" t="str">
        <f ca="1">IF(AND(Table_Styles[[#This Row],[Selector]],COUNTIF(OFFSET(CC:CC,0,0,ROW()-1,1),"="&amp;Table_Styles[[#This Row],[Font]])=0),Table_Styles[[#This Row],[Font]],"")</f>
        <v/>
      </c>
      <c r="CD97" s="104" t="str">
        <f ca="1">IF(Table_Styles[[#This Row],[Unique Font]]&lt;&gt;"",
"{""fontFamily"":"""&amp;Table_Styles[[#This Row],[Font Family Used]]&amp;""",""fontWeight"":"&amp;Table_Styles[[#This Row],[Font Weight Used]]&amp;"}","")</f>
        <v/>
      </c>
      <c r="CE9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#1d1c1c;border-bottom: 4px solid #00a0c6</v>
      </c>
      <c r="CF97" s="104" t="str">
        <f>IF(AND(Table_Styles[[#This Row],[Selector]]&lt;&gt;"", Table_Styles[[#This Row],[Config Properties]]&lt;&gt;""),
Table_Styles[[#This Row],[Selector]]&amp;" { "&amp;Table_Styles[[#This Row],[Config Properties]]&amp;" }","")</f>
        <v>nav#progress-bar h4.active { color: #1d1c1c;border-bottom: 4px solid #00a0c6 }</v>
      </c>
      <c r="CG97" s="104" t="str">
        <f xml:space="preserve">
SUBSTITUTE(SUBSTITUTE(SUBSTITUTE(SUBSTITUTE(SUBSTITUTE(SUBSTITUTE(SUBSTITUTE(SUBSTITUTE(Table_Styles[[#This Row],[Config]],
" {","{"),
"{ ","{"),
" }","}"),
"} ","}"),
" ,",","),
", ",","),
" :",":"),
": ",":")</f>
        <v>nav#progress-bar h4.active{color:#1d1c1c;border-bottom:4px solid #00a0c6}</v>
      </c>
    </row>
    <row r="98" spans="2:85" ht="21" customHeight="1">
      <c r="B98" s="104" t="s">
        <v>546</v>
      </c>
      <c r="C98" s="104" t="s">
        <v>547</v>
      </c>
      <c r="D98" s="59"/>
      <c r="E98" s="59"/>
      <c r="F98" s="52" t="str">
        <f>IF(Table_Styles[[#This Row],[Font Family]]&lt;&gt;"",Table_Styles[[#This Row],[Font Family]],IF(Table_Styles[[#This Row],[Font Family Default]]&lt;&gt;"",Table_Styles[[#This Row],[Font Family Default]],""))</f>
        <v/>
      </c>
      <c r="G98" s="59"/>
      <c r="H98" s="59"/>
      <c r="I98" s="52" t="str">
        <f>IF(Table_Styles[[#This Row],[Font Size]]&lt;&gt;"",Table_Styles[[#This Row],[Font Size]],IF(Table_Styles[[#This Row],[Font Size Default]]&lt;&gt;"",Table_Styles[[#This Row],[Font Size Default]],""))</f>
        <v/>
      </c>
      <c r="J98" s="59"/>
      <c r="K98" s="59"/>
      <c r="L98" s="52" t="str">
        <f>IF(Table_Styles[[#This Row],[Font Weight]]&lt;&gt;"",Table_Styles[[#This Row],[Font Weight]],IF(Table_Styles[[#This Row],[Font Weight Default]]&lt;&gt;"",Table_Styles[[#This Row],[Font Weight Default]],""))</f>
        <v/>
      </c>
      <c r="M98" s="59"/>
      <c r="N98" s="179" t="s">
        <v>548</v>
      </c>
      <c r="O98" s="52" t="str">
        <f>IF(Table_Styles[[#This Row],[Colour]]&lt;&gt;"",Table_Styles[[#This Row],[Colour]],IF(Table_Styles[[#This Row],[Colour Default]]&lt;&gt;"",Table_Styles[[#This Row],[Colour Default]],""))</f>
        <v>#d6dce0</v>
      </c>
      <c r="P98" s="59"/>
      <c r="Q98" s="59"/>
      <c r="R98" s="52" t="str">
        <f>IF(Table_Styles[[#This Row],[Background]]&lt;&gt;"",Table_Styles[[#This Row],[Background]],IF(Table_Styles[[#This Row],[Background Default]]&lt;&gt;"",Table_Styles[[#This Row],[Background Default]],""))</f>
        <v/>
      </c>
      <c r="S98" s="59"/>
      <c r="T98" s="59"/>
      <c r="U98" s="52" t="str">
        <f>IF(Table_Styles[[#This Row],[Border]]&lt;&gt;"",Table_Styles[[#This Row],[Border]],IF(Table_Styles[[#This Row],[Border Default]]&lt;&gt;"",Table_Styles[[#This Row],[Border Default]],""))</f>
        <v/>
      </c>
      <c r="V98" s="59"/>
      <c r="W98" s="59"/>
      <c r="X98" s="52" t="str">
        <f>IF(Table_Styles[[#This Row],[Border Radius]]&lt;&gt;"",Table_Styles[[#This Row],[Border Radius]],IF(Table_Styles[[#This Row],[Border Radius Default]]&lt;&gt;"",Table_Styles[[#This Row],[Border Radius Default]],""))</f>
        <v/>
      </c>
      <c r="Y98" s="59"/>
      <c r="Z98" s="59"/>
      <c r="AA98" s="52" t="str">
        <f>IF(Table_Styles[[#This Row],[MT]]&lt;&gt;"",Table_Styles[[#This Row],[MT]],IF(Table_Styles[[#This Row],[MT Default]]&lt;&gt;"",Table_Styles[[#This Row],[MT Default]],""))</f>
        <v/>
      </c>
      <c r="AB98" s="59"/>
      <c r="AC98" s="59"/>
      <c r="AD98" s="52" t="str">
        <f>IF(Table_Styles[[#This Row],[MR]]&lt;&gt;"",Table_Styles[[#This Row],[MR]],IF(Table_Styles[[#This Row],[MR Default]]&lt;&gt;"",Table_Styles[[#This Row],[MR Default]],""))</f>
        <v/>
      </c>
      <c r="AE98" s="59"/>
      <c r="AF98" s="59"/>
      <c r="AG98" s="52" t="str">
        <f>IF(Table_Styles[[#This Row],[MB]]&lt;&gt;"",Table_Styles[[#This Row],[MB]],IF(Table_Styles[[#This Row],[MB Default]]&lt;&gt;"",Table_Styles[[#This Row],[MB Default]],""))</f>
        <v/>
      </c>
      <c r="AH98" s="59"/>
      <c r="AI98" s="59"/>
      <c r="AJ98" s="52" t="str">
        <f>IF(Table_Styles[[#This Row],[ML]]&lt;&gt;"",Table_Styles[[#This Row],[ML]],IF(Table_Styles[[#This Row],[ML Default]]&lt;&gt;"",Table_Styles[[#This Row],[ML Default]],""))</f>
        <v/>
      </c>
      <c r="AK98" s="59"/>
      <c r="AL98" s="59"/>
      <c r="AM98" s="52" t="str">
        <f>IF(Table_Styles[[#This Row],[PT]]&lt;&gt;"",Table_Styles[[#This Row],[PT]],IF(Table_Styles[[#This Row],[PT Default]]&lt;&gt;"",Table_Styles[[#This Row],[PT Default]],""))</f>
        <v/>
      </c>
      <c r="AN98" s="59"/>
      <c r="AO98" s="59"/>
      <c r="AP98" s="52" t="str">
        <f>IF(Table_Styles[[#This Row],[PR]]&lt;&gt;"",Table_Styles[[#This Row],[PR]],IF(Table_Styles[[#This Row],[PR Default]]&lt;&gt;"",Table_Styles[[#This Row],[PR Default]],""))</f>
        <v/>
      </c>
      <c r="AQ98" s="59"/>
      <c r="AR98" s="59"/>
      <c r="AS98" s="52" t="str">
        <f>IF(Table_Styles[[#This Row],[PB]]&lt;&gt;"",Table_Styles[[#This Row],[PB]],IF(Table_Styles[[#This Row],[PB Default]]&lt;&gt;"",Table_Styles[[#This Row],[PB Default]],""))</f>
        <v/>
      </c>
      <c r="AT98" s="59"/>
      <c r="AU98" s="59"/>
      <c r="AV98" s="52" t="str">
        <f>IF(Table_Styles[[#This Row],[PL]]&lt;&gt;"",Table_Styles[[#This Row],[PL]],IF(Table_Styles[[#This Row],[PL Default]]&lt;&gt;"",Table_Styles[[#This Row],[PL Default]],""))</f>
        <v/>
      </c>
      <c r="AW98" s="59"/>
      <c r="AX98" s="59"/>
      <c r="AY98" s="52" t="str">
        <f>IF(Table_Styles[[#This Row],[BT]]&lt;&gt;"",Table_Styles[[#This Row],[BT]],IF(Table_Styles[[#This Row],[BT Default]]&lt;&gt;"",Table_Styles[[#This Row],[BT Default]],""))</f>
        <v/>
      </c>
      <c r="AZ98" s="59"/>
      <c r="BA98" s="59"/>
      <c r="BB98" s="52" t="str">
        <f>IF(Table_Styles[[#This Row],[BR]]&lt;&gt;"",Table_Styles[[#This Row],[BR]],IF(Table_Styles[[#This Row],[BR Default]]&lt;&gt;"",Table_Styles[[#This Row],[BR Default]],""))</f>
        <v/>
      </c>
      <c r="BC98" s="59"/>
      <c r="BD98" s="179" t="s">
        <v>549</v>
      </c>
      <c r="BE98" s="52" t="str">
        <f>IF(Table_Styles[[#This Row],[BB]]&lt;&gt;"",Table_Styles[[#This Row],[BB]],IF(Table_Styles[[#This Row],[BB Default]]&lt;&gt;"",Table_Styles[[#This Row],[BB Default]],""))</f>
        <v>4px solid #e4eaee</v>
      </c>
      <c r="BF98" s="59"/>
      <c r="BG98" s="59"/>
      <c r="BH98" s="52" t="str">
        <f>IF(Table_Styles[[#This Row],[BL]]&lt;&gt;"",Table_Styles[[#This Row],[BL]],IF(Table_Styles[[#This Row],[BL Default]]&lt;&gt;"",Table_Styles[[#This Row],[BL Default]],""))</f>
        <v/>
      </c>
      <c r="BI98" s="59"/>
      <c r="BJ98" s="59"/>
      <c r="BK98" s="52" t="str">
        <f>IF(Table_Styles[[#This Row],[Width]]&lt;&gt;"",Table_Styles[[#This Row],[Width]],IF(Table_Styles[[#This Row],[Width Default]]&lt;&gt;"",Table_Styles[[#This Row],[Width Default]],""))</f>
        <v/>
      </c>
      <c r="BL98" s="59"/>
      <c r="BM98" s="59"/>
      <c r="BN98" s="52" t="str">
        <f>IF(Table_Styles[[#This Row],[Height]]&lt;&gt;"",Table_Styles[[#This Row],[Height]],IF(Table_Styles[[#This Row],[Height Default]]&lt;&gt;"",Table_Styles[[#This Row],[Height Default]],""))</f>
        <v/>
      </c>
      <c r="BO98" s="52"/>
      <c r="BP98" s="52"/>
      <c r="BQ98" s="52" t="str">
        <f>IF(Table_Styles[[#This Row],[Top]]&lt;&gt;"",Table_Styles[[#This Row],[Top]],IF(Table_Styles[[#This Row],[Top Default]]&lt;&gt;"",Table_Styles[[#This Row],[Top Default]],""))</f>
        <v/>
      </c>
      <c r="BR98" s="52"/>
      <c r="BS98" s="52"/>
      <c r="BT98" s="52" t="str">
        <f>IF(Table_Styles[[#This Row],[Right]]&lt;&gt;"",Table_Styles[[#This Row],[Right]],IF(Table_Styles[[#This Row],[Right Default]]&lt;&gt;"",Table_Styles[[#This Row],[Right Default]],""))</f>
        <v/>
      </c>
      <c r="BU98" s="52"/>
      <c r="BV98" s="52"/>
      <c r="BW98" s="52" t="str">
        <f>IF(Table_Styles[[#This Row],[Bottom]]&lt;&gt;"",Table_Styles[[#This Row],[Bottom]],IF(Table_Styles[[#This Row],[Bottom Default]]&lt;&gt;"",Table_Styles[[#This Row],[Bottom Default]],""))</f>
        <v/>
      </c>
      <c r="BX98" s="52"/>
      <c r="BY98" s="52"/>
      <c r="BZ98" s="52" t="str">
        <f>IF(Table_Styles[[#This Row],[Left]]&lt;&gt;"",Table_Styles[[#This Row],[Left]],IF(Table_Styles[[#This Row],[Left Default]]&lt;&gt;"",Table_Styles[[#This Row],[Left Default]],""))</f>
        <v/>
      </c>
      <c r="CA98" s="59"/>
      <c r="CB98" s="104" t="str">
        <f>IF(AND(Table_Styles[[#This Row],[Selector]]&lt;&gt;"",Table_Styles[[#This Row],[Font Family Used]]&lt;&gt;"",Table_Styles[[#This Row],[Font Weight Used]]&lt;&gt;""),Table_Styles[[#This Row],[Font Family Used]]&amp;" "&amp;Table_Styles[[#This Row],[Font Weight Used]],"")</f>
        <v/>
      </c>
      <c r="CC98" s="104" t="str">
        <f ca="1">IF(AND(Table_Styles[[#This Row],[Selector]],COUNTIF(OFFSET(CC:CC,0,0,ROW()-1,1),"="&amp;Table_Styles[[#This Row],[Font]])=0),Table_Styles[[#This Row],[Font]],"")</f>
        <v/>
      </c>
      <c r="CD98" s="104" t="str">
        <f ca="1">IF(Table_Styles[[#This Row],[Unique Font]]&lt;&gt;"",
"{""fontFamily"":"""&amp;Table_Styles[[#This Row],[Font Family Used]]&amp;""",""fontWeight"":"&amp;Table_Styles[[#This Row],[Font Weight Used]]&amp;"}","")</f>
        <v/>
      </c>
      <c r="CE9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v>
      </c>
      <c r="CF98" s="104" t="str">
        <f>IF(AND(Table_Styles[[#This Row],[Selector]]&lt;&gt;"", Table_Styles[[#This Row],[Config Properties]]&lt;&gt;""),
Table_Styles[[#This Row],[Selector]]&amp;" { "&amp;Table_Styles[[#This Row],[Config Properties]]&amp;" }","")</f>
        <v>nav#progress-bar h4.inactive { color: #d6dce0;border-bottom: 4px solid #e4eaee }</v>
      </c>
      <c r="CG98" s="104" t="str">
        <f xml:space="preserve">
SUBSTITUTE(SUBSTITUTE(SUBSTITUTE(SUBSTITUTE(SUBSTITUTE(SUBSTITUTE(SUBSTITUTE(SUBSTITUTE(Table_Styles[[#This Row],[Config]],
" {","{"),
"{ ","{"),
" }","}"),
"} ","}"),
" ,",","),
", ",","),
" :",":"),
": ",":")</f>
        <v>nav#progress-bar h4.inactive{color:#d6dce0;border-bottom:4px solid #e4eaee}</v>
      </c>
    </row>
    <row r="99" spans="2:85" ht="29.25" thickBot="1">
      <c r="B99" s="103" t="s">
        <v>402</v>
      </c>
      <c r="C99" s="103"/>
      <c r="D99" s="124"/>
      <c r="E99" s="124"/>
      <c r="F99" s="103" t="str">
        <f>IF(Table_Styles[[#This Row],[Font Family]]&lt;&gt;"",Table_Styles[[#This Row],[Font Family]],IF(Table_Styles[[#This Row],[Font Family Default]]&lt;&gt;"",Table_Styles[[#This Row],[Font Family Default]],""))</f>
        <v/>
      </c>
      <c r="G99" s="124"/>
      <c r="H99" s="124"/>
      <c r="I99" s="103" t="str">
        <f>IF(Table_Styles[[#This Row],[Font Size]]&lt;&gt;"",Table_Styles[[#This Row],[Font Size]],IF(Table_Styles[[#This Row],[Font Size Default]]&lt;&gt;"",Table_Styles[[#This Row],[Font Size Default]],""))</f>
        <v/>
      </c>
      <c r="J99" s="124"/>
      <c r="K99" s="124"/>
      <c r="L99" s="103" t="str">
        <f>IF(Table_Styles[[#This Row],[Font Weight]]&lt;&gt;"",Table_Styles[[#This Row],[Font Weight]],IF(Table_Styles[[#This Row],[Font Weight Default]]&lt;&gt;"",Table_Styles[[#This Row],[Font Weight Default]],""))</f>
        <v/>
      </c>
      <c r="M99" s="124"/>
      <c r="N99" s="124"/>
      <c r="O99" s="103" t="str">
        <f>IF(Table_Styles[[#This Row],[Colour]]&lt;&gt;"",Table_Styles[[#This Row],[Colour]],IF(Table_Styles[[#This Row],[Colour Default]]&lt;&gt;"",Table_Styles[[#This Row],[Colour Default]],""))</f>
        <v/>
      </c>
      <c r="P99" s="124"/>
      <c r="Q99" s="124"/>
      <c r="R99" s="103" t="str">
        <f>IF(Table_Styles[[#This Row],[Background]]&lt;&gt;"",Table_Styles[[#This Row],[Background]],IF(Table_Styles[[#This Row],[Background Default]]&lt;&gt;"",Table_Styles[[#This Row],[Background Default]],""))</f>
        <v/>
      </c>
      <c r="S99" s="124"/>
      <c r="T99" s="124"/>
      <c r="U99" s="103" t="str">
        <f>IF(Table_Styles[[#This Row],[Border]]&lt;&gt;"",Table_Styles[[#This Row],[Border]],IF(Table_Styles[[#This Row],[Border Default]]&lt;&gt;"",Table_Styles[[#This Row],[Border Default]],""))</f>
        <v/>
      </c>
      <c r="V99" s="124"/>
      <c r="W99" s="124"/>
      <c r="X99" s="103" t="str">
        <f>IF(Table_Styles[[#This Row],[Border Radius]]&lt;&gt;"",Table_Styles[[#This Row],[Border Radius]],IF(Table_Styles[[#This Row],[Border Radius Default]]&lt;&gt;"",Table_Styles[[#This Row],[Border Radius Default]],""))</f>
        <v/>
      </c>
      <c r="Y99" s="124"/>
      <c r="Z99" s="124"/>
      <c r="AA99" s="103" t="str">
        <f>IF(Table_Styles[[#This Row],[MT]]&lt;&gt;"",Table_Styles[[#This Row],[MT]],IF(Table_Styles[[#This Row],[MT Default]]&lt;&gt;"",Table_Styles[[#This Row],[MT Default]],""))</f>
        <v/>
      </c>
      <c r="AB99" s="124"/>
      <c r="AC99" s="124"/>
      <c r="AD99" s="103" t="str">
        <f>IF(Table_Styles[[#This Row],[MR]]&lt;&gt;"",Table_Styles[[#This Row],[MR]],IF(Table_Styles[[#This Row],[MR Default]]&lt;&gt;"",Table_Styles[[#This Row],[MR Default]],""))</f>
        <v/>
      </c>
      <c r="AE99" s="124"/>
      <c r="AF99" s="124"/>
      <c r="AG99" s="103" t="str">
        <f>IF(Table_Styles[[#This Row],[MB]]&lt;&gt;"",Table_Styles[[#This Row],[MB]],IF(Table_Styles[[#This Row],[MB Default]]&lt;&gt;"",Table_Styles[[#This Row],[MB Default]],""))</f>
        <v/>
      </c>
      <c r="AH99" s="124"/>
      <c r="AI99" s="124"/>
      <c r="AJ99" s="103" t="str">
        <f>IF(Table_Styles[[#This Row],[ML]]&lt;&gt;"",Table_Styles[[#This Row],[ML]],IF(Table_Styles[[#This Row],[ML Default]]&lt;&gt;"",Table_Styles[[#This Row],[ML Default]],""))</f>
        <v/>
      </c>
      <c r="AK99" s="124"/>
      <c r="AL99" s="124"/>
      <c r="AM99" s="103" t="str">
        <f>IF(Table_Styles[[#This Row],[PT]]&lt;&gt;"",Table_Styles[[#This Row],[PT]],IF(Table_Styles[[#This Row],[PT Default]]&lt;&gt;"",Table_Styles[[#This Row],[PT Default]],""))</f>
        <v/>
      </c>
      <c r="AN99" s="124"/>
      <c r="AO99" s="124"/>
      <c r="AP99" s="103" t="str">
        <f>IF(Table_Styles[[#This Row],[PR]]&lt;&gt;"",Table_Styles[[#This Row],[PR]],IF(Table_Styles[[#This Row],[PR Default]]&lt;&gt;"",Table_Styles[[#This Row],[PR Default]],""))</f>
        <v/>
      </c>
      <c r="AQ99" s="124"/>
      <c r="AR99" s="124"/>
      <c r="AS99" s="103" t="str">
        <f>IF(Table_Styles[[#This Row],[PB]]&lt;&gt;"",Table_Styles[[#This Row],[PB]],IF(Table_Styles[[#This Row],[PB Default]]&lt;&gt;"",Table_Styles[[#This Row],[PB Default]],""))</f>
        <v/>
      </c>
      <c r="AT99" s="124"/>
      <c r="AU99" s="124"/>
      <c r="AV99" s="103" t="str">
        <f>IF(Table_Styles[[#This Row],[PL]]&lt;&gt;"",Table_Styles[[#This Row],[PL]],IF(Table_Styles[[#This Row],[PL Default]]&lt;&gt;"",Table_Styles[[#This Row],[PL Default]],""))</f>
        <v/>
      </c>
      <c r="AW99" s="124"/>
      <c r="AX99" s="124"/>
      <c r="AY99" s="103" t="str">
        <f>IF(Table_Styles[[#This Row],[BT]]&lt;&gt;"",Table_Styles[[#This Row],[BT]],IF(Table_Styles[[#This Row],[BT Default]]&lt;&gt;"",Table_Styles[[#This Row],[BT Default]],""))</f>
        <v/>
      </c>
      <c r="AZ99" s="124"/>
      <c r="BA99" s="124"/>
      <c r="BB99" s="103" t="str">
        <f>IF(Table_Styles[[#This Row],[BR]]&lt;&gt;"",Table_Styles[[#This Row],[BR]],IF(Table_Styles[[#This Row],[BR Default]]&lt;&gt;"",Table_Styles[[#This Row],[BR Default]],""))</f>
        <v/>
      </c>
      <c r="BC99" s="124"/>
      <c r="BD99" s="124"/>
      <c r="BE99" s="103" t="str">
        <f>IF(Table_Styles[[#This Row],[BB]]&lt;&gt;"",Table_Styles[[#This Row],[BB]],IF(Table_Styles[[#This Row],[BB Default]]&lt;&gt;"",Table_Styles[[#This Row],[BB Default]],""))</f>
        <v/>
      </c>
      <c r="BF99" s="124"/>
      <c r="BG99" s="124"/>
      <c r="BH99" s="103" t="str">
        <f>IF(Table_Styles[[#This Row],[BL]]&lt;&gt;"",Table_Styles[[#This Row],[BL]],IF(Table_Styles[[#This Row],[BL Default]]&lt;&gt;"",Table_Styles[[#This Row],[BL Default]],""))</f>
        <v/>
      </c>
      <c r="BI99" s="124"/>
      <c r="BJ99" s="124"/>
      <c r="BK99" s="103" t="str">
        <f>IF(Table_Styles[[#This Row],[Width]]&lt;&gt;"",Table_Styles[[#This Row],[Width]],IF(Table_Styles[[#This Row],[Width Default]]&lt;&gt;"",Table_Styles[[#This Row],[Width Default]],""))</f>
        <v/>
      </c>
      <c r="BL99" s="124"/>
      <c r="BM99" s="124"/>
      <c r="BN99" s="103" t="str">
        <f>IF(Table_Styles[[#This Row],[Height]]&lt;&gt;"",Table_Styles[[#This Row],[Height]],IF(Table_Styles[[#This Row],[Height Default]]&lt;&gt;"",Table_Styles[[#This Row],[Height Default]],""))</f>
        <v/>
      </c>
      <c r="BO99" s="103"/>
      <c r="BP99" s="103"/>
      <c r="BQ99" s="103" t="str">
        <f>IF(Table_Styles[[#This Row],[Top]]&lt;&gt;"",Table_Styles[[#This Row],[Top]],IF(Table_Styles[[#This Row],[Top Default]]&lt;&gt;"",Table_Styles[[#This Row],[Top Default]],""))</f>
        <v/>
      </c>
      <c r="BR99" s="103"/>
      <c r="BS99" s="103"/>
      <c r="BT99" s="103" t="str">
        <f>IF(Table_Styles[[#This Row],[Right]]&lt;&gt;"",Table_Styles[[#This Row],[Right]],IF(Table_Styles[[#This Row],[Right Default]]&lt;&gt;"",Table_Styles[[#This Row],[Right Default]],""))</f>
        <v/>
      </c>
      <c r="BU99" s="103"/>
      <c r="BV99" s="103"/>
      <c r="BW99" s="103" t="str">
        <f>IF(Table_Styles[[#This Row],[Bottom]]&lt;&gt;"",Table_Styles[[#This Row],[Bottom]],IF(Table_Styles[[#This Row],[Bottom Default]]&lt;&gt;"",Table_Styles[[#This Row],[Bottom Default]],""))</f>
        <v/>
      </c>
      <c r="BX99" s="103"/>
      <c r="BY99" s="103"/>
      <c r="BZ99" s="103" t="str">
        <f>IF(Table_Styles[[#This Row],[Left]]&lt;&gt;"",Table_Styles[[#This Row],[Left]],IF(Table_Styles[[#This Row],[Left Default]]&lt;&gt;"",Table_Styles[[#This Row],[Left Default]],""))</f>
        <v/>
      </c>
      <c r="CA99" s="124"/>
      <c r="CB99" s="103" t="str">
        <f>IF(AND(Table_Styles[[#This Row],[Selector]]&lt;&gt;"",Table_Styles[[#This Row],[Font Family Used]]&lt;&gt;"",Table_Styles[[#This Row],[Font Weight Used]]&lt;&gt;""),Table_Styles[[#This Row],[Font Family Used]]&amp;" "&amp;Table_Styles[[#This Row],[Font Weight Used]],"")</f>
        <v/>
      </c>
      <c r="CC99" s="103" t="str">
        <f ca="1">IF(AND(Table_Styles[[#This Row],[Selector]],COUNTIF(OFFSET(CC:CC,0,0,ROW()-1,1),"="&amp;Table_Styles[[#This Row],[Font]])=0),Table_Styles[[#This Row],[Font]],"")</f>
        <v/>
      </c>
      <c r="CD99" s="103" t="str">
        <f ca="1">IF(Table_Styles[[#This Row],[Unique Font]]&lt;&gt;"",
"{""fontFamily"":"""&amp;Table_Styles[[#This Row],[Font Family Used]]&amp;""",""fontWeight"":"&amp;Table_Styles[[#This Row],[Font Weight Used]]&amp;"}","")</f>
        <v/>
      </c>
      <c r="CE99"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9" s="103" t="str">
        <f>IF(AND(Table_Styles[[#This Row],[Selector]]&lt;&gt;"", Table_Styles[[#This Row],[Config Properties]]&lt;&gt;""),
Table_Styles[[#This Row],[Selector]]&amp;" { "&amp;Table_Styles[[#This Row],[Config Properties]]&amp;" }","")</f>
        <v/>
      </c>
      <c r="CG99" s="103" t="str">
        <f xml:space="preserve">
SUBSTITUTE(SUBSTITUTE(SUBSTITUTE(SUBSTITUTE(SUBSTITUTE(SUBSTITUTE(SUBSTITUTE(SUBSTITUTE(Table_Styles[[#This Row],[Config]],
" {","{"),
"{ ","{"),
" }","}"),
"} ","}"),
" ,",","),
", ",","),
" :",":"),
": ",":")</f>
        <v/>
      </c>
    </row>
    <row r="100" spans="2:85" ht="21" customHeight="1">
      <c r="B100" s="104" t="s">
        <v>489</v>
      </c>
      <c r="C100" s="106" t="s">
        <v>941</v>
      </c>
      <c r="D100" s="147"/>
      <c r="E100" s="60"/>
      <c r="F100" s="29" t="str">
        <f>IF(Table_Styles[[#This Row],[Font Family]]&lt;&gt;"",Table_Styles[[#This Row],[Font Family]],IF(Table_Styles[[#This Row],[Font Family Default]]&lt;&gt;"",Table_Styles[[#This Row],[Font Family Default]],""))</f>
        <v/>
      </c>
      <c r="G100" s="147"/>
      <c r="H100" s="60"/>
      <c r="I100" s="29" t="str">
        <f>IF(Table_Styles[[#This Row],[Font Size]]&lt;&gt;"",Table_Styles[[#This Row],[Font Size]],IF(Table_Styles[[#This Row],[Font Size Default]]&lt;&gt;"",Table_Styles[[#This Row],[Font Size Default]],""))</f>
        <v/>
      </c>
      <c r="J100" s="147"/>
      <c r="K100" s="60"/>
      <c r="L100" s="29" t="str">
        <f>IF(Table_Styles[[#This Row],[Font Weight]]&lt;&gt;"",Table_Styles[[#This Row],[Font Weight]],IF(Table_Styles[[#This Row],[Font Weight Default]]&lt;&gt;"",Table_Styles[[#This Row],[Font Weight Default]],""))</f>
        <v/>
      </c>
      <c r="M100" s="147"/>
      <c r="N100" s="60"/>
      <c r="O100" s="29" t="str">
        <f>IF(Table_Styles[[#This Row],[Colour]]&lt;&gt;"",Table_Styles[[#This Row],[Colour]],IF(Table_Styles[[#This Row],[Colour Default]]&lt;&gt;"",Table_Styles[[#This Row],[Colour Default]],""))</f>
        <v/>
      </c>
      <c r="P100" s="147"/>
      <c r="Q100" s="60"/>
      <c r="R100" s="29" t="str">
        <f>IF(Table_Styles[[#This Row],[Background]]&lt;&gt;"",Table_Styles[[#This Row],[Background]],IF(Table_Styles[[#This Row],[Background Default]]&lt;&gt;"",Table_Styles[[#This Row],[Background Default]],""))</f>
        <v/>
      </c>
      <c r="S100" s="147"/>
      <c r="T100" s="60"/>
      <c r="U100" s="29" t="str">
        <f>IF(Table_Styles[[#This Row],[Border]]&lt;&gt;"",Table_Styles[[#This Row],[Border]],IF(Table_Styles[[#This Row],[Border Default]]&lt;&gt;"",Table_Styles[[#This Row],[Border Default]],""))</f>
        <v/>
      </c>
      <c r="V100" s="60"/>
      <c r="W100" s="60"/>
      <c r="X100" s="29" t="str">
        <f>IF(Table_Styles[[#This Row],[Border Radius]]&lt;&gt;"",Table_Styles[[#This Row],[Border Radius]],IF(Table_Styles[[#This Row],[Border Radius Default]]&lt;&gt;"",Table_Styles[[#This Row],[Border Radius Default]],""))</f>
        <v/>
      </c>
      <c r="Y100" s="147"/>
      <c r="Z100" s="60"/>
      <c r="AA100" s="29" t="str">
        <f>IF(Table_Styles[[#This Row],[MT]]&lt;&gt;"",Table_Styles[[#This Row],[MT]],IF(Table_Styles[[#This Row],[MT Default]]&lt;&gt;"",Table_Styles[[#This Row],[MT Default]],""))</f>
        <v/>
      </c>
      <c r="AB100" s="147"/>
      <c r="AC100" s="60"/>
      <c r="AD100" s="29" t="str">
        <f>IF(Table_Styles[[#This Row],[MR]]&lt;&gt;"",Table_Styles[[#This Row],[MR]],IF(Table_Styles[[#This Row],[MR Default]]&lt;&gt;"",Table_Styles[[#This Row],[MR Default]],""))</f>
        <v/>
      </c>
      <c r="AE100" s="147"/>
      <c r="AF100" s="60"/>
      <c r="AG100" s="29" t="str">
        <f>IF(Table_Styles[[#This Row],[MB]]&lt;&gt;"",Table_Styles[[#This Row],[MB]],IF(Table_Styles[[#This Row],[MB Default]]&lt;&gt;"",Table_Styles[[#This Row],[MB Default]],""))</f>
        <v/>
      </c>
      <c r="AH100" s="147"/>
      <c r="AI100" s="60"/>
      <c r="AJ100" s="29" t="str">
        <f>IF(Table_Styles[[#This Row],[ML]]&lt;&gt;"",Table_Styles[[#This Row],[ML]],IF(Table_Styles[[#This Row],[ML Default]]&lt;&gt;"",Table_Styles[[#This Row],[ML Default]],""))</f>
        <v/>
      </c>
      <c r="AK100" s="147"/>
      <c r="AL100" s="60"/>
      <c r="AM100" s="29" t="str">
        <f>IF(Table_Styles[[#This Row],[PT]]&lt;&gt;"",Table_Styles[[#This Row],[PT]],IF(Table_Styles[[#This Row],[PT Default]]&lt;&gt;"",Table_Styles[[#This Row],[PT Default]],""))</f>
        <v/>
      </c>
      <c r="AN100" s="147"/>
      <c r="AO100" s="60"/>
      <c r="AP100" s="29" t="str">
        <f>IF(Table_Styles[[#This Row],[PR]]&lt;&gt;"",Table_Styles[[#This Row],[PR]],IF(Table_Styles[[#This Row],[PR Default]]&lt;&gt;"",Table_Styles[[#This Row],[PR Default]],""))</f>
        <v/>
      </c>
      <c r="AQ100" s="147"/>
      <c r="AR100" s="60"/>
      <c r="AS100" s="29" t="str">
        <f>IF(Table_Styles[[#This Row],[PB]]&lt;&gt;"",Table_Styles[[#This Row],[PB]],IF(Table_Styles[[#This Row],[PB Default]]&lt;&gt;"",Table_Styles[[#This Row],[PB Default]],""))</f>
        <v/>
      </c>
      <c r="AT100" s="147"/>
      <c r="AU100" s="60"/>
      <c r="AV100" s="29" t="str">
        <f>IF(Table_Styles[[#This Row],[PL]]&lt;&gt;"",Table_Styles[[#This Row],[PL]],IF(Table_Styles[[#This Row],[PL Default]]&lt;&gt;"",Table_Styles[[#This Row],[PL Default]],""))</f>
        <v/>
      </c>
      <c r="AW100" s="147"/>
      <c r="AX100" s="60"/>
      <c r="AY100" s="29" t="str">
        <f>IF(Table_Styles[[#This Row],[BT]]&lt;&gt;"",Table_Styles[[#This Row],[BT]],IF(Table_Styles[[#This Row],[BT Default]]&lt;&gt;"",Table_Styles[[#This Row],[BT Default]],""))</f>
        <v/>
      </c>
      <c r="AZ100" s="147"/>
      <c r="BA100" s="60"/>
      <c r="BB100" s="29" t="str">
        <f>IF(Table_Styles[[#This Row],[BR]]&lt;&gt;"",Table_Styles[[#This Row],[BR]],IF(Table_Styles[[#This Row],[BR Default]]&lt;&gt;"",Table_Styles[[#This Row],[BR Default]],""))</f>
        <v/>
      </c>
      <c r="BC100" s="147"/>
      <c r="BD100" s="60"/>
      <c r="BE100" s="29" t="str">
        <f>IF(Table_Styles[[#This Row],[BB]]&lt;&gt;"",Table_Styles[[#This Row],[BB]],IF(Table_Styles[[#This Row],[BB Default]]&lt;&gt;"",Table_Styles[[#This Row],[BB Default]],""))</f>
        <v/>
      </c>
      <c r="BF100" s="147"/>
      <c r="BG100" s="60"/>
      <c r="BH100" s="29" t="str">
        <f>IF(Table_Styles[[#This Row],[BL]]&lt;&gt;"",Table_Styles[[#This Row],[BL]],IF(Table_Styles[[#This Row],[BL Default]]&lt;&gt;"",Table_Styles[[#This Row],[BL Default]],""))</f>
        <v/>
      </c>
      <c r="BI100" s="60"/>
      <c r="BJ100" s="60"/>
      <c r="BK100" s="29" t="str">
        <f>IF(Table_Styles[[#This Row],[Width]]&lt;&gt;"",Table_Styles[[#This Row],[Width]],IF(Table_Styles[[#This Row],[Width Default]]&lt;&gt;"",Table_Styles[[#This Row],[Width Default]],""))</f>
        <v/>
      </c>
      <c r="BL100" s="60"/>
      <c r="BM100" s="60"/>
      <c r="BN100" s="29" t="str">
        <f>IF(Table_Styles[[#This Row],[Height]]&lt;&gt;"",Table_Styles[[#This Row],[Height]],IF(Table_Styles[[#This Row],[Height Default]]&lt;&gt;"",Table_Styles[[#This Row],[Height Default]],""))</f>
        <v/>
      </c>
      <c r="BO100" s="25"/>
      <c r="BP100" s="25"/>
      <c r="BQ100" s="29" t="str">
        <f>IF(Table_Styles[[#This Row],[Top]]&lt;&gt;"",Table_Styles[[#This Row],[Top]],IF(Table_Styles[[#This Row],[Top Default]]&lt;&gt;"",Table_Styles[[#This Row],[Top Default]],""))</f>
        <v/>
      </c>
      <c r="BR100" s="25"/>
      <c r="BS100" s="25"/>
      <c r="BT100" s="29" t="str">
        <f>IF(Table_Styles[[#This Row],[Right]]&lt;&gt;"",Table_Styles[[#This Row],[Right]],IF(Table_Styles[[#This Row],[Right Default]]&lt;&gt;"",Table_Styles[[#This Row],[Right Default]],""))</f>
        <v/>
      </c>
      <c r="BU100" s="25"/>
      <c r="BV100" s="25"/>
      <c r="BW100" s="29" t="str">
        <f>IF(Table_Styles[[#This Row],[Bottom]]&lt;&gt;"",Table_Styles[[#This Row],[Bottom]],IF(Table_Styles[[#This Row],[Bottom Default]]&lt;&gt;"",Table_Styles[[#This Row],[Bottom Default]],""))</f>
        <v/>
      </c>
      <c r="BX100" s="25"/>
      <c r="BY100" s="25"/>
      <c r="BZ100" s="29" t="str">
        <f>IF(Table_Styles[[#This Row],[Left]]&lt;&gt;"",Table_Styles[[#This Row],[Left]],IF(Table_Styles[[#This Row],[Left Default]]&lt;&gt;"",Table_Styles[[#This Row],[Left Default]],""))</f>
        <v/>
      </c>
      <c r="CA100" s="147"/>
      <c r="CB100" s="108" t="str">
        <f>IF(AND(Table_Styles[[#This Row],[Selector]]&lt;&gt;"",Table_Styles[[#This Row],[Font Family Used]]&lt;&gt;"",Table_Styles[[#This Row],[Font Weight Used]]&lt;&gt;""),Table_Styles[[#This Row],[Font Family Used]]&amp;" "&amp;Table_Styles[[#This Row],[Font Weight Used]],"")</f>
        <v/>
      </c>
      <c r="CC100" s="108" t="str">
        <f ca="1">IF(AND(Table_Styles[[#This Row],[Selector]],COUNTIF(OFFSET(CC:CC,0,0,ROW()-1,1),"="&amp;Table_Styles[[#This Row],[Font]])=0),Table_Styles[[#This Row],[Font]],"")</f>
        <v/>
      </c>
      <c r="CD100" s="108" t="str">
        <f ca="1">IF(Table_Styles[[#This Row],[Unique Font]]&lt;&gt;"",
"{""fontFamily"":"""&amp;Table_Styles[[#This Row],[Font Family Used]]&amp;""",""fontWeight"":"&amp;Table_Styles[[#This Row],[Font Weight Used]]&amp;"}","")</f>
        <v/>
      </c>
      <c r="CE100"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0" s="107" t="str">
        <f>IF(AND(Table_Styles[[#This Row],[Selector]]&lt;&gt;"", Table_Styles[[#This Row],[Config Properties]]&lt;&gt;""),
Table_Styles[[#This Row],[Selector]]&amp;" { "&amp;Table_Styles[[#This Row],[Config Properties]]&amp;" }","")</f>
        <v/>
      </c>
      <c r="CG100" s="107" t="str">
        <f xml:space="preserve">
SUBSTITUTE(SUBSTITUTE(SUBSTITUTE(SUBSTITUTE(SUBSTITUTE(SUBSTITUTE(SUBSTITUTE(SUBSTITUTE(Table_Styles[[#This Row],[Config]],
" {","{"),
"{ ","{"),
" }","}"),
"} ","}"),
" ,",","),
", ",","),
" :",":"),
": ",":")</f>
        <v/>
      </c>
    </row>
    <row r="101" spans="2:85" ht="21" customHeight="1">
      <c r="B101" s="102" t="s">
        <v>2</v>
      </c>
      <c r="C101" s="106" t="s">
        <v>550</v>
      </c>
      <c r="D101" s="60"/>
      <c r="E101" s="60" t="str">
        <f>Settings_Styling_Font_Body_Text</f>
        <v>Nunito</v>
      </c>
      <c r="F101" s="25" t="str">
        <f>IF(Table_Styles[[#This Row],[Font Family]]&lt;&gt;"",Table_Styles[[#This Row],[Font Family]],IF(Table_Styles[[#This Row],[Font Family Default]]&lt;&gt;"",Table_Styles[[#This Row],[Font Family Default]],""))</f>
        <v>Nunito</v>
      </c>
      <c r="G101" s="60"/>
      <c r="H101" s="60"/>
      <c r="I101" s="25" t="str">
        <f>IF(Table_Styles[[#This Row],[Font Size]]&lt;&gt;"",Table_Styles[[#This Row],[Font Size]],IF(Table_Styles[[#This Row],[Font Size Default]]&lt;&gt;"",Table_Styles[[#This Row],[Font Size Default]],""))</f>
        <v/>
      </c>
      <c r="J101" s="60"/>
      <c r="K101" s="60">
        <f>Settings_Styling_Font_Weight_Body_Text</f>
        <v>300</v>
      </c>
      <c r="L101" s="25">
        <f>IF(Table_Styles[[#This Row],[Font Weight]]&lt;&gt;"",Table_Styles[[#This Row],[Font Weight]],IF(Table_Styles[[#This Row],[Font Weight Default]]&lt;&gt;"",Table_Styles[[#This Row],[Font Weight Default]],""))</f>
        <v>300</v>
      </c>
      <c r="M101" s="60"/>
      <c r="N101" s="60" t="str">
        <f>Colour_Background_1</f>
        <v>#FFFFFF</v>
      </c>
      <c r="O101" s="25" t="str">
        <f>IF(Table_Styles[[#This Row],[Colour]]&lt;&gt;"",Table_Styles[[#This Row],[Colour]],IF(Table_Styles[[#This Row],[Colour Default]]&lt;&gt;"",Table_Styles[[#This Row],[Colour Default]],""))</f>
        <v>#FFFFFF</v>
      </c>
      <c r="P101" s="229" t="str">
        <f>Colour_Accent_1</f>
        <v>#00a0c6</v>
      </c>
      <c r="Q101" s="60" t="str">
        <f>Colour_Accent_2</f>
        <v>#00a0c6</v>
      </c>
      <c r="R101" s="25" t="str">
        <f>IF(Table_Styles[[#This Row],[Background]]&lt;&gt;"",Table_Styles[[#This Row],[Background]],IF(Table_Styles[[#This Row],[Background Default]]&lt;&gt;"",Table_Styles[[#This Row],[Background Default]],""))</f>
        <v>#00a0c6</v>
      </c>
      <c r="S101" s="60"/>
      <c r="T101" s="60"/>
      <c r="U101" s="25" t="str">
        <f>IF(Table_Styles[[#This Row],[Border]]&lt;&gt;"",Table_Styles[[#This Row],[Border]],IF(Table_Styles[[#This Row],[Border Default]]&lt;&gt;"",Table_Styles[[#This Row],[Border Default]],""))</f>
        <v/>
      </c>
      <c r="V101" s="60"/>
      <c r="W101" s="60"/>
      <c r="X101" s="25" t="str">
        <f>IF(Table_Styles[[#This Row],[Border Radius]]&lt;&gt;"",Table_Styles[[#This Row],[Border Radius]],IF(Table_Styles[[#This Row],[Border Radius Default]]&lt;&gt;"",Table_Styles[[#This Row],[Border Radius Default]],""))</f>
        <v/>
      </c>
      <c r="Y101" s="60"/>
      <c r="Z101" s="60"/>
      <c r="AA101" s="25" t="str">
        <f>IF(Table_Styles[[#This Row],[MT]]&lt;&gt;"",Table_Styles[[#This Row],[MT]],IF(Table_Styles[[#This Row],[MT Default]]&lt;&gt;"",Table_Styles[[#This Row],[MT Default]],""))</f>
        <v/>
      </c>
      <c r="AB101" s="60"/>
      <c r="AC101" s="60"/>
      <c r="AD101" s="25" t="str">
        <f>IF(Table_Styles[[#This Row],[MR]]&lt;&gt;"",Table_Styles[[#This Row],[MR]],IF(Table_Styles[[#This Row],[MR Default]]&lt;&gt;"",Table_Styles[[#This Row],[MR Default]],""))</f>
        <v/>
      </c>
      <c r="AE101" s="60"/>
      <c r="AF101" s="60"/>
      <c r="AG101" s="25" t="str">
        <f>IF(Table_Styles[[#This Row],[MB]]&lt;&gt;"",Table_Styles[[#This Row],[MB]],IF(Table_Styles[[#This Row],[MB Default]]&lt;&gt;"",Table_Styles[[#This Row],[MB Default]],""))</f>
        <v/>
      </c>
      <c r="AH101" s="60"/>
      <c r="AI101" s="60"/>
      <c r="AJ101" s="25" t="str">
        <f>IF(Table_Styles[[#This Row],[ML]]&lt;&gt;"",Table_Styles[[#This Row],[ML]],IF(Table_Styles[[#This Row],[ML Default]]&lt;&gt;"",Table_Styles[[#This Row],[ML Default]],""))</f>
        <v/>
      </c>
      <c r="AK101" s="60"/>
      <c r="AL101" s="60" t="s">
        <v>409</v>
      </c>
      <c r="AM101" s="25" t="str">
        <f>IF(Table_Styles[[#This Row],[PT]]&lt;&gt;"",Table_Styles[[#This Row],[PT]],IF(Table_Styles[[#This Row],[PT Default]]&lt;&gt;"",Table_Styles[[#This Row],[PT Default]],""))</f>
        <v>20px</v>
      </c>
      <c r="AN101" s="60"/>
      <c r="AO101" s="60" t="s">
        <v>409</v>
      </c>
      <c r="AP101" s="25" t="str">
        <f>IF(Table_Styles[[#This Row],[PR]]&lt;&gt;"",Table_Styles[[#This Row],[PR]],IF(Table_Styles[[#This Row],[PR Default]]&lt;&gt;"",Table_Styles[[#This Row],[PR Default]],""))</f>
        <v>20px</v>
      </c>
      <c r="AQ101" s="60"/>
      <c r="AR101" s="60" t="s">
        <v>409</v>
      </c>
      <c r="AS101" s="25" t="str">
        <f>IF(Table_Styles[[#This Row],[PB]]&lt;&gt;"",Table_Styles[[#This Row],[PB]],IF(Table_Styles[[#This Row],[PB Default]]&lt;&gt;"",Table_Styles[[#This Row],[PB Default]],""))</f>
        <v>20px</v>
      </c>
      <c r="AT101" s="60"/>
      <c r="AU101" s="60" t="s">
        <v>409</v>
      </c>
      <c r="AV101" s="25" t="str">
        <f>IF(Table_Styles[[#This Row],[PL]]&lt;&gt;"",Table_Styles[[#This Row],[PL]],IF(Table_Styles[[#This Row],[PL Default]]&lt;&gt;"",Table_Styles[[#This Row],[PL Default]],""))</f>
        <v>20px</v>
      </c>
      <c r="AW101" s="60"/>
      <c r="AX101" s="60"/>
      <c r="AY101" s="25" t="str">
        <f>IF(Table_Styles[[#This Row],[BT]]&lt;&gt;"",Table_Styles[[#This Row],[BT]],IF(Table_Styles[[#This Row],[BT Default]]&lt;&gt;"",Table_Styles[[#This Row],[BT Default]],""))</f>
        <v/>
      </c>
      <c r="AZ101" s="60"/>
      <c r="BA101" s="60"/>
      <c r="BB101" s="25" t="str">
        <f>IF(Table_Styles[[#This Row],[BR]]&lt;&gt;"",Table_Styles[[#This Row],[BR]],IF(Table_Styles[[#This Row],[BR Default]]&lt;&gt;"",Table_Styles[[#This Row],[BR Default]],""))</f>
        <v/>
      </c>
      <c r="BC101" s="60"/>
      <c r="BD101" s="60"/>
      <c r="BE101" s="25" t="str">
        <f>IF(Table_Styles[[#This Row],[BB]]&lt;&gt;"",Table_Styles[[#This Row],[BB]],IF(Table_Styles[[#This Row],[BB Default]]&lt;&gt;"",Table_Styles[[#This Row],[BB Default]],""))</f>
        <v/>
      </c>
      <c r="BF101" s="60"/>
      <c r="BG101" s="60"/>
      <c r="BH101" s="25" t="str">
        <f>IF(Table_Styles[[#This Row],[BL]]&lt;&gt;"",Table_Styles[[#This Row],[BL]],IF(Table_Styles[[#This Row],[BL Default]]&lt;&gt;"",Table_Styles[[#This Row],[BL Default]],""))</f>
        <v/>
      </c>
      <c r="BI101" s="60"/>
      <c r="BJ101" s="60"/>
      <c r="BK101" s="25" t="str">
        <f>IF(Table_Styles[[#This Row],[Width]]&lt;&gt;"",Table_Styles[[#This Row],[Width]],IF(Table_Styles[[#This Row],[Width Default]]&lt;&gt;"",Table_Styles[[#This Row],[Width Default]],""))</f>
        <v/>
      </c>
      <c r="BL101" s="60"/>
      <c r="BM101" s="60"/>
      <c r="BN101" s="25" t="str">
        <f>IF(Table_Styles[[#This Row],[Height]]&lt;&gt;"",Table_Styles[[#This Row],[Height]],IF(Table_Styles[[#This Row],[Height Default]]&lt;&gt;"",Table_Styles[[#This Row],[Height Default]],""))</f>
        <v/>
      </c>
      <c r="BO101" s="25"/>
      <c r="BP101" s="25"/>
      <c r="BQ101" s="25" t="str">
        <f>IF(Table_Styles[[#This Row],[Top]]&lt;&gt;"",Table_Styles[[#This Row],[Top]],IF(Table_Styles[[#This Row],[Top Default]]&lt;&gt;"",Table_Styles[[#This Row],[Top Default]],""))</f>
        <v/>
      </c>
      <c r="BR101" s="25"/>
      <c r="BS101" s="25"/>
      <c r="BT101" s="25" t="str">
        <f>IF(Table_Styles[[#This Row],[Right]]&lt;&gt;"",Table_Styles[[#This Row],[Right]],IF(Table_Styles[[#This Row],[Right Default]]&lt;&gt;"",Table_Styles[[#This Row],[Right Default]],""))</f>
        <v/>
      </c>
      <c r="BU101" s="25"/>
      <c r="BV101" s="25"/>
      <c r="BW101" s="25" t="str">
        <f>IF(Table_Styles[[#This Row],[Bottom]]&lt;&gt;"",Table_Styles[[#This Row],[Bottom]],IF(Table_Styles[[#This Row],[Bottom Default]]&lt;&gt;"",Table_Styles[[#This Row],[Bottom Default]],""))</f>
        <v/>
      </c>
      <c r="BX101" s="25"/>
      <c r="BY101" s="25"/>
      <c r="BZ101" s="25" t="str">
        <f>IF(Table_Styles[[#This Row],[Left]]&lt;&gt;"",Table_Styles[[#This Row],[Left]],IF(Table_Styles[[#This Row],[Left Default]]&lt;&gt;"",Table_Styles[[#This Row],[Left Default]],""))</f>
        <v/>
      </c>
      <c r="CA101" s="60"/>
      <c r="CB101" s="102" t="str">
        <f>IF(AND(Table_Styles[[#This Row],[Selector]]&lt;&gt;"",Table_Styles[[#This Row],[Font Family Used]]&lt;&gt;"",Table_Styles[[#This Row],[Font Weight Used]]&lt;&gt;""),Table_Styles[[#This Row],[Font Family Used]]&amp;" "&amp;Table_Styles[[#This Row],[Font Weight Used]],"")</f>
        <v>Nunito 300</v>
      </c>
      <c r="CC101" s="102" t="str">
        <f ca="1">IF(AND(Table_Styles[[#This Row],[Selector]],COUNTIF(OFFSET(CC:CC,0,0,ROW()-1,1),"="&amp;Table_Styles[[#This Row],[Font]])=0),Table_Styles[[#This Row],[Font]],"")</f>
        <v/>
      </c>
      <c r="CD101" s="102" t="str">
        <f ca="1">IF(Table_Styles[[#This Row],[Unique Font]]&lt;&gt;"",
"{""fontFamily"":"""&amp;Table_Styles[[#This Row],[Font Family Used]]&amp;""",""fontWeight"":"&amp;Table_Styles[[#This Row],[Font Weight Used]]&amp;"}","")</f>
        <v/>
      </c>
      <c r="CE101"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#FFFFFF;background: #00a0c6;padding-top: 20px;padding-right: 20px;padding-bottom: 20px;padding-left: 20px</v>
      </c>
      <c r="CF101" s="104" t="str">
        <f>IF(AND(Table_Styles[[#This Row],[Selector]]&lt;&gt;"", Table_Styles[[#This Row],[Config Properties]]&lt;&gt;""),
Table_Styles[[#This Row],[Selector]]&amp;" { "&amp;Table_Styles[[#This Row],[Config Properties]]&amp;" }","")</f>
        <v>#sidebar .header { font-family: 'Nunito';font-weight: 300;color: #FFFFFF;background: #00a0c6;padding-top: 20px;padding-right: 20px;padding-bottom: 20px;padding-left: 20px }</v>
      </c>
      <c r="CG101" s="104" t="str">
        <f xml:space="preserve">
SUBSTITUTE(SUBSTITUTE(SUBSTITUTE(SUBSTITUTE(SUBSTITUTE(SUBSTITUTE(SUBSTITUTE(SUBSTITUTE(Table_Styles[[#This Row],[Config]],
" {","{"),
"{ ","{"),
" }","}"),
"} ","}"),
" ,",","),
", ",","),
" :",":"),
": ",":")</f>
        <v>#sidebar .header{font-family:'Nunito';font-weight:300;color:#FFFFFF;background:#00a0c6;padding-top:20px;padding-right:20px;padding-bottom:20px;padding-left:20px}</v>
      </c>
    </row>
    <row r="102" spans="2:85" ht="21" customHeight="1">
      <c r="B102" s="177" t="s">
        <v>392</v>
      </c>
      <c r="C102" s="177" t="s">
        <v>551</v>
      </c>
      <c r="D102" s="60"/>
      <c r="E102" s="60" t="str">
        <f>Settings_Styling_Font_Body_Text</f>
        <v>Nunito</v>
      </c>
      <c r="F102" s="52" t="str">
        <f>IF(Table_Styles[[#This Row],[Font Family]]&lt;&gt;"",Table_Styles[[#This Row],[Font Family]],IF(Table_Styles[[#This Row],[Font Family Default]]&lt;&gt;"",Table_Styles[[#This Row],[Font Family Default]],""))</f>
        <v>Nunito</v>
      </c>
      <c r="G102" s="59"/>
      <c r="H102" s="59"/>
      <c r="I102" s="52" t="str">
        <f>IF(Table_Styles[[#This Row],[Font Size]]&lt;&gt;"",Table_Styles[[#This Row],[Font Size]],IF(Table_Styles[[#This Row],[Font Size Default]]&lt;&gt;"",Table_Styles[[#This Row],[Font Size Default]],""))</f>
        <v/>
      </c>
      <c r="J102" s="59"/>
      <c r="K102" s="60">
        <f>Settings_Styling_Font_Weight_Body_Text</f>
        <v>300</v>
      </c>
      <c r="L102" s="52">
        <f>IF(Table_Styles[[#This Row],[Font Weight]]&lt;&gt;"",Table_Styles[[#This Row],[Font Weight]],IF(Table_Styles[[#This Row],[Font Weight Default]]&lt;&gt;"",Table_Styles[[#This Row],[Font Weight Default]],""))</f>
        <v>300</v>
      </c>
      <c r="M102" s="25"/>
      <c r="N102" s="230" t="str">
        <f>Colour_Foreground_1</f>
        <v>#1d1c1c</v>
      </c>
      <c r="O102" s="52" t="str">
        <f>IF(Table_Styles[[#This Row],[Colour]]&lt;&gt;"",Table_Styles[[#This Row],[Colour]],IF(Table_Styles[[#This Row],[Colour Default]]&lt;&gt;"",Table_Styles[[#This Row],[Colour Default]],""))</f>
        <v>#1d1c1c</v>
      </c>
      <c r="P102" s="225" t="str">
        <f>Colour_Background_2</f>
        <v>#f5f8fc</v>
      </c>
      <c r="Q102" s="59" t="str">
        <f>Colour_Foreground_1</f>
        <v>#1d1c1c</v>
      </c>
      <c r="R102" s="52" t="str">
        <f>IF(Table_Styles[[#This Row],[Background]]&lt;&gt;"",Table_Styles[[#This Row],[Background]],IF(Table_Styles[[#This Row],[Background Default]]&lt;&gt;"",Table_Styles[[#This Row],[Background Default]],""))</f>
        <v>#f5f8fc</v>
      </c>
      <c r="S102" s="29" t="str">
        <f>"1px solid "&amp;Colour_Borders</f>
        <v>1px solid #c0c8d2</v>
      </c>
      <c r="T102" s="59"/>
      <c r="U102" s="52" t="str">
        <f>IF(Table_Styles[[#This Row],[Border]]&lt;&gt;"",Table_Styles[[#This Row],[Border]],IF(Table_Styles[[#This Row],[Border Default]]&lt;&gt;"",Table_Styles[[#This Row],[Border Default]],""))</f>
        <v>1px solid #c0c8d2</v>
      </c>
      <c r="V102" s="59"/>
      <c r="W102" s="59"/>
      <c r="X102" s="52" t="str">
        <f>IF(Table_Styles[[#This Row],[Border Radius]]&lt;&gt;"",Table_Styles[[#This Row],[Border Radius]],IF(Table_Styles[[#This Row],[Border Radius Default]]&lt;&gt;"",Table_Styles[[#This Row],[Border Radius Default]],""))</f>
        <v/>
      </c>
      <c r="Y102" s="59"/>
      <c r="Z102" s="59"/>
      <c r="AA102" s="52" t="str">
        <f>IF(Table_Styles[[#This Row],[MT]]&lt;&gt;"",Table_Styles[[#This Row],[MT]],IF(Table_Styles[[#This Row],[MT Default]]&lt;&gt;"",Table_Styles[[#This Row],[MT Default]],""))</f>
        <v/>
      </c>
      <c r="AB102" s="59"/>
      <c r="AC102" s="59"/>
      <c r="AD102" s="52" t="str">
        <f>IF(Table_Styles[[#This Row],[MR]]&lt;&gt;"",Table_Styles[[#This Row],[MR]],IF(Table_Styles[[#This Row],[MR Default]]&lt;&gt;"",Table_Styles[[#This Row],[MR Default]],""))</f>
        <v/>
      </c>
      <c r="AE102" s="59"/>
      <c r="AF102" s="59"/>
      <c r="AG102" s="52" t="str">
        <f>IF(Table_Styles[[#This Row],[MB]]&lt;&gt;"",Table_Styles[[#This Row],[MB]],IF(Table_Styles[[#This Row],[MB Default]]&lt;&gt;"",Table_Styles[[#This Row],[MB Default]],""))</f>
        <v/>
      </c>
      <c r="AH102" s="59"/>
      <c r="AI102" s="59"/>
      <c r="AJ102" s="52" t="str">
        <f>IF(Table_Styles[[#This Row],[ML]]&lt;&gt;"",Table_Styles[[#This Row],[ML]],IF(Table_Styles[[#This Row],[ML Default]]&lt;&gt;"",Table_Styles[[#This Row],[ML Default]],""))</f>
        <v/>
      </c>
      <c r="AK102" s="59"/>
      <c r="AL102" s="60" t="s">
        <v>409</v>
      </c>
      <c r="AM102" s="25" t="str">
        <f>IF(Table_Styles[[#This Row],[PT]]&lt;&gt;"",Table_Styles[[#This Row],[PT]],IF(Table_Styles[[#This Row],[PT Default]]&lt;&gt;"",Table_Styles[[#This Row],[PT Default]],""))</f>
        <v>20px</v>
      </c>
      <c r="AN102" s="60"/>
      <c r="AO102" s="60" t="s">
        <v>409</v>
      </c>
      <c r="AP102" s="25" t="str">
        <f>IF(Table_Styles[[#This Row],[PR]]&lt;&gt;"",Table_Styles[[#This Row],[PR]],IF(Table_Styles[[#This Row],[PR Default]]&lt;&gt;"",Table_Styles[[#This Row],[PR Default]],""))</f>
        <v>20px</v>
      </c>
      <c r="AQ102" s="60"/>
      <c r="AR102" s="60" t="s">
        <v>409</v>
      </c>
      <c r="AS102" s="25" t="str">
        <f>IF(Table_Styles[[#This Row],[PB]]&lt;&gt;"",Table_Styles[[#This Row],[PB]],IF(Table_Styles[[#This Row],[PB Default]]&lt;&gt;"",Table_Styles[[#This Row],[PB Default]],""))</f>
        <v>20px</v>
      </c>
      <c r="AT102" s="60"/>
      <c r="AU102" s="60" t="s">
        <v>409</v>
      </c>
      <c r="AV102" s="52" t="str">
        <f>IF(Table_Styles[[#This Row],[PL]]&lt;&gt;"",Table_Styles[[#This Row],[PL]],IF(Table_Styles[[#This Row],[PL Default]]&lt;&gt;"",Table_Styles[[#This Row],[PL Default]],""))</f>
        <v>20px</v>
      </c>
      <c r="AW102" s="136" t="s">
        <v>173</v>
      </c>
      <c r="AX102" s="59"/>
      <c r="AY102" s="52" t="str">
        <f>IF(Table_Styles[[#This Row],[BT]]&lt;&gt;"",Table_Styles[[#This Row],[BT]],IF(Table_Styles[[#This Row],[BT Default]]&lt;&gt;"",Table_Styles[[#This Row],[BT Default]],""))</f>
        <v>0</v>
      </c>
      <c r="AZ102" s="59"/>
      <c r="BA102" s="59"/>
      <c r="BB102" s="52" t="str">
        <f>IF(Table_Styles[[#This Row],[BR]]&lt;&gt;"",Table_Styles[[#This Row],[BR]],IF(Table_Styles[[#This Row],[BR Default]]&lt;&gt;"",Table_Styles[[#This Row],[BR Default]],""))</f>
        <v/>
      </c>
      <c r="BC102" s="59"/>
      <c r="BD102" s="59"/>
      <c r="BE102" s="52" t="str">
        <f>IF(Table_Styles[[#This Row],[BB]]&lt;&gt;"",Table_Styles[[#This Row],[BB]],IF(Table_Styles[[#This Row],[BB Default]]&lt;&gt;"",Table_Styles[[#This Row],[BB Default]],""))</f>
        <v/>
      </c>
      <c r="BF102" s="59"/>
      <c r="BG102" s="59"/>
      <c r="BH102" s="52" t="str">
        <f>IF(Table_Styles[[#This Row],[BL]]&lt;&gt;"",Table_Styles[[#This Row],[BL]],IF(Table_Styles[[#This Row],[BL Default]]&lt;&gt;"",Table_Styles[[#This Row],[BL Default]],""))</f>
        <v/>
      </c>
      <c r="BI102" s="59"/>
      <c r="BJ102" s="59"/>
      <c r="BK102" s="52" t="str">
        <f>IF(Table_Styles[[#This Row],[Width]]&lt;&gt;"",Table_Styles[[#This Row],[Width]],IF(Table_Styles[[#This Row],[Width Default]]&lt;&gt;"",Table_Styles[[#This Row],[Width Default]],""))</f>
        <v/>
      </c>
      <c r="BL102" s="59"/>
      <c r="BM102" s="59"/>
      <c r="BN102" s="52" t="str">
        <f>IF(Table_Styles[[#This Row],[Height]]&lt;&gt;"",Table_Styles[[#This Row],[Height]],IF(Table_Styles[[#This Row],[Height Default]]&lt;&gt;"",Table_Styles[[#This Row],[Height Default]],""))</f>
        <v/>
      </c>
      <c r="BO102" s="52"/>
      <c r="BP102" s="52"/>
      <c r="BQ102" s="52" t="str">
        <f>IF(Table_Styles[[#This Row],[Top]]&lt;&gt;"",Table_Styles[[#This Row],[Top]],IF(Table_Styles[[#This Row],[Top Default]]&lt;&gt;"",Table_Styles[[#This Row],[Top Default]],""))</f>
        <v/>
      </c>
      <c r="BR102" s="52"/>
      <c r="BS102" s="52"/>
      <c r="BT102" s="52" t="str">
        <f>IF(Table_Styles[[#This Row],[Right]]&lt;&gt;"",Table_Styles[[#This Row],[Right]],IF(Table_Styles[[#This Row],[Right Default]]&lt;&gt;"",Table_Styles[[#This Row],[Right Default]],""))</f>
        <v/>
      </c>
      <c r="BU102" s="52"/>
      <c r="BV102" s="52"/>
      <c r="BW102" s="52" t="str">
        <f>IF(Table_Styles[[#This Row],[Bottom]]&lt;&gt;"",Table_Styles[[#This Row],[Bottom]],IF(Table_Styles[[#This Row],[Bottom Default]]&lt;&gt;"",Table_Styles[[#This Row],[Bottom Default]],""))</f>
        <v/>
      </c>
      <c r="BX102" s="52"/>
      <c r="BY102" s="52"/>
      <c r="BZ102" s="52" t="str">
        <f>IF(Table_Styles[[#This Row],[Left]]&lt;&gt;"",Table_Styles[[#This Row],[Left]],IF(Table_Styles[[#This Row],[Left Default]]&lt;&gt;"",Table_Styles[[#This Row],[Left Default]],""))</f>
        <v/>
      </c>
      <c r="CA102" s="59"/>
      <c r="CB102" s="104" t="str">
        <f>IF(AND(Table_Styles[[#This Row],[Selector]]&lt;&gt;"",Table_Styles[[#This Row],[Font Family Used]]&lt;&gt;"",Table_Styles[[#This Row],[Font Weight Used]]&lt;&gt;""),Table_Styles[[#This Row],[Font Family Used]]&amp;" "&amp;Table_Styles[[#This Row],[Font Weight Used]],"")</f>
        <v>Nunito 300</v>
      </c>
      <c r="CC102" s="104" t="str">
        <f ca="1">IF(AND(Table_Styles[[#This Row],[Selector]],COUNTIF(OFFSET(CC:CC,0,0,ROW()-1,1),"="&amp;Table_Styles[[#This Row],[Font]])=0),Table_Styles[[#This Row],[Font]],"")</f>
        <v/>
      </c>
      <c r="CD102" s="104" t="str">
        <f ca="1">IF(Table_Styles[[#This Row],[Unique Font]]&lt;&gt;"",
"{""fontFamily"":"""&amp;Table_Styles[[#This Row],[Font Family Used]]&amp;""",""fontWeight"":"&amp;Table_Styles[[#This Row],[Font Weight Used]]&amp;"}","")</f>
        <v/>
      </c>
      <c r="CE10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#f5f8fc;border: 1px solid #c0c8d2;padding-top: 20px;padding-right: 20px;padding-bottom: 20px;padding-left: 20px;border-top: 0</v>
      </c>
      <c r="CF102" s="104" t="str">
        <f>IF(AND(Table_Styles[[#This Row],[Selector]]&lt;&gt;"", Table_Styles[[#This Row],[Config Properties]]&lt;&gt;""),
Table_Styles[[#This Row],[Selector]]&amp;" { "&amp;Table_Styles[[#This Row],[Config Properties]]&amp;" }","")</f>
        <v>#sidebar .body { font-family: 'Nunito';font-weight: 300;color: #1d1c1c;background: #f5f8fc;border: 1px solid #c0c8d2;padding-top: 20px;padding-right: 20px;padding-bottom: 20px;padding-left: 20px;border-top: 0 }</v>
      </c>
      <c r="CG102" s="104" t="str">
        <f xml:space="preserve">
SUBSTITUTE(SUBSTITUTE(SUBSTITUTE(SUBSTITUTE(SUBSTITUTE(SUBSTITUTE(SUBSTITUTE(SUBSTITUTE(Table_Styles[[#This Row],[Config]],
" {","{"),
"{ ","{"),
" }","}"),
"} ","}"),
" ,",","),
", ",","),
" :",":"),
": ",":")</f>
        <v>#sidebar .body{font-family:'Nunito';font-weight:300;color:#1d1c1c;background:#f5f8fc;border:1px solid #c0c8d2;padding-top:20px;padding-right:20px;padding-bottom:20px;padding-left:20px;border-top:0}</v>
      </c>
    </row>
    <row r="103" spans="2:85" ht="21" customHeight="1">
      <c r="B103" s="104" t="s">
        <v>598</v>
      </c>
      <c r="C103" s="231" t="s">
        <v>942</v>
      </c>
      <c r="D103" s="147"/>
      <c r="E103" s="60" t="str">
        <f>Settings_Styling_Font_Body_Text</f>
        <v>Nunito</v>
      </c>
      <c r="F103" s="50" t="str">
        <f>IF(Table_Styles[[#This Row],[Font Family]]&lt;&gt;"",Table_Styles[[#This Row],[Font Family]],IF(Table_Styles[[#This Row],[Font Family Default]]&lt;&gt;"",Table_Styles[[#This Row],[Font Family Default]],""))</f>
        <v>Nunito</v>
      </c>
      <c r="G103" s="147"/>
      <c r="H103" s="59"/>
      <c r="I103" s="50" t="str">
        <f>IF(Table_Styles[[#This Row],[Font Size]]&lt;&gt;"",Table_Styles[[#This Row],[Font Size]],IF(Table_Styles[[#This Row],[Font Size Default]]&lt;&gt;"",Table_Styles[[#This Row],[Font Size Default]],""))</f>
        <v/>
      </c>
      <c r="J103" s="147"/>
      <c r="K103" s="60">
        <f>Settings_Styling_Font_Weight_Body_Text</f>
        <v>300</v>
      </c>
      <c r="L103" s="50">
        <f>IF(Table_Styles[[#This Row],[Font Weight]]&lt;&gt;"",Table_Styles[[#This Row],[Font Weight]],IF(Table_Styles[[#This Row],[Font Weight Default]]&lt;&gt;"",Table_Styles[[#This Row],[Font Weight Default]],""))</f>
        <v>300</v>
      </c>
      <c r="M103" s="147"/>
      <c r="N103" s="230" t="str">
        <f>Colour_Foreground_1</f>
        <v>#1d1c1c</v>
      </c>
      <c r="O103" s="50" t="str">
        <f>IF(Table_Styles[[#This Row],[Colour]]&lt;&gt;"",Table_Styles[[#This Row],[Colour]],IF(Table_Styles[[#This Row],[Colour Default]]&lt;&gt;"",Table_Styles[[#This Row],[Colour Default]],""))</f>
        <v>#1d1c1c</v>
      </c>
      <c r="P103" s="147"/>
      <c r="Q103" s="59" t="str">
        <f>Colour_Foreground_1</f>
        <v>#1d1c1c</v>
      </c>
      <c r="R103" s="50" t="str">
        <f>IF(Table_Styles[[#This Row],[Background]]&lt;&gt;"",Table_Styles[[#This Row],[Background]],IF(Table_Styles[[#This Row],[Background Default]]&lt;&gt;"",Table_Styles[[#This Row],[Background Default]],""))</f>
        <v>#1d1c1c</v>
      </c>
      <c r="S103" s="147"/>
      <c r="T103" s="59"/>
      <c r="U103" s="50" t="str">
        <f>IF(Table_Styles[[#This Row],[Border]]&lt;&gt;"",Table_Styles[[#This Row],[Border]],IF(Table_Styles[[#This Row],[Border Default]]&lt;&gt;"",Table_Styles[[#This Row],[Border Default]],""))</f>
        <v/>
      </c>
      <c r="V103" s="59"/>
      <c r="W103" s="59"/>
      <c r="X103" s="50" t="str">
        <f>IF(Table_Styles[[#This Row],[Border Radius]]&lt;&gt;"",Table_Styles[[#This Row],[Border Radius]],IF(Table_Styles[[#This Row],[Border Radius Default]]&lt;&gt;"",Table_Styles[[#This Row],[Border Radius Default]],""))</f>
        <v/>
      </c>
      <c r="Y103" s="147"/>
      <c r="Z103" s="59"/>
      <c r="AA103" s="50" t="str">
        <f>IF(Table_Styles[[#This Row],[MT]]&lt;&gt;"",Table_Styles[[#This Row],[MT]],IF(Table_Styles[[#This Row],[MT Default]]&lt;&gt;"",Table_Styles[[#This Row],[MT Default]],""))</f>
        <v/>
      </c>
      <c r="AB103" s="147"/>
      <c r="AC103" s="59"/>
      <c r="AD103" s="50" t="str">
        <f>IF(Table_Styles[[#This Row],[MR]]&lt;&gt;"",Table_Styles[[#This Row],[MR]],IF(Table_Styles[[#This Row],[MR Default]]&lt;&gt;"",Table_Styles[[#This Row],[MR Default]],""))</f>
        <v/>
      </c>
      <c r="AE103" s="147"/>
      <c r="AF103" s="59"/>
      <c r="AG103" s="50" t="str">
        <f>IF(Table_Styles[[#This Row],[MB]]&lt;&gt;"",Table_Styles[[#This Row],[MB]],IF(Table_Styles[[#This Row],[MB Default]]&lt;&gt;"",Table_Styles[[#This Row],[MB Default]],""))</f>
        <v/>
      </c>
      <c r="AH103" s="147"/>
      <c r="AI103" s="59"/>
      <c r="AJ103" s="50" t="str">
        <f>IF(Table_Styles[[#This Row],[ML]]&lt;&gt;"",Table_Styles[[#This Row],[ML]],IF(Table_Styles[[#This Row],[ML Default]]&lt;&gt;"",Table_Styles[[#This Row],[ML Default]],""))</f>
        <v/>
      </c>
      <c r="AK103" s="147"/>
      <c r="AL103" s="60" t="s">
        <v>409</v>
      </c>
      <c r="AM103" s="29" t="str">
        <f>IF(Table_Styles[[#This Row],[PT]]&lt;&gt;"",Table_Styles[[#This Row],[PT]],IF(Table_Styles[[#This Row],[PT Default]]&lt;&gt;"",Table_Styles[[#This Row],[PT Default]],""))</f>
        <v>20px</v>
      </c>
      <c r="AN103" s="147"/>
      <c r="AO103" s="60" t="s">
        <v>409</v>
      </c>
      <c r="AP103" s="29" t="str">
        <f>IF(Table_Styles[[#This Row],[PR]]&lt;&gt;"",Table_Styles[[#This Row],[PR]],IF(Table_Styles[[#This Row],[PR Default]]&lt;&gt;"",Table_Styles[[#This Row],[PR Default]],""))</f>
        <v>20px</v>
      </c>
      <c r="AQ103" s="147"/>
      <c r="AR103" s="60" t="s">
        <v>409</v>
      </c>
      <c r="AS103" s="29" t="str">
        <f>IF(Table_Styles[[#This Row],[PB]]&lt;&gt;"",Table_Styles[[#This Row],[PB]],IF(Table_Styles[[#This Row],[PB Default]]&lt;&gt;"",Table_Styles[[#This Row],[PB Default]],""))</f>
        <v>20px</v>
      </c>
      <c r="AT103" s="147"/>
      <c r="AU103" s="60" t="s">
        <v>409</v>
      </c>
      <c r="AV103" s="50" t="str">
        <f>IF(Table_Styles[[#This Row],[PL]]&lt;&gt;"",Table_Styles[[#This Row],[PL]],IF(Table_Styles[[#This Row],[PL Default]]&lt;&gt;"",Table_Styles[[#This Row],[PL Default]],""))</f>
        <v>20px</v>
      </c>
      <c r="AW103" s="147"/>
      <c r="AX103" s="50" t="str">
        <f>"1px solid "&amp;Colour_Foreground_2</f>
        <v>1px solid #4e4e4f</v>
      </c>
      <c r="AY103" s="50" t="str">
        <f>IF(Table_Styles[[#This Row],[BT]]&lt;&gt;"",Table_Styles[[#This Row],[BT]],IF(Table_Styles[[#This Row],[BT Default]]&lt;&gt;"",Table_Styles[[#This Row],[BT Default]],""))</f>
        <v>1px solid #4e4e4f</v>
      </c>
      <c r="AZ103" s="147"/>
      <c r="BA103" s="59"/>
      <c r="BB103" s="50" t="str">
        <f>IF(Table_Styles[[#This Row],[BR]]&lt;&gt;"",Table_Styles[[#This Row],[BR]],IF(Table_Styles[[#This Row],[BR Default]]&lt;&gt;"",Table_Styles[[#This Row],[BR Default]],""))</f>
        <v/>
      </c>
      <c r="BC103" s="147"/>
      <c r="BD103" s="59"/>
      <c r="BE103" s="50" t="str">
        <f>IF(Table_Styles[[#This Row],[BB]]&lt;&gt;"",Table_Styles[[#This Row],[BB]],IF(Table_Styles[[#This Row],[BB Default]]&lt;&gt;"",Table_Styles[[#This Row],[BB Default]],""))</f>
        <v/>
      </c>
      <c r="BF103" s="147"/>
      <c r="BG103" s="59"/>
      <c r="BH103" s="50" t="str">
        <f>IF(Table_Styles[[#This Row],[BL]]&lt;&gt;"",Table_Styles[[#This Row],[BL]],IF(Table_Styles[[#This Row],[BL Default]]&lt;&gt;"",Table_Styles[[#This Row],[BL Default]],""))</f>
        <v/>
      </c>
      <c r="BI103" s="59"/>
      <c r="BJ103" s="59"/>
      <c r="BK103" s="50" t="str">
        <f>IF(Table_Styles[[#This Row],[Width]]&lt;&gt;"",Table_Styles[[#This Row],[Width]],IF(Table_Styles[[#This Row],[Width Default]]&lt;&gt;"",Table_Styles[[#This Row],[Width Default]],""))</f>
        <v/>
      </c>
      <c r="BL103" s="59"/>
      <c r="BM103" s="59"/>
      <c r="BN103" s="50" t="str">
        <f>IF(Table_Styles[[#This Row],[Height]]&lt;&gt;"",Table_Styles[[#This Row],[Height]],IF(Table_Styles[[#This Row],[Height Default]]&lt;&gt;"",Table_Styles[[#This Row],[Height Default]],""))</f>
        <v/>
      </c>
      <c r="BO103" s="52"/>
      <c r="BP103" s="52"/>
      <c r="BQ103" s="50" t="str">
        <f>IF(Table_Styles[[#This Row],[Top]]&lt;&gt;"",Table_Styles[[#This Row],[Top]],IF(Table_Styles[[#This Row],[Top Default]]&lt;&gt;"",Table_Styles[[#This Row],[Top Default]],""))</f>
        <v/>
      </c>
      <c r="BR103" s="52"/>
      <c r="BS103" s="52"/>
      <c r="BT103" s="50" t="str">
        <f>IF(Table_Styles[[#This Row],[Right]]&lt;&gt;"",Table_Styles[[#This Row],[Right]],IF(Table_Styles[[#This Row],[Right Default]]&lt;&gt;"",Table_Styles[[#This Row],[Right Default]],""))</f>
        <v/>
      </c>
      <c r="BU103" s="52"/>
      <c r="BV103" s="52"/>
      <c r="BW103" s="50" t="str">
        <f>IF(Table_Styles[[#This Row],[Bottom]]&lt;&gt;"",Table_Styles[[#This Row],[Bottom]],IF(Table_Styles[[#This Row],[Bottom Default]]&lt;&gt;"",Table_Styles[[#This Row],[Bottom Default]],""))</f>
        <v/>
      </c>
      <c r="BX103" s="52"/>
      <c r="BY103" s="52"/>
      <c r="BZ103" s="50" t="str">
        <f>IF(Table_Styles[[#This Row],[Left]]&lt;&gt;"",Table_Styles[[#This Row],[Left]],IF(Table_Styles[[#This Row],[Left Default]]&lt;&gt;"",Table_Styles[[#This Row],[Left Default]],""))</f>
        <v/>
      </c>
      <c r="CA103" s="147"/>
      <c r="CB103" s="107" t="str">
        <f>IF(AND(Table_Styles[[#This Row],[Selector]]&lt;&gt;"",Table_Styles[[#This Row],[Font Family Used]]&lt;&gt;"",Table_Styles[[#This Row],[Font Weight Used]]&lt;&gt;""),Table_Styles[[#This Row],[Font Family Used]]&amp;" "&amp;Table_Styles[[#This Row],[Font Weight Used]],"")</f>
        <v>Nunito 300</v>
      </c>
      <c r="CC103" s="107" t="str">
        <f ca="1">IF(AND(Table_Styles[[#This Row],[Selector]],COUNTIF(OFFSET(CC:CC,0,0,ROW()-1,1),"="&amp;Table_Styles[[#This Row],[Font]])=0),Table_Styles[[#This Row],[Font]],"")</f>
        <v/>
      </c>
      <c r="CD103" s="107" t="str">
        <f ca="1">IF(Table_Styles[[#This Row],[Unique Font]]&lt;&gt;"",
"{""fontFamily"":"""&amp;Table_Styles[[#This Row],[Font Family Used]]&amp;""",""fontWeight"":"&amp;Table_Styles[[#This Row],[Font Weight Used]]&amp;"}","")</f>
        <v/>
      </c>
      <c r="CE10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#1d1c1c;padding-top: 20px;padding-right: 20px;padding-bottom: 20px;padding-left: 20px;border-top: 1px solid #4e4e4f</v>
      </c>
      <c r="CF103" s="107" t="str">
        <f>IF(AND(Table_Styles[[#This Row],[Selector]]&lt;&gt;"", Table_Styles[[#This Row],[Config Properties]]&lt;&gt;""),
Table_Styles[[#This Row],[Selector]]&amp;" { "&amp;Table_Styles[[#This Row],[Config Properties]]&amp;" }","")</f>
        <v>#sidebar .footer { font-family: 'Nunito';font-weight: 300;color: #1d1c1c;background: #1d1c1c;padding-top: 20px;padding-right: 20px;padding-bottom: 20px;padding-left: 20px;border-top: 1px solid #4e4e4f }</v>
      </c>
      <c r="CG103" s="107" t="str">
        <f xml:space="preserve">
SUBSTITUTE(SUBSTITUTE(SUBSTITUTE(SUBSTITUTE(SUBSTITUTE(SUBSTITUTE(SUBSTITUTE(SUBSTITUTE(Table_Styles[[#This Row],[Config]],
" {","{"),
"{ ","{"),
" }","}"),
"} ","}"),
" ,",","),
", ",","),
" :",":"),
": ",":")</f>
        <v>#sidebar .footer{font-family:'Nunito';font-weight:300;color:#1d1c1c;background:#1d1c1c;padding-top:20px;padding-right:20px;padding-bottom:20px;padding-left:20px;border-top:1px solid #4e4e4f}</v>
      </c>
    </row>
    <row r="104" spans="2:85" ht="21" customHeight="1">
      <c r="B104" s="102" t="s">
        <v>18</v>
      </c>
      <c r="C104" s="106" t="s">
        <v>552</v>
      </c>
      <c r="D104" s="60"/>
      <c r="E104" s="60" t="str">
        <f>Settings_Styling_Font_Body_Text</f>
        <v>Nunito</v>
      </c>
      <c r="F104" s="25" t="str">
        <f>IF(Table_Styles[[#This Row],[Font Family]]&lt;&gt;"",Table_Styles[[#This Row],[Font Family]],IF(Table_Styles[[#This Row],[Font Family Default]]&lt;&gt;"",Table_Styles[[#This Row],[Font Family Default]],""))</f>
        <v>Nunito</v>
      </c>
      <c r="G104" s="60"/>
      <c r="H104" s="175" t="s">
        <v>487</v>
      </c>
      <c r="I104" s="25" t="str">
        <f>IF(Table_Styles[[#This Row],[Font Size]]&lt;&gt;"",Table_Styles[[#This Row],[Font Size]],IF(Table_Styles[[#This Row],[Font Size Default]]&lt;&gt;"",Table_Styles[[#This Row],[Font Size Default]],""))</f>
        <v>16px</v>
      </c>
      <c r="J104" s="60"/>
      <c r="K104" s="60">
        <f>Settings_Styling_Font_Weight_Labels</f>
        <v>700</v>
      </c>
      <c r="L104" s="25">
        <f>IF(Table_Styles[[#This Row],[Font Weight]]&lt;&gt;"",Table_Styles[[#This Row],[Font Weight]],IF(Table_Styles[[#This Row],[Font Weight Default]]&lt;&gt;"",Table_Styles[[#This Row],[Font Weight Default]],""))</f>
        <v>700</v>
      </c>
      <c r="M104" s="25"/>
      <c r="N104" s="230" t="str">
        <f>Colour_Foreground_1</f>
        <v>#1d1c1c</v>
      </c>
      <c r="O104" s="25" t="str">
        <f>IF(Table_Styles[[#This Row],[Colour]]&lt;&gt;"",Table_Styles[[#This Row],[Colour]],IF(Table_Styles[[#This Row],[Colour Default]]&lt;&gt;"",Table_Styles[[#This Row],[Colour Default]],""))</f>
        <v>#1d1c1c</v>
      </c>
      <c r="P104" s="60"/>
      <c r="Q104" s="60"/>
      <c r="R104" s="25" t="str">
        <f>IF(Table_Styles[[#This Row],[Background]]&lt;&gt;"",Table_Styles[[#This Row],[Background]],IF(Table_Styles[[#This Row],[Background Default]]&lt;&gt;"",Table_Styles[[#This Row],[Background Default]],""))</f>
        <v/>
      </c>
      <c r="S104" s="60"/>
      <c r="T104" s="60"/>
      <c r="U104" s="25" t="str">
        <f>IF(Table_Styles[[#This Row],[Border]]&lt;&gt;"",Table_Styles[[#This Row],[Border]],IF(Table_Styles[[#This Row],[Border Default]]&lt;&gt;"",Table_Styles[[#This Row],[Border Default]],""))</f>
        <v/>
      </c>
      <c r="V104" s="60"/>
      <c r="W104" s="60"/>
      <c r="X104" s="25" t="str">
        <f>IF(Table_Styles[[#This Row],[Border Radius]]&lt;&gt;"",Table_Styles[[#This Row],[Border Radius]],IF(Table_Styles[[#This Row],[Border Radius Default]]&lt;&gt;"",Table_Styles[[#This Row],[Border Radius Default]],""))</f>
        <v/>
      </c>
      <c r="Y104" s="60"/>
      <c r="Z104" s="60">
        <v>0</v>
      </c>
      <c r="AA104" s="25">
        <f>IF(Table_Styles[[#This Row],[MT]]&lt;&gt;"",Table_Styles[[#This Row],[MT]],IF(Table_Styles[[#This Row],[MT Default]]&lt;&gt;"",Table_Styles[[#This Row],[MT Default]],""))</f>
        <v>0</v>
      </c>
      <c r="AB104" s="60"/>
      <c r="AC104" s="60"/>
      <c r="AD104" s="25" t="str">
        <f>IF(Table_Styles[[#This Row],[MR]]&lt;&gt;"",Table_Styles[[#This Row],[MR]],IF(Table_Styles[[#This Row],[MR Default]]&lt;&gt;"",Table_Styles[[#This Row],[MR Default]],""))</f>
        <v/>
      </c>
      <c r="AE104" s="60"/>
      <c r="AF104" s="60" t="s">
        <v>421</v>
      </c>
      <c r="AG104" s="25" t="str">
        <f>IF(Table_Styles[[#This Row],[MB]]&lt;&gt;"",Table_Styles[[#This Row],[MB]],IF(Table_Styles[[#This Row],[MB Default]]&lt;&gt;"",Table_Styles[[#This Row],[MB Default]],""))</f>
        <v>5px</v>
      </c>
      <c r="AH104" s="60"/>
      <c r="AI104" s="60"/>
      <c r="AJ104" s="25" t="str">
        <f>IF(Table_Styles[[#This Row],[ML]]&lt;&gt;"",Table_Styles[[#This Row],[ML]],IF(Table_Styles[[#This Row],[ML Default]]&lt;&gt;"",Table_Styles[[#This Row],[ML Default]],""))</f>
        <v/>
      </c>
      <c r="AK104" s="60"/>
      <c r="AL104" s="60"/>
      <c r="AM104" s="25" t="str">
        <f>IF(Table_Styles[[#This Row],[PT]]&lt;&gt;"",Table_Styles[[#This Row],[PT]],IF(Table_Styles[[#This Row],[PT Default]]&lt;&gt;"",Table_Styles[[#This Row],[PT Default]],""))</f>
        <v/>
      </c>
      <c r="AN104" s="60"/>
      <c r="AO104" s="60"/>
      <c r="AP104" s="25" t="str">
        <f>IF(Table_Styles[[#This Row],[PR]]&lt;&gt;"",Table_Styles[[#This Row],[PR]],IF(Table_Styles[[#This Row],[PR Default]]&lt;&gt;"",Table_Styles[[#This Row],[PR Default]],""))</f>
        <v/>
      </c>
      <c r="AQ104" s="60"/>
      <c r="AR104" s="60"/>
      <c r="AS104" s="25" t="str">
        <f>IF(Table_Styles[[#This Row],[PB]]&lt;&gt;"",Table_Styles[[#This Row],[PB]],IF(Table_Styles[[#This Row],[PB Default]]&lt;&gt;"",Table_Styles[[#This Row],[PB Default]],""))</f>
        <v/>
      </c>
      <c r="AT104" s="60"/>
      <c r="AU104" s="60"/>
      <c r="AV104" s="25" t="str">
        <f>IF(Table_Styles[[#This Row],[PL]]&lt;&gt;"",Table_Styles[[#This Row],[PL]],IF(Table_Styles[[#This Row],[PL Default]]&lt;&gt;"",Table_Styles[[#This Row],[PL Default]],""))</f>
        <v/>
      </c>
      <c r="AW104" s="60"/>
      <c r="AX104" s="60"/>
      <c r="AY104" s="25" t="str">
        <f>IF(Table_Styles[[#This Row],[BT]]&lt;&gt;"",Table_Styles[[#This Row],[BT]],IF(Table_Styles[[#This Row],[BT Default]]&lt;&gt;"",Table_Styles[[#This Row],[BT Default]],""))</f>
        <v/>
      </c>
      <c r="AZ104" s="60"/>
      <c r="BA104" s="60"/>
      <c r="BB104" s="25" t="str">
        <f>IF(Table_Styles[[#This Row],[BR]]&lt;&gt;"",Table_Styles[[#This Row],[BR]],IF(Table_Styles[[#This Row],[BR Default]]&lt;&gt;"",Table_Styles[[#This Row],[BR Default]],""))</f>
        <v/>
      </c>
      <c r="BC104" s="60"/>
      <c r="BD104" s="60"/>
      <c r="BE104" s="25" t="str">
        <f>IF(Table_Styles[[#This Row],[BB]]&lt;&gt;"",Table_Styles[[#This Row],[BB]],IF(Table_Styles[[#This Row],[BB Default]]&lt;&gt;"",Table_Styles[[#This Row],[BB Default]],""))</f>
        <v/>
      </c>
      <c r="BF104" s="60"/>
      <c r="BG104" s="60"/>
      <c r="BH104" s="25" t="str">
        <f>IF(Table_Styles[[#This Row],[BL]]&lt;&gt;"",Table_Styles[[#This Row],[BL]],IF(Table_Styles[[#This Row],[BL Default]]&lt;&gt;"",Table_Styles[[#This Row],[BL Default]],""))</f>
        <v/>
      </c>
      <c r="BI104" s="60"/>
      <c r="BJ104" s="60"/>
      <c r="BK104" s="25" t="str">
        <f>IF(Table_Styles[[#This Row],[Width]]&lt;&gt;"",Table_Styles[[#This Row],[Width]],IF(Table_Styles[[#This Row],[Width Default]]&lt;&gt;"",Table_Styles[[#This Row],[Width Default]],""))</f>
        <v/>
      </c>
      <c r="BL104" s="60"/>
      <c r="BM104" s="60"/>
      <c r="BN104" s="25" t="str">
        <f>IF(Table_Styles[[#This Row],[Height]]&lt;&gt;"",Table_Styles[[#This Row],[Height]],IF(Table_Styles[[#This Row],[Height Default]]&lt;&gt;"",Table_Styles[[#This Row],[Height Default]],""))</f>
        <v/>
      </c>
      <c r="BO104" s="25"/>
      <c r="BP104" s="25"/>
      <c r="BQ104" s="25" t="str">
        <f>IF(Table_Styles[[#This Row],[Top]]&lt;&gt;"",Table_Styles[[#This Row],[Top]],IF(Table_Styles[[#This Row],[Top Default]]&lt;&gt;"",Table_Styles[[#This Row],[Top Default]],""))</f>
        <v/>
      </c>
      <c r="BR104" s="25"/>
      <c r="BS104" s="25"/>
      <c r="BT104" s="25" t="str">
        <f>IF(Table_Styles[[#This Row],[Right]]&lt;&gt;"",Table_Styles[[#This Row],[Right]],IF(Table_Styles[[#This Row],[Right Default]]&lt;&gt;"",Table_Styles[[#This Row],[Right Default]],""))</f>
        <v/>
      </c>
      <c r="BU104" s="25"/>
      <c r="BV104" s="25"/>
      <c r="BW104" s="25" t="str">
        <f>IF(Table_Styles[[#This Row],[Bottom]]&lt;&gt;"",Table_Styles[[#This Row],[Bottom]],IF(Table_Styles[[#This Row],[Bottom Default]]&lt;&gt;"",Table_Styles[[#This Row],[Bottom Default]],""))</f>
        <v/>
      </c>
      <c r="BX104" s="25"/>
      <c r="BY104" s="25"/>
      <c r="BZ104" s="25" t="str">
        <f>IF(Table_Styles[[#This Row],[Left]]&lt;&gt;"",Table_Styles[[#This Row],[Left]],IF(Table_Styles[[#This Row],[Left Default]]&lt;&gt;"",Table_Styles[[#This Row],[Left Default]],""))</f>
        <v/>
      </c>
      <c r="CA104" s="60"/>
      <c r="CB104" s="102" t="str">
        <f>IF(AND(Table_Styles[[#This Row],[Selector]]&lt;&gt;"",Table_Styles[[#This Row],[Font Family Used]]&lt;&gt;"",Table_Styles[[#This Row],[Font Weight Used]]&lt;&gt;""),Table_Styles[[#This Row],[Font Family Used]]&amp;" "&amp;Table_Styles[[#This Row],[Font Weight Used]],"")</f>
        <v>Nunito 700</v>
      </c>
      <c r="CC104" s="102" t="str">
        <f ca="1">IF(AND(Table_Styles[[#This Row],[Selector]],COUNTIF(OFFSET(CC:CC,0,0,ROW()-1,1),"="&amp;Table_Styles[[#This Row],[Font]])=0),Table_Styles[[#This Row],[Font]],"")</f>
        <v/>
      </c>
      <c r="CD104" s="102" t="str">
        <f ca="1">IF(Table_Styles[[#This Row],[Unique Font]]&lt;&gt;"",
"{""fontFamily"":"""&amp;Table_Styles[[#This Row],[Font Family Used]]&amp;""",""fontWeight"":"&amp;Table_Styles[[#This Row],[Font Weight Used]]&amp;"}","")</f>
        <v/>
      </c>
      <c r="CE104"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#1d1c1c;margin-top: 0;margin-bottom: 5px</v>
      </c>
      <c r="CF104" s="104" t="str">
        <f>IF(AND(Table_Styles[[#This Row],[Selector]]&lt;&gt;"", Table_Styles[[#This Row],[Config Properties]]&lt;&gt;""),
Table_Styles[[#This Row],[Selector]]&amp;" { "&amp;Table_Styles[[#This Row],[Config Properties]]&amp;" }","")</f>
        <v>#sidebar .body h3 { font-family: 'Nunito';font-size: 16px;font-weight: 700;color: #1d1c1c;margin-top: 0;margin-bottom: 5px }</v>
      </c>
      <c r="CG104" s="104" t="str">
        <f xml:space="preserve">
SUBSTITUTE(SUBSTITUTE(SUBSTITUTE(SUBSTITUTE(SUBSTITUTE(SUBSTITUTE(SUBSTITUTE(SUBSTITUTE(Table_Styles[[#This Row],[Config]],
" {","{"),
"{ ","{"),
" }","}"),
"} ","}"),
" ,",","),
", ",","),
" :",":"),
": ",":")</f>
        <v>#sidebar .body h3{font-family:'Nunito';font-size:16px;font-weight:700;color:#1d1c1c;margin-top:0;margin-bottom:5px}</v>
      </c>
    </row>
    <row r="105" spans="2:85" ht="21" customHeight="1">
      <c r="B105" s="102" t="s">
        <v>203</v>
      </c>
      <c r="C105" s="106" t="s">
        <v>553</v>
      </c>
      <c r="D105" s="60"/>
      <c r="E105" s="60" t="str">
        <f>Settings_Styling_Font_Body_Text</f>
        <v>Nunito</v>
      </c>
      <c r="F105" s="52" t="str">
        <f>IF(Table_Styles[[#This Row],[Font Family]]&lt;&gt;"",Table_Styles[[#This Row],[Font Family]],IF(Table_Styles[[#This Row],[Font Family Default]]&lt;&gt;"",Table_Styles[[#This Row],[Font Family Default]],""))</f>
        <v>Nunito</v>
      </c>
      <c r="G105" s="59"/>
      <c r="H105" s="136" t="s">
        <v>426</v>
      </c>
      <c r="I105" s="52" t="str">
        <f>IF(Table_Styles[[#This Row],[Font Size]]&lt;&gt;"",Table_Styles[[#This Row],[Font Size]],IF(Table_Styles[[#This Row],[Font Size Default]]&lt;&gt;"",Table_Styles[[#This Row],[Font Size Default]],""))</f>
        <v>14px</v>
      </c>
      <c r="J105" s="59"/>
      <c r="K105" s="60">
        <v>300</v>
      </c>
      <c r="L105" s="25">
        <f>IF(Table_Styles[[#This Row],[Font Weight]]&lt;&gt;"",Table_Styles[[#This Row],[Font Weight]],IF(Table_Styles[[#This Row],[Font Weight Default]]&lt;&gt;"",Table_Styles[[#This Row],[Font Weight Default]],""))</f>
        <v>300</v>
      </c>
      <c r="M105" s="25"/>
      <c r="N105" s="230" t="str">
        <f>Colour_Foreground_1</f>
        <v>#1d1c1c</v>
      </c>
      <c r="O105" s="25" t="str">
        <f>IF(Table_Styles[[#This Row],[Colour]]&lt;&gt;"",Table_Styles[[#This Row],[Colour]],IF(Table_Styles[[#This Row],[Colour Default]]&lt;&gt;"",Table_Styles[[#This Row],[Colour Default]],""))</f>
        <v>#1d1c1c</v>
      </c>
      <c r="P105" s="60"/>
      <c r="Q105" s="60"/>
      <c r="R105" s="25" t="str">
        <f>IF(Table_Styles[[#This Row],[Background]]&lt;&gt;"",Table_Styles[[#This Row],[Background]],IF(Table_Styles[[#This Row],[Background Default]]&lt;&gt;"",Table_Styles[[#This Row],[Background Default]],""))</f>
        <v/>
      </c>
      <c r="S105" s="60"/>
      <c r="T105" s="60"/>
      <c r="U105" s="25" t="str">
        <f>IF(Table_Styles[[#This Row],[Border]]&lt;&gt;"",Table_Styles[[#This Row],[Border]],IF(Table_Styles[[#This Row],[Border Default]]&lt;&gt;"",Table_Styles[[#This Row],[Border Default]],""))</f>
        <v/>
      </c>
      <c r="V105" s="60"/>
      <c r="W105" s="60"/>
      <c r="X105" s="25" t="str">
        <f>IF(Table_Styles[[#This Row],[Border Radius]]&lt;&gt;"",Table_Styles[[#This Row],[Border Radius]],IF(Table_Styles[[#This Row],[Border Radius Default]]&lt;&gt;"",Table_Styles[[#This Row],[Border Radius Default]],""))</f>
        <v/>
      </c>
      <c r="Y105" s="60"/>
      <c r="Z105" s="60">
        <v>0</v>
      </c>
      <c r="AA105" s="25">
        <f>IF(Table_Styles[[#This Row],[MT]]&lt;&gt;"",Table_Styles[[#This Row],[MT]],IF(Table_Styles[[#This Row],[MT Default]]&lt;&gt;"",Table_Styles[[#This Row],[MT Default]],""))</f>
        <v>0</v>
      </c>
      <c r="AB105" s="60"/>
      <c r="AC105" s="60"/>
      <c r="AD105" s="25" t="str">
        <f>IF(Table_Styles[[#This Row],[MR]]&lt;&gt;"",Table_Styles[[#This Row],[MR]],IF(Table_Styles[[#This Row],[MR Default]]&lt;&gt;"",Table_Styles[[#This Row],[MR Default]],""))</f>
        <v/>
      </c>
      <c r="AE105" s="60"/>
      <c r="AF105" s="60">
        <v>0</v>
      </c>
      <c r="AG105" s="25">
        <f>IF(Table_Styles[[#This Row],[MB]]&lt;&gt;"",Table_Styles[[#This Row],[MB]],IF(Table_Styles[[#This Row],[MB Default]]&lt;&gt;"",Table_Styles[[#This Row],[MB Default]],""))</f>
        <v>0</v>
      </c>
      <c r="AH105" s="60"/>
      <c r="AI105" s="60"/>
      <c r="AJ105" s="25" t="str">
        <f>IF(Table_Styles[[#This Row],[ML]]&lt;&gt;"",Table_Styles[[#This Row],[ML]],IF(Table_Styles[[#This Row],[ML Default]]&lt;&gt;"",Table_Styles[[#This Row],[ML Default]],""))</f>
        <v/>
      </c>
      <c r="AK105" s="60"/>
      <c r="AL105" s="60"/>
      <c r="AM105" s="25" t="str">
        <f>IF(Table_Styles[[#This Row],[PT]]&lt;&gt;"",Table_Styles[[#This Row],[PT]],IF(Table_Styles[[#This Row],[PT Default]]&lt;&gt;"",Table_Styles[[#This Row],[PT Default]],""))</f>
        <v/>
      </c>
      <c r="AN105" s="60"/>
      <c r="AO105" s="60"/>
      <c r="AP105" s="25" t="str">
        <f>IF(Table_Styles[[#This Row],[PR]]&lt;&gt;"",Table_Styles[[#This Row],[PR]],IF(Table_Styles[[#This Row],[PR Default]]&lt;&gt;"",Table_Styles[[#This Row],[PR Default]],""))</f>
        <v/>
      </c>
      <c r="AQ105" s="60"/>
      <c r="AR105" s="60"/>
      <c r="AS105" s="25" t="str">
        <f>IF(Table_Styles[[#This Row],[PB]]&lt;&gt;"",Table_Styles[[#This Row],[PB]],IF(Table_Styles[[#This Row],[PB Default]]&lt;&gt;"",Table_Styles[[#This Row],[PB Default]],""))</f>
        <v/>
      </c>
      <c r="AT105" s="60"/>
      <c r="AU105" s="60"/>
      <c r="AV105" s="25" t="str">
        <f>IF(Table_Styles[[#This Row],[PL]]&lt;&gt;"",Table_Styles[[#This Row],[PL]],IF(Table_Styles[[#This Row],[PL Default]]&lt;&gt;"",Table_Styles[[#This Row],[PL Default]],""))</f>
        <v/>
      </c>
      <c r="AW105" s="60"/>
      <c r="AX105" s="60"/>
      <c r="AY105" s="25" t="str">
        <f>IF(Table_Styles[[#This Row],[BT]]&lt;&gt;"",Table_Styles[[#This Row],[BT]],IF(Table_Styles[[#This Row],[BT Default]]&lt;&gt;"",Table_Styles[[#This Row],[BT Default]],""))</f>
        <v/>
      </c>
      <c r="AZ105" s="60"/>
      <c r="BA105" s="60"/>
      <c r="BB105" s="25" t="str">
        <f>IF(Table_Styles[[#This Row],[BR]]&lt;&gt;"",Table_Styles[[#This Row],[BR]],IF(Table_Styles[[#This Row],[BR Default]]&lt;&gt;"",Table_Styles[[#This Row],[BR Default]],""))</f>
        <v/>
      </c>
      <c r="BC105" s="60"/>
      <c r="BD105" s="60"/>
      <c r="BE105" s="25" t="str">
        <f>IF(Table_Styles[[#This Row],[BB]]&lt;&gt;"",Table_Styles[[#This Row],[BB]],IF(Table_Styles[[#This Row],[BB Default]]&lt;&gt;"",Table_Styles[[#This Row],[BB Default]],""))</f>
        <v/>
      </c>
      <c r="BF105" s="60"/>
      <c r="BG105" s="60"/>
      <c r="BH105" s="25" t="str">
        <f>IF(Table_Styles[[#This Row],[BL]]&lt;&gt;"",Table_Styles[[#This Row],[BL]],IF(Table_Styles[[#This Row],[BL Default]]&lt;&gt;"",Table_Styles[[#This Row],[BL Default]],""))</f>
        <v/>
      </c>
      <c r="BI105" s="60"/>
      <c r="BJ105" s="60"/>
      <c r="BK105" s="25" t="str">
        <f>IF(Table_Styles[[#This Row],[Width]]&lt;&gt;"",Table_Styles[[#This Row],[Width]],IF(Table_Styles[[#This Row],[Width Default]]&lt;&gt;"",Table_Styles[[#This Row],[Width Default]],""))</f>
        <v/>
      </c>
      <c r="BL105" s="60"/>
      <c r="BM105" s="60"/>
      <c r="BN105" s="25" t="str">
        <f>IF(Table_Styles[[#This Row],[Height]]&lt;&gt;"",Table_Styles[[#This Row],[Height]],IF(Table_Styles[[#This Row],[Height Default]]&lt;&gt;"",Table_Styles[[#This Row],[Height Default]],""))</f>
        <v/>
      </c>
      <c r="BO105" s="25"/>
      <c r="BP105" s="25"/>
      <c r="BQ105" s="25" t="str">
        <f>IF(Table_Styles[[#This Row],[Top]]&lt;&gt;"",Table_Styles[[#This Row],[Top]],IF(Table_Styles[[#This Row],[Top Default]]&lt;&gt;"",Table_Styles[[#This Row],[Top Default]],""))</f>
        <v/>
      </c>
      <c r="BR105" s="25"/>
      <c r="BS105" s="25"/>
      <c r="BT105" s="25" t="str">
        <f>IF(Table_Styles[[#This Row],[Right]]&lt;&gt;"",Table_Styles[[#This Row],[Right]],IF(Table_Styles[[#This Row],[Right Default]]&lt;&gt;"",Table_Styles[[#This Row],[Right Default]],""))</f>
        <v/>
      </c>
      <c r="BU105" s="25"/>
      <c r="BV105" s="25"/>
      <c r="BW105" s="25" t="str">
        <f>IF(Table_Styles[[#This Row],[Bottom]]&lt;&gt;"",Table_Styles[[#This Row],[Bottom]],IF(Table_Styles[[#This Row],[Bottom Default]]&lt;&gt;"",Table_Styles[[#This Row],[Bottom Default]],""))</f>
        <v/>
      </c>
      <c r="BX105" s="25"/>
      <c r="BY105" s="25"/>
      <c r="BZ105" s="25" t="str">
        <f>IF(Table_Styles[[#This Row],[Left]]&lt;&gt;"",Table_Styles[[#This Row],[Left]],IF(Table_Styles[[#This Row],[Left Default]]&lt;&gt;"",Table_Styles[[#This Row],[Left Default]],""))</f>
        <v/>
      </c>
      <c r="CA105" s="60"/>
      <c r="CB105" s="102" t="str">
        <f>IF(AND(Table_Styles[[#This Row],[Selector]]&lt;&gt;"",Table_Styles[[#This Row],[Font Family Used]]&lt;&gt;"",Table_Styles[[#This Row],[Font Weight Used]]&lt;&gt;""),Table_Styles[[#This Row],[Font Family Used]]&amp;" "&amp;Table_Styles[[#This Row],[Font Weight Used]],"")</f>
        <v>Nunito 300</v>
      </c>
      <c r="CC105" s="102" t="str">
        <f ca="1">IF(AND(Table_Styles[[#This Row],[Selector]],COUNTIF(OFFSET(CC:CC,0,0,ROW()-1,1),"="&amp;Table_Styles[[#This Row],[Font]])=0),Table_Styles[[#This Row],[Font]],"")</f>
        <v/>
      </c>
      <c r="CD105" s="102" t="str">
        <f ca="1">IF(Table_Styles[[#This Row],[Unique Font]]&lt;&gt;"",
"{""fontFamily"":"""&amp;Table_Styles[[#This Row],[Font Family Used]]&amp;""",""fontWeight"":"&amp;Table_Styles[[#This Row],[Font Weight Used]]&amp;"}","")</f>
        <v/>
      </c>
      <c r="CE10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#1d1c1c;margin-top: 0;margin-bottom: 0</v>
      </c>
      <c r="CF105" s="104" t="str">
        <f>IF(AND(Table_Styles[[#This Row],[Selector]]&lt;&gt;"", Table_Styles[[#This Row],[Config Properties]]&lt;&gt;""),
Table_Styles[[#This Row],[Selector]]&amp;" { "&amp;Table_Styles[[#This Row],[Config Properties]]&amp;" }","")</f>
        <v>#sidebar .body .message { font-family: 'Nunito';font-size: 14px;font-weight: 300;color: #1d1c1c;margin-top: 0;margin-bottom: 0 }</v>
      </c>
      <c r="CG105" s="104" t="str">
        <f xml:space="preserve">
SUBSTITUTE(SUBSTITUTE(SUBSTITUTE(SUBSTITUTE(SUBSTITUTE(SUBSTITUTE(SUBSTITUTE(SUBSTITUTE(Table_Styles[[#This Row],[Config]],
" {","{"),
"{ ","{"),
" }","}"),
"} ","}"),
" ,",","),
", ",","),
" :",":"),
": ",":")</f>
        <v>#sidebar .body .message{font-family:'Nunito';font-size:14px;font-weight:300;color:#1d1c1c;margin-top:0;margin-bottom:0}</v>
      </c>
    </row>
    <row r="106" spans="2:85" ht="21.75" thickBot="1">
      <c r="B106" s="110" t="s">
        <v>554</v>
      </c>
      <c r="C106" s="110"/>
      <c r="D106" s="126"/>
      <c r="E106" s="126"/>
      <c r="F106" s="110" t="str">
        <f>IF(Table_Styles[[#This Row],[Font Family]]&lt;&gt;"",Table_Styles[[#This Row],[Font Family]],IF(Table_Styles[[#This Row],[Font Family Default]]&lt;&gt;"",Table_Styles[[#This Row],[Font Family Default]],""))</f>
        <v/>
      </c>
      <c r="G106" s="126"/>
      <c r="H106" s="126"/>
      <c r="I106" s="110" t="str">
        <f>IF(Table_Styles[[#This Row],[Font Size]]&lt;&gt;"",Table_Styles[[#This Row],[Font Size]],IF(Table_Styles[[#This Row],[Font Size Default]]&lt;&gt;"",Table_Styles[[#This Row],[Font Size Default]],""))</f>
        <v/>
      </c>
      <c r="J106" s="126"/>
      <c r="K106" s="126"/>
      <c r="L106" s="110" t="str">
        <f>IF(Table_Styles[[#This Row],[Font Weight]]&lt;&gt;"",Table_Styles[[#This Row],[Font Weight]],IF(Table_Styles[[#This Row],[Font Weight Default]]&lt;&gt;"",Table_Styles[[#This Row],[Font Weight Default]],""))</f>
        <v/>
      </c>
      <c r="M106" s="126"/>
      <c r="N106" s="126"/>
      <c r="O106" s="110" t="str">
        <f>IF(Table_Styles[[#This Row],[Colour]]&lt;&gt;"",Table_Styles[[#This Row],[Colour]],IF(Table_Styles[[#This Row],[Colour Default]]&lt;&gt;"",Table_Styles[[#This Row],[Colour Default]],""))</f>
        <v/>
      </c>
      <c r="P106" s="126"/>
      <c r="Q106" s="126"/>
      <c r="R106" s="110" t="str">
        <f>IF(Table_Styles[[#This Row],[Background]]&lt;&gt;"",Table_Styles[[#This Row],[Background]],IF(Table_Styles[[#This Row],[Background Default]]&lt;&gt;"",Table_Styles[[#This Row],[Background Default]],""))</f>
        <v/>
      </c>
      <c r="S106" s="126"/>
      <c r="T106" s="126"/>
      <c r="U106" s="110" t="str">
        <f>IF(Table_Styles[[#This Row],[Border]]&lt;&gt;"",Table_Styles[[#This Row],[Border]],IF(Table_Styles[[#This Row],[Border Default]]&lt;&gt;"",Table_Styles[[#This Row],[Border Default]],""))</f>
        <v/>
      </c>
      <c r="V106" s="126"/>
      <c r="W106" s="126"/>
      <c r="X106" s="110" t="str">
        <f>IF(Table_Styles[[#This Row],[Border Radius]]&lt;&gt;"",Table_Styles[[#This Row],[Border Radius]],IF(Table_Styles[[#This Row],[Border Radius Default]]&lt;&gt;"",Table_Styles[[#This Row],[Border Radius Default]],""))</f>
        <v/>
      </c>
      <c r="Y106" s="126"/>
      <c r="Z106" s="126"/>
      <c r="AA106" s="110" t="str">
        <f>IF(Table_Styles[[#This Row],[MT]]&lt;&gt;"",Table_Styles[[#This Row],[MT]],IF(Table_Styles[[#This Row],[MT Default]]&lt;&gt;"",Table_Styles[[#This Row],[MT Default]],""))</f>
        <v/>
      </c>
      <c r="AB106" s="126"/>
      <c r="AC106" s="126"/>
      <c r="AD106" s="110" t="str">
        <f>IF(Table_Styles[[#This Row],[MR]]&lt;&gt;"",Table_Styles[[#This Row],[MR]],IF(Table_Styles[[#This Row],[MR Default]]&lt;&gt;"",Table_Styles[[#This Row],[MR Default]],""))</f>
        <v/>
      </c>
      <c r="AE106" s="126"/>
      <c r="AF106" s="126"/>
      <c r="AG106" s="110" t="str">
        <f>IF(Table_Styles[[#This Row],[MB]]&lt;&gt;"",Table_Styles[[#This Row],[MB]],IF(Table_Styles[[#This Row],[MB Default]]&lt;&gt;"",Table_Styles[[#This Row],[MB Default]],""))</f>
        <v/>
      </c>
      <c r="AH106" s="126"/>
      <c r="AI106" s="126"/>
      <c r="AJ106" s="110" t="str">
        <f>IF(Table_Styles[[#This Row],[ML]]&lt;&gt;"",Table_Styles[[#This Row],[ML]],IF(Table_Styles[[#This Row],[ML Default]]&lt;&gt;"",Table_Styles[[#This Row],[ML Default]],""))</f>
        <v/>
      </c>
      <c r="AK106" s="126"/>
      <c r="AL106" s="126"/>
      <c r="AM106" s="110" t="str">
        <f>IF(Table_Styles[[#This Row],[PT]]&lt;&gt;"",Table_Styles[[#This Row],[PT]],IF(Table_Styles[[#This Row],[PT Default]]&lt;&gt;"",Table_Styles[[#This Row],[PT Default]],""))</f>
        <v/>
      </c>
      <c r="AN106" s="126"/>
      <c r="AO106" s="126"/>
      <c r="AP106" s="110" t="str">
        <f>IF(Table_Styles[[#This Row],[PR]]&lt;&gt;"",Table_Styles[[#This Row],[PR]],IF(Table_Styles[[#This Row],[PR Default]]&lt;&gt;"",Table_Styles[[#This Row],[PR Default]],""))</f>
        <v/>
      </c>
      <c r="AQ106" s="126"/>
      <c r="AR106" s="126"/>
      <c r="AS106" s="110" t="str">
        <f>IF(Table_Styles[[#This Row],[PB]]&lt;&gt;"",Table_Styles[[#This Row],[PB]],IF(Table_Styles[[#This Row],[PB Default]]&lt;&gt;"",Table_Styles[[#This Row],[PB Default]],""))</f>
        <v/>
      </c>
      <c r="AT106" s="126"/>
      <c r="AU106" s="126"/>
      <c r="AV106" s="110" t="str">
        <f>IF(Table_Styles[[#This Row],[PL]]&lt;&gt;"",Table_Styles[[#This Row],[PL]],IF(Table_Styles[[#This Row],[PL Default]]&lt;&gt;"",Table_Styles[[#This Row],[PL Default]],""))</f>
        <v/>
      </c>
      <c r="AW106" s="126"/>
      <c r="AX106" s="126"/>
      <c r="AY106" s="110" t="str">
        <f>IF(Table_Styles[[#This Row],[BT]]&lt;&gt;"",Table_Styles[[#This Row],[BT]],IF(Table_Styles[[#This Row],[BT Default]]&lt;&gt;"",Table_Styles[[#This Row],[BT Default]],""))</f>
        <v/>
      </c>
      <c r="AZ106" s="126"/>
      <c r="BA106" s="126"/>
      <c r="BB106" s="110" t="str">
        <f>IF(Table_Styles[[#This Row],[BR]]&lt;&gt;"",Table_Styles[[#This Row],[BR]],IF(Table_Styles[[#This Row],[BR Default]]&lt;&gt;"",Table_Styles[[#This Row],[BR Default]],""))</f>
        <v/>
      </c>
      <c r="BC106" s="126"/>
      <c r="BD106" s="126"/>
      <c r="BE106" s="110" t="str">
        <f>IF(Table_Styles[[#This Row],[BB]]&lt;&gt;"",Table_Styles[[#This Row],[BB]],IF(Table_Styles[[#This Row],[BB Default]]&lt;&gt;"",Table_Styles[[#This Row],[BB Default]],""))</f>
        <v/>
      </c>
      <c r="BF106" s="126"/>
      <c r="BG106" s="126"/>
      <c r="BH106" s="110" t="str">
        <f>IF(Table_Styles[[#This Row],[BL]]&lt;&gt;"",Table_Styles[[#This Row],[BL]],IF(Table_Styles[[#This Row],[BL Default]]&lt;&gt;"",Table_Styles[[#This Row],[BL Default]],""))</f>
        <v/>
      </c>
      <c r="BI106" s="126"/>
      <c r="BJ106" s="126"/>
      <c r="BK106" s="110" t="str">
        <f>IF(Table_Styles[[#This Row],[Width]]&lt;&gt;"",Table_Styles[[#This Row],[Width]],IF(Table_Styles[[#This Row],[Width Default]]&lt;&gt;"",Table_Styles[[#This Row],[Width Default]],""))</f>
        <v/>
      </c>
      <c r="BL106" s="126"/>
      <c r="BM106" s="126"/>
      <c r="BN106" s="110" t="str">
        <f>IF(Table_Styles[[#This Row],[Height]]&lt;&gt;"",Table_Styles[[#This Row],[Height]],IF(Table_Styles[[#This Row],[Height Default]]&lt;&gt;"",Table_Styles[[#This Row],[Height Default]],""))</f>
        <v/>
      </c>
      <c r="BO106" s="110"/>
      <c r="BP106" s="110"/>
      <c r="BQ106" s="110" t="str">
        <f>IF(Table_Styles[[#This Row],[Top]]&lt;&gt;"",Table_Styles[[#This Row],[Top]],IF(Table_Styles[[#This Row],[Top Default]]&lt;&gt;"",Table_Styles[[#This Row],[Top Default]],""))</f>
        <v/>
      </c>
      <c r="BR106" s="110"/>
      <c r="BS106" s="110"/>
      <c r="BT106" s="110" t="str">
        <f>IF(Table_Styles[[#This Row],[Right]]&lt;&gt;"",Table_Styles[[#This Row],[Right]],IF(Table_Styles[[#This Row],[Right Default]]&lt;&gt;"",Table_Styles[[#This Row],[Right Default]],""))</f>
        <v/>
      </c>
      <c r="BU106" s="110"/>
      <c r="BV106" s="110"/>
      <c r="BW106" s="110" t="str">
        <f>IF(Table_Styles[[#This Row],[Bottom]]&lt;&gt;"",Table_Styles[[#This Row],[Bottom]],IF(Table_Styles[[#This Row],[Bottom Default]]&lt;&gt;"",Table_Styles[[#This Row],[Bottom Default]],""))</f>
        <v/>
      </c>
      <c r="BX106" s="110"/>
      <c r="BY106" s="110"/>
      <c r="BZ106" s="110" t="str">
        <f>IF(Table_Styles[[#This Row],[Left]]&lt;&gt;"",Table_Styles[[#This Row],[Left]],IF(Table_Styles[[#This Row],[Left Default]]&lt;&gt;"",Table_Styles[[#This Row],[Left Default]],""))</f>
        <v/>
      </c>
      <c r="CA106" s="126"/>
      <c r="CB106" s="110" t="str">
        <f>IF(AND(Table_Styles[[#This Row],[Selector]]&lt;&gt;"",Table_Styles[[#This Row],[Font Family Used]]&lt;&gt;"",Table_Styles[[#This Row],[Font Weight Used]]&lt;&gt;""),Table_Styles[[#This Row],[Font Family Used]]&amp;" "&amp;Table_Styles[[#This Row],[Font Weight Used]],"")</f>
        <v/>
      </c>
      <c r="CC106" s="110" t="str">
        <f ca="1">IF(AND(Table_Styles[[#This Row],[Selector]],COUNTIF(OFFSET(CC:CC,0,0,ROW()-1,1),"="&amp;Table_Styles[[#This Row],[Font]])=0),Table_Styles[[#This Row],[Font]],"")</f>
        <v/>
      </c>
      <c r="CD106" s="110" t="str">
        <f ca="1">IF(Table_Styles[[#This Row],[Unique Font]]&lt;&gt;"",
"{""fontFamily"":"""&amp;Table_Styles[[#This Row],[Font Family Used]]&amp;""",""fontWeight"":"&amp;Table_Styles[[#This Row],[Font Weight Used]]&amp;"}","")</f>
        <v/>
      </c>
      <c r="CE106"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6" s="110" t="str">
        <f>IF(AND(Table_Styles[[#This Row],[Selector]]&lt;&gt;"", Table_Styles[[#This Row],[Config Properties]]&lt;&gt;""),
Table_Styles[[#This Row],[Selector]]&amp;" { "&amp;Table_Styles[[#This Row],[Config Properties]]&amp;" }","")</f>
        <v/>
      </c>
      <c r="CG106" s="110" t="str">
        <f xml:space="preserve">
SUBSTITUTE(SUBSTITUTE(SUBSTITUTE(SUBSTITUTE(SUBSTITUTE(SUBSTITUTE(SUBSTITUTE(SUBSTITUTE(Table_Styles[[#This Row],[Config]],
" {","{"),
"{ ","{"),
" }","}"),
"} ","}"),
" ,",","),
", ",","),
" :",":"),
": ",":")</f>
        <v/>
      </c>
    </row>
    <row r="107" spans="2:85" ht="21" customHeight="1">
      <c r="B107" s="106" t="s">
        <v>554</v>
      </c>
      <c r="C107" s="106" t="s">
        <v>555</v>
      </c>
      <c r="D107" s="60"/>
      <c r="E107" s="60"/>
      <c r="F107" s="25"/>
      <c r="G107" s="60"/>
      <c r="H107" s="60"/>
      <c r="I107" s="25"/>
      <c r="J107" s="60"/>
      <c r="K107" s="59"/>
      <c r="L107" s="25" t="str">
        <f>IF(Table_Styles[[#This Row],[Font Weight]]&lt;&gt;"",Table_Styles[[#This Row],[Font Weight]],IF(Table_Styles[[#This Row],[Font Weight Default]]&lt;&gt;"",Table_Styles[[#This Row],[Font Weight Default]],""))</f>
        <v/>
      </c>
      <c r="M107" s="25"/>
      <c r="N107" s="60"/>
      <c r="O107" s="25" t="str">
        <f>IF(Table_Styles[[#This Row],[Colour]]&lt;&gt;"",Table_Styles[[#This Row],[Colour]],IF(Table_Styles[[#This Row],[Colour Default]]&lt;&gt;"",Table_Styles[[#This Row],[Colour Default]],""))</f>
        <v/>
      </c>
      <c r="P107" s="60"/>
      <c r="Q107" s="60"/>
      <c r="R107" s="25" t="str">
        <f>IF(Table_Styles[[#This Row],[Background]]&lt;&gt;"",Table_Styles[[#This Row],[Background]],IF(Table_Styles[[#This Row],[Background Default]]&lt;&gt;"",Table_Styles[[#This Row],[Background Default]],""))</f>
        <v/>
      </c>
      <c r="S107" s="60"/>
      <c r="T107" s="60"/>
      <c r="U107" s="25" t="str">
        <f>IF(Table_Styles[[#This Row],[Border]]&lt;&gt;"",Table_Styles[[#This Row],[Border]],IF(Table_Styles[[#This Row],[Border Default]]&lt;&gt;"",Table_Styles[[#This Row],[Border Default]],""))</f>
        <v/>
      </c>
      <c r="V107" s="60"/>
      <c r="W107" s="60"/>
      <c r="X107" s="25" t="str">
        <f>IF(Table_Styles[[#This Row],[Border Radius]]&lt;&gt;"",Table_Styles[[#This Row],[Border Radius]],IF(Table_Styles[[#This Row],[Border Radius Default]]&lt;&gt;"",Table_Styles[[#This Row],[Border Radius Default]],""))</f>
        <v/>
      </c>
      <c r="Y107" s="60"/>
      <c r="Z107" s="60"/>
      <c r="AA107" s="25" t="str">
        <f>IF(Table_Styles[[#This Row],[MT]]&lt;&gt;"",Table_Styles[[#This Row],[MT]],IF(Table_Styles[[#This Row],[MT Default]]&lt;&gt;"",Table_Styles[[#This Row],[MT Default]],""))</f>
        <v/>
      </c>
      <c r="AB107" s="60"/>
      <c r="AC107" s="60"/>
      <c r="AD107" s="25" t="str">
        <f>IF(Table_Styles[[#This Row],[MR]]&lt;&gt;"",Table_Styles[[#This Row],[MR]],IF(Table_Styles[[#This Row],[MR Default]]&lt;&gt;"",Table_Styles[[#This Row],[MR Default]],""))</f>
        <v/>
      </c>
      <c r="AE107" s="60"/>
      <c r="AF107" s="60"/>
      <c r="AG107" s="25" t="str">
        <f>IF(Table_Styles[[#This Row],[MB]]&lt;&gt;"",Table_Styles[[#This Row],[MB]],IF(Table_Styles[[#This Row],[MB Default]]&lt;&gt;"",Table_Styles[[#This Row],[MB Default]],""))</f>
        <v/>
      </c>
      <c r="AH107" s="60"/>
      <c r="AI107" s="60"/>
      <c r="AJ107" s="25" t="str">
        <f>IF(Table_Styles[[#This Row],[ML]]&lt;&gt;"",Table_Styles[[#This Row],[ML]],IF(Table_Styles[[#This Row],[ML Default]]&lt;&gt;"",Table_Styles[[#This Row],[ML Default]],""))</f>
        <v/>
      </c>
      <c r="AK107" s="60"/>
      <c r="AL107" s="60"/>
      <c r="AM107" s="25" t="str">
        <f>IF(Table_Styles[[#This Row],[PT]]&lt;&gt;"",Table_Styles[[#This Row],[PT]],IF(Table_Styles[[#This Row],[PT Default]]&lt;&gt;"",Table_Styles[[#This Row],[PT Default]],""))</f>
        <v/>
      </c>
      <c r="AN107" s="60"/>
      <c r="AO107" s="60"/>
      <c r="AP107" s="25" t="str">
        <f>IF(Table_Styles[[#This Row],[PR]]&lt;&gt;"",Table_Styles[[#This Row],[PR]],IF(Table_Styles[[#This Row],[PR Default]]&lt;&gt;"",Table_Styles[[#This Row],[PR Default]],""))</f>
        <v/>
      </c>
      <c r="AQ107" s="60"/>
      <c r="AR107" s="60"/>
      <c r="AS107" s="25" t="str">
        <f>IF(Table_Styles[[#This Row],[PB]]&lt;&gt;"",Table_Styles[[#This Row],[PB]],IF(Table_Styles[[#This Row],[PB Default]]&lt;&gt;"",Table_Styles[[#This Row],[PB Default]],""))</f>
        <v/>
      </c>
      <c r="AT107" s="60"/>
      <c r="AU107" s="60"/>
      <c r="AV107" s="25" t="str">
        <f>IF(Table_Styles[[#This Row],[PL]]&lt;&gt;"",Table_Styles[[#This Row],[PL]],IF(Table_Styles[[#This Row],[PL Default]]&lt;&gt;"",Table_Styles[[#This Row],[PL Default]],""))</f>
        <v/>
      </c>
      <c r="AW107" s="60"/>
      <c r="AX107" s="60"/>
      <c r="AY107" s="25" t="str">
        <f>IF(Table_Styles[[#This Row],[BT]]&lt;&gt;"",Table_Styles[[#This Row],[BT]],IF(Table_Styles[[#This Row],[BT Default]]&lt;&gt;"",Table_Styles[[#This Row],[BT Default]],""))</f>
        <v/>
      </c>
      <c r="AZ107" s="60"/>
      <c r="BA107" s="60"/>
      <c r="BB107" s="25" t="str">
        <f>IF(Table_Styles[[#This Row],[BR]]&lt;&gt;"",Table_Styles[[#This Row],[BR]],IF(Table_Styles[[#This Row],[BR Default]]&lt;&gt;"",Table_Styles[[#This Row],[BR Default]],""))</f>
        <v/>
      </c>
      <c r="BC107" s="60"/>
      <c r="BD107" s="60"/>
      <c r="BE107" s="25" t="str">
        <f>IF(Table_Styles[[#This Row],[BB]]&lt;&gt;"",Table_Styles[[#This Row],[BB]],IF(Table_Styles[[#This Row],[BB Default]]&lt;&gt;"",Table_Styles[[#This Row],[BB Default]],""))</f>
        <v/>
      </c>
      <c r="BF107" s="60"/>
      <c r="BG107" s="60"/>
      <c r="BH107" s="25" t="str">
        <f>IF(Table_Styles[[#This Row],[BL]]&lt;&gt;"",Table_Styles[[#This Row],[BL]],IF(Table_Styles[[#This Row],[BL Default]]&lt;&gt;"",Table_Styles[[#This Row],[BL Default]],""))</f>
        <v/>
      </c>
      <c r="BI107" s="60"/>
      <c r="BJ107" s="60"/>
      <c r="BK107" s="25" t="str">
        <f>IF(Table_Styles[[#This Row],[Width]]&lt;&gt;"",Table_Styles[[#This Row],[Width]],IF(Table_Styles[[#This Row],[Width Default]]&lt;&gt;"",Table_Styles[[#This Row],[Width Default]],""))</f>
        <v/>
      </c>
      <c r="BL107" s="60"/>
      <c r="BM107" s="62" t="s">
        <v>556</v>
      </c>
      <c r="BN107" s="25" t="str">
        <f>IF(Table_Styles[[#This Row],[Height]]&lt;&gt;"",Table_Styles[[#This Row],[Height]],IF(Table_Styles[[#This Row],[Height Default]]&lt;&gt;"",Table_Styles[[#This Row],[Height Default]],""))</f>
        <v>62px</v>
      </c>
      <c r="BO107" s="25"/>
      <c r="BP107" s="25"/>
      <c r="BQ107" s="25" t="str">
        <f>IF(Table_Styles[[#This Row],[Top]]&lt;&gt;"",Table_Styles[[#This Row],[Top]],IF(Table_Styles[[#This Row],[Top Default]]&lt;&gt;"",Table_Styles[[#This Row],[Top Default]],""))</f>
        <v/>
      </c>
      <c r="BR107" s="25"/>
      <c r="BS107" s="25"/>
      <c r="BT107" s="25" t="str">
        <f>IF(Table_Styles[[#This Row],[Right]]&lt;&gt;"",Table_Styles[[#This Row],[Right]],IF(Table_Styles[[#This Row],[Right Default]]&lt;&gt;"",Table_Styles[[#This Row],[Right Default]],""))</f>
        <v/>
      </c>
      <c r="BU107" s="25"/>
      <c r="BV107" s="25"/>
      <c r="BW107" s="25" t="str">
        <f>IF(Table_Styles[[#This Row],[Bottom]]&lt;&gt;"",Table_Styles[[#This Row],[Bottom]],IF(Table_Styles[[#This Row],[Bottom Default]]&lt;&gt;"",Table_Styles[[#This Row],[Bottom Default]],""))</f>
        <v/>
      </c>
      <c r="BX107" s="25"/>
      <c r="BY107" s="25"/>
      <c r="BZ107" s="25" t="str">
        <f>IF(Table_Styles[[#This Row],[Left]]&lt;&gt;"",Table_Styles[[#This Row],[Left]],IF(Table_Styles[[#This Row],[Left Default]]&lt;&gt;"",Table_Styles[[#This Row],[Left Default]],""))</f>
        <v/>
      </c>
      <c r="CA107" s="60"/>
      <c r="CB107" s="102" t="str">
        <f>IF(AND(Table_Styles[[#This Row],[Selector]]&lt;&gt;"",Table_Styles[[#This Row],[Font Family Used]]&lt;&gt;"",Table_Styles[[#This Row],[Font Weight Used]]&lt;&gt;""),Table_Styles[[#This Row],[Font Family Used]]&amp;" "&amp;Table_Styles[[#This Row],[Font Weight Used]],"")</f>
        <v/>
      </c>
      <c r="CC107" s="102" t="str">
        <f ca="1">IF(AND(Table_Styles[[#This Row],[Selector]],COUNTIF(OFFSET(CC:CC,0,0,ROW()-1,1),"="&amp;Table_Styles[[#This Row],[Font]])=0),Table_Styles[[#This Row],[Font]],"")</f>
        <v/>
      </c>
      <c r="CD107" s="102" t="str">
        <f ca="1">IF(Table_Styles[[#This Row],[Unique Font]]&lt;&gt;"",
"{""fontFamily"":"""&amp;Table_Styles[[#This Row],[Font Family Used]]&amp;""",""fontWeight"":"&amp;Table_Styles[[#This Row],[Font Weight Used]]&amp;"}","")</f>
        <v/>
      </c>
      <c r="CE107"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62px</v>
      </c>
      <c r="CF107" s="104" t="str">
        <f>IF(AND(Table_Styles[[#This Row],[Selector]]&lt;&gt;"", Table_Styles[[#This Row],[Config Properties]]&lt;&gt;""),
Table_Styles[[#This Row],[Selector]]&amp;" { "&amp;Table_Styles[[#This Row],[Config Properties]]&amp;" }","")</f>
        <v>#sidebar .body .price { height: 62px }</v>
      </c>
      <c r="CG107" s="104" t="str">
        <f xml:space="preserve">
SUBSTITUTE(SUBSTITUTE(SUBSTITUTE(SUBSTITUTE(SUBSTITUTE(SUBSTITUTE(SUBSTITUTE(SUBSTITUTE(Table_Styles[[#This Row],[Config]],
" {","{"),
"{ ","{"),
" }","}"),
"} ","}"),
" ,",","),
", ",","),
" :",":"),
": ",":")</f>
        <v>#sidebar .body .price{height:62px}</v>
      </c>
    </row>
    <row r="108" spans="2:85" ht="21" customHeight="1">
      <c r="B108" s="105" t="s">
        <v>557</v>
      </c>
      <c r="C108" s="106" t="s">
        <v>558</v>
      </c>
      <c r="D108" s="59"/>
      <c r="E108" s="59" t="str">
        <f>Settings_Styling_Font_Headings</f>
        <v>Montserrat</v>
      </c>
      <c r="F108" s="52" t="str">
        <f>IF(Table_Styles[[#This Row],[Font Family]]&lt;&gt;"",Table_Styles[[#This Row],[Font Family]],IF(Table_Styles[[#This Row],[Font Family Default]]&lt;&gt;"",Table_Styles[[#This Row],[Font Family Default]],""))</f>
        <v>Montserrat</v>
      </c>
      <c r="G108" s="59"/>
      <c r="H108" s="60" t="s">
        <v>400</v>
      </c>
      <c r="I108" s="52" t="str">
        <f>IF(Table_Styles[[#This Row],[Font Size]]&lt;&gt;"",Table_Styles[[#This Row],[Font Size]],IF(Table_Styles[[#This Row],[Font Size Default]]&lt;&gt;"",Table_Styles[[#This Row],[Font Size Default]],""))</f>
        <v>45px</v>
      </c>
      <c r="J108" s="59"/>
      <c r="K108" s="59">
        <v>400</v>
      </c>
      <c r="L108" s="29">
        <f>IF(Table_Styles[[#This Row],[Font Weight]]&lt;&gt;"",Table_Styles[[#This Row],[Font Weight]],IF(Table_Styles[[#This Row],[Font Weight Default]]&lt;&gt;"",Table_Styles[[#This Row],[Font Weight Default]],""))</f>
        <v>400</v>
      </c>
      <c r="M108" s="25"/>
      <c r="N108" s="230" t="str">
        <f>Colour_Foreground_1</f>
        <v>#1d1c1c</v>
      </c>
      <c r="O108" s="29" t="str">
        <f>IF(Table_Styles[[#This Row],[Colour]]&lt;&gt;"",Table_Styles[[#This Row],[Colour]],IF(Table_Styles[[#This Row],[Colour Default]]&lt;&gt;"",Table_Styles[[#This Row],[Colour Default]],""))</f>
        <v>#1d1c1c</v>
      </c>
      <c r="P108" s="59"/>
      <c r="Q108" s="60"/>
      <c r="R108" s="29" t="str">
        <f>IF(Table_Styles[[#This Row],[Background]]&lt;&gt;"",Table_Styles[[#This Row],[Background]],IF(Table_Styles[[#This Row],[Background Default]]&lt;&gt;"",Table_Styles[[#This Row],[Background Default]],""))</f>
        <v/>
      </c>
      <c r="S108" s="59"/>
      <c r="T108" s="60"/>
      <c r="U108" s="29" t="str">
        <f>IF(Table_Styles[[#This Row],[Border]]&lt;&gt;"",Table_Styles[[#This Row],[Border]],IF(Table_Styles[[#This Row],[Border Default]]&lt;&gt;"",Table_Styles[[#This Row],[Border Default]],""))</f>
        <v/>
      </c>
      <c r="V108" s="60"/>
      <c r="W108" s="60"/>
      <c r="X108" s="29" t="str">
        <f>IF(Table_Styles[[#This Row],[Border Radius]]&lt;&gt;"",Table_Styles[[#This Row],[Border Radius]],IF(Table_Styles[[#This Row],[Border Radius Default]]&lt;&gt;"",Table_Styles[[#This Row],[Border Radius Default]],""))</f>
        <v/>
      </c>
      <c r="Y108" s="59"/>
      <c r="Z108" s="60">
        <v>0</v>
      </c>
      <c r="AA108" s="29">
        <f>IF(Table_Styles[[#This Row],[MT]]&lt;&gt;"",Table_Styles[[#This Row],[MT]],IF(Table_Styles[[#This Row],[MT Default]]&lt;&gt;"",Table_Styles[[#This Row],[MT Default]],""))</f>
        <v>0</v>
      </c>
      <c r="AB108" s="59"/>
      <c r="AC108" s="60"/>
      <c r="AD108" s="29" t="str">
        <f>IF(Table_Styles[[#This Row],[MR]]&lt;&gt;"",Table_Styles[[#This Row],[MR]],IF(Table_Styles[[#This Row],[MR Default]]&lt;&gt;"",Table_Styles[[#This Row],[MR Default]],""))</f>
        <v/>
      </c>
      <c r="AE108" s="59"/>
      <c r="AF108" s="60">
        <v>0</v>
      </c>
      <c r="AG108" s="29">
        <f>IF(Table_Styles[[#This Row],[MB]]&lt;&gt;"",Table_Styles[[#This Row],[MB]],IF(Table_Styles[[#This Row],[MB Default]]&lt;&gt;"",Table_Styles[[#This Row],[MB Default]],""))</f>
        <v>0</v>
      </c>
      <c r="AH108" s="59"/>
      <c r="AI108" s="60"/>
      <c r="AJ108" s="29" t="str">
        <f>IF(Table_Styles[[#This Row],[ML]]&lt;&gt;"",Table_Styles[[#This Row],[ML]],IF(Table_Styles[[#This Row],[ML Default]]&lt;&gt;"",Table_Styles[[#This Row],[ML Default]],""))</f>
        <v/>
      </c>
      <c r="AK108" s="59"/>
      <c r="AL108" s="60"/>
      <c r="AM108" s="29" t="str">
        <f>IF(Table_Styles[[#This Row],[PT]]&lt;&gt;"",Table_Styles[[#This Row],[PT]],IF(Table_Styles[[#This Row],[PT Default]]&lt;&gt;"",Table_Styles[[#This Row],[PT Default]],""))</f>
        <v/>
      </c>
      <c r="AN108" s="59"/>
      <c r="AO108" s="60"/>
      <c r="AP108" s="29" t="str">
        <f>IF(Table_Styles[[#This Row],[PR]]&lt;&gt;"",Table_Styles[[#This Row],[PR]],IF(Table_Styles[[#This Row],[PR Default]]&lt;&gt;"",Table_Styles[[#This Row],[PR Default]],""))</f>
        <v/>
      </c>
      <c r="AQ108" s="59"/>
      <c r="AR108" s="60"/>
      <c r="AS108" s="29" t="str">
        <f>IF(Table_Styles[[#This Row],[PB]]&lt;&gt;"",Table_Styles[[#This Row],[PB]],IF(Table_Styles[[#This Row],[PB Default]]&lt;&gt;"",Table_Styles[[#This Row],[PB Default]],""))</f>
        <v/>
      </c>
      <c r="AT108" s="59"/>
      <c r="AU108" s="60"/>
      <c r="AV108" s="29" t="str">
        <f>IF(Table_Styles[[#This Row],[PL]]&lt;&gt;"",Table_Styles[[#This Row],[PL]],IF(Table_Styles[[#This Row],[PL Default]]&lt;&gt;"",Table_Styles[[#This Row],[PL Default]],""))</f>
        <v/>
      </c>
      <c r="AW108" s="59"/>
      <c r="AX108" s="60"/>
      <c r="AY108" s="29" t="str">
        <f>IF(Table_Styles[[#This Row],[BT]]&lt;&gt;"",Table_Styles[[#This Row],[BT]],IF(Table_Styles[[#This Row],[BT Default]]&lt;&gt;"",Table_Styles[[#This Row],[BT Default]],""))</f>
        <v/>
      </c>
      <c r="AZ108" s="59"/>
      <c r="BA108" s="60"/>
      <c r="BB108" s="29" t="str">
        <f>IF(Table_Styles[[#This Row],[BR]]&lt;&gt;"",Table_Styles[[#This Row],[BR]],IF(Table_Styles[[#This Row],[BR Default]]&lt;&gt;"",Table_Styles[[#This Row],[BR Default]],""))</f>
        <v/>
      </c>
      <c r="BC108" s="59"/>
      <c r="BD108" s="60"/>
      <c r="BE108" s="29" t="str">
        <f>IF(Table_Styles[[#This Row],[BB]]&lt;&gt;"",Table_Styles[[#This Row],[BB]],IF(Table_Styles[[#This Row],[BB Default]]&lt;&gt;"",Table_Styles[[#This Row],[BB Default]],""))</f>
        <v/>
      </c>
      <c r="BF108" s="59"/>
      <c r="BG108" s="60"/>
      <c r="BH108" s="29" t="str">
        <f>IF(Table_Styles[[#This Row],[BL]]&lt;&gt;"",Table_Styles[[#This Row],[BL]],IF(Table_Styles[[#This Row],[BL Default]]&lt;&gt;"",Table_Styles[[#This Row],[BL Default]],""))</f>
        <v/>
      </c>
      <c r="BI108" s="60"/>
      <c r="BJ108" s="60"/>
      <c r="BK108" s="29" t="str">
        <f>IF(Table_Styles[[#This Row],[Width]]&lt;&gt;"",Table_Styles[[#This Row],[Width]],IF(Table_Styles[[#This Row],[Width Default]]&lt;&gt;"",Table_Styles[[#This Row],[Width Default]],""))</f>
        <v/>
      </c>
      <c r="BL108" s="60"/>
      <c r="BM108" s="60"/>
      <c r="BN108" s="29" t="str">
        <f>IF(Table_Styles[[#This Row],[Height]]&lt;&gt;"",Table_Styles[[#This Row],[Height]],IF(Table_Styles[[#This Row],[Height Default]]&lt;&gt;"",Table_Styles[[#This Row],[Height Default]],""))</f>
        <v/>
      </c>
      <c r="BO108" s="29"/>
      <c r="BP108" s="29"/>
      <c r="BQ108" s="29" t="str">
        <f>IF(Table_Styles[[#This Row],[Top]]&lt;&gt;"",Table_Styles[[#This Row],[Top]],IF(Table_Styles[[#This Row],[Top Default]]&lt;&gt;"",Table_Styles[[#This Row],[Top Default]],""))</f>
        <v/>
      </c>
      <c r="BR108" s="29"/>
      <c r="BS108" s="29"/>
      <c r="BT108" s="29" t="str">
        <f>IF(Table_Styles[[#This Row],[Right]]&lt;&gt;"",Table_Styles[[#This Row],[Right]],IF(Table_Styles[[#This Row],[Right Default]]&lt;&gt;"",Table_Styles[[#This Row],[Right Default]],""))</f>
        <v/>
      </c>
      <c r="BU108" s="29"/>
      <c r="BV108" s="29"/>
      <c r="BW108" s="29" t="str">
        <f>IF(Table_Styles[[#This Row],[Bottom]]&lt;&gt;"",Table_Styles[[#This Row],[Bottom]],IF(Table_Styles[[#This Row],[Bottom Default]]&lt;&gt;"",Table_Styles[[#This Row],[Bottom Default]],""))</f>
        <v/>
      </c>
      <c r="BX108" s="29"/>
      <c r="BY108" s="29"/>
      <c r="BZ108" s="29" t="str">
        <f>IF(Table_Styles[[#This Row],[Left]]&lt;&gt;"",Table_Styles[[#This Row],[Left]],IF(Table_Styles[[#This Row],[Left Default]]&lt;&gt;"",Table_Styles[[#This Row],[Left Default]],""))</f>
        <v/>
      </c>
      <c r="CA108" s="59"/>
      <c r="CB108" s="104" t="str">
        <f>IF(AND(Table_Styles[[#This Row],[Selector]]&lt;&gt;"",Table_Styles[[#This Row],[Font Family Used]]&lt;&gt;"",Table_Styles[[#This Row],[Font Weight Used]]&lt;&gt;""),Table_Styles[[#This Row],[Font Family Used]]&amp;" "&amp;Table_Styles[[#This Row],[Font Weight Used]],"")</f>
        <v>Montserrat 400</v>
      </c>
      <c r="CC108" s="104" t="str">
        <f ca="1">IF(AND(Table_Styles[[#This Row],[Selector]],COUNTIF(OFFSET(CC:CC,0,0,ROW()-1,1),"="&amp;Table_Styles[[#This Row],[Font]])=0),Table_Styles[[#This Row],[Font]],"")</f>
        <v/>
      </c>
      <c r="CD108" s="104" t="str">
        <f ca="1">IF(Table_Styles[[#This Row],[Unique Font]]&lt;&gt;"",
"{""fontFamily"":"""&amp;Table_Styles[[#This Row],[Font Family Used]]&amp;""",""fontWeight"":"&amp;Table_Styles[[#This Row],[Font Weight Used]]&amp;"}","")</f>
        <v/>
      </c>
      <c r="CE10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0;margin-bottom: 0</v>
      </c>
      <c r="CF108" s="107" t="str">
        <f>IF(AND(Table_Styles[[#This Row],[Selector]]&lt;&gt;"", Table_Styles[[#This Row],[Config Properties]]&lt;&gt;""),
Table_Styles[[#This Row],[Selector]]&amp;" { "&amp;Table_Styles[[#This Row],[Config Properties]]&amp;" }","")</f>
        <v>#sidebar .body .price .dollars { font-family: 'Montserrat';font-size: 45px;font-weight: 400;color: #1d1c1c;margin-top: 0;margin-bottom: 0 }</v>
      </c>
      <c r="CG108" s="104" t="str">
        <f xml:space="preserve">
SUBSTITUTE(SUBSTITUTE(SUBSTITUTE(SUBSTITUTE(SUBSTITUTE(SUBSTITUTE(SUBSTITUTE(SUBSTITUTE(Table_Styles[[#This Row],[Config]],
" {","{"),
"{ ","{"),
" }","}"),
"} ","}"),
" ,",","),
", ",","),
" :",":"),
": ",":")</f>
        <v>#sidebar .body .price .dollars{font-family:'Montserrat';font-size:45px;font-weight:400;color:#1d1c1c;margin-top:0;margin-bottom:0}</v>
      </c>
    </row>
    <row r="109" spans="2:85" ht="21" customHeight="1">
      <c r="B109" s="104" t="s">
        <v>559</v>
      </c>
      <c r="C109" s="105" t="s">
        <v>560</v>
      </c>
      <c r="D109" s="59"/>
      <c r="E109" s="60" t="str">
        <f>Settings_Styling_Font_Headings</f>
        <v>Montserrat</v>
      </c>
      <c r="F109" s="25" t="str">
        <f>IF(Table_Styles[[#This Row],[Font Family]]&lt;&gt;"",Table_Styles[[#This Row],[Font Family]],IF(Table_Styles[[#This Row],[Font Family Default]]&lt;&gt;"",Table_Styles[[#This Row],[Font Family Default]],""))</f>
        <v>Montserrat</v>
      </c>
      <c r="G109" s="60"/>
      <c r="H109" s="60" t="s">
        <v>394</v>
      </c>
      <c r="I109" s="25" t="str">
        <f>IF(Table_Styles[[#This Row],[Font Size]]&lt;&gt;"",Table_Styles[[#This Row],[Font Size]],IF(Table_Styles[[#This Row],[Font Size Default]]&lt;&gt;"",Table_Styles[[#This Row],[Font Size Default]],""))</f>
        <v>15px</v>
      </c>
      <c r="J109" s="60"/>
      <c r="K109" s="59">
        <v>700</v>
      </c>
      <c r="L109" s="52">
        <f>IF(Table_Styles[[#This Row],[Font Weight]]&lt;&gt;"",Table_Styles[[#This Row],[Font Weight]],IF(Table_Styles[[#This Row],[Font Weight Default]]&lt;&gt;"",Table_Styles[[#This Row],[Font Weight Default]],""))</f>
        <v>700</v>
      </c>
      <c r="M109" s="25"/>
      <c r="N109" s="230" t="str">
        <f>Colour_Foreground_1</f>
        <v>#1d1c1c</v>
      </c>
      <c r="O109" s="52" t="str">
        <f>IF(Table_Styles[[#This Row],[Colour]]&lt;&gt;"",Table_Styles[[#This Row],[Colour]],IF(Table_Styles[[#This Row],[Colour Default]]&lt;&gt;"",Table_Styles[[#This Row],[Colour Default]],""))</f>
        <v>#1d1c1c</v>
      </c>
      <c r="P109" s="59"/>
      <c r="Q109" s="60"/>
      <c r="R109" s="52" t="str">
        <f>IF(Table_Styles[[#This Row],[Background]]&lt;&gt;"",Table_Styles[[#This Row],[Background]],IF(Table_Styles[[#This Row],[Background Default]]&lt;&gt;"",Table_Styles[[#This Row],[Background Default]],""))</f>
        <v/>
      </c>
      <c r="S109" s="59"/>
      <c r="T109" s="59"/>
      <c r="U109" s="52" t="str">
        <f>IF(Table_Styles[[#This Row],[Border]]&lt;&gt;"",Table_Styles[[#This Row],[Border]],IF(Table_Styles[[#This Row],[Border Default]]&lt;&gt;"",Table_Styles[[#This Row],[Border Default]],""))</f>
        <v/>
      </c>
      <c r="V109" s="59"/>
      <c r="W109" s="59"/>
      <c r="X109" s="52" t="str">
        <f>IF(Table_Styles[[#This Row],[Border Radius]]&lt;&gt;"",Table_Styles[[#This Row],[Border Radius]],IF(Table_Styles[[#This Row],[Border Radius Default]]&lt;&gt;"",Table_Styles[[#This Row],[Border Radius Default]],""))</f>
        <v/>
      </c>
      <c r="Y109" s="59"/>
      <c r="Z109" s="59"/>
      <c r="AA109" s="52" t="str">
        <f>IF(Table_Styles[[#This Row],[MT]]&lt;&gt;"",Table_Styles[[#This Row],[MT]],IF(Table_Styles[[#This Row],[MT Default]]&lt;&gt;"",Table_Styles[[#This Row],[MT Default]],""))</f>
        <v/>
      </c>
      <c r="AB109" s="59"/>
      <c r="AC109" s="59"/>
      <c r="AD109" s="52" t="str">
        <f>IF(Table_Styles[[#This Row],[MR]]&lt;&gt;"",Table_Styles[[#This Row],[MR]],IF(Table_Styles[[#This Row],[MR Default]]&lt;&gt;"",Table_Styles[[#This Row],[MR Default]],""))</f>
        <v/>
      </c>
      <c r="AE109" s="59"/>
      <c r="AF109" s="59"/>
      <c r="AG109" s="52" t="str">
        <f>IF(Table_Styles[[#This Row],[MB]]&lt;&gt;"",Table_Styles[[#This Row],[MB]],IF(Table_Styles[[#This Row],[MB Default]]&lt;&gt;"",Table_Styles[[#This Row],[MB Default]],""))</f>
        <v/>
      </c>
      <c r="AH109" s="218" t="s">
        <v>865</v>
      </c>
      <c r="AI109" s="136" t="s">
        <v>561</v>
      </c>
      <c r="AJ109" s="52" t="str">
        <f>IF(Table_Styles[[#This Row],[ML]]&lt;&gt;"",Table_Styles[[#This Row],[ML]],IF(Table_Styles[[#This Row],[ML Default]]&lt;&gt;"",Table_Styles[[#This Row],[ML Default]],""))</f>
        <v>-13px</v>
      </c>
      <c r="AK109" s="59"/>
      <c r="AL109" s="59"/>
      <c r="AM109" s="52" t="str">
        <f>IF(Table_Styles[[#This Row],[PT]]&lt;&gt;"",Table_Styles[[#This Row],[PT]],IF(Table_Styles[[#This Row],[PT Default]]&lt;&gt;"",Table_Styles[[#This Row],[PT Default]],""))</f>
        <v/>
      </c>
      <c r="AN109" s="59"/>
      <c r="AO109" s="59"/>
      <c r="AP109" s="52" t="str">
        <f>IF(Table_Styles[[#This Row],[PR]]&lt;&gt;"",Table_Styles[[#This Row],[PR]],IF(Table_Styles[[#This Row],[PR Default]]&lt;&gt;"",Table_Styles[[#This Row],[PR Default]],""))</f>
        <v/>
      </c>
      <c r="AQ109" s="59"/>
      <c r="AR109" s="59"/>
      <c r="AS109" s="52" t="str">
        <f>IF(Table_Styles[[#This Row],[PB]]&lt;&gt;"",Table_Styles[[#This Row],[PB]],IF(Table_Styles[[#This Row],[PB Default]]&lt;&gt;"",Table_Styles[[#This Row],[PB Default]],""))</f>
        <v/>
      </c>
      <c r="AT109" s="59"/>
      <c r="AU109" s="59"/>
      <c r="AV109" s="52" t="str">
        <f>IF(Table_Styles[[#This Row],[PL]]&lt;&gt;"",Table_Styles[[#This Row],[PL]],IF(Table_Styles[[#This Row],[PL Default]]&lt;&gt;"",Table_Styles[[#This Row],[PL Default]],""))</f>
        <v/>
      </c>
      <c r="AW109" s="59"/>
      <c r="AX109" s="59"/>
      <c r="AY109" s="52" t="str">
        <f>IF(Table_Styles[[#This Row],[BT]]&lt;&gt;"",Table_Styles[[#This Row],[BT]],IF(Table_Styles[[#This Row],[BT Default]]&lt;&gt;"",Table_Styles[[#This Row],[BT Default]],""))</f>
        <v/>
      </c>
      <c r="AZ109" s="59"/>
      <c r="BA109" s="59"/>
      <c r="BB109" s="52" t="str">
        <f>IF(Table_Styles[[#This Row],[BR]]&lt;&gt;"",Table_Styles[[#This Row],[BR]],IF(Table_Styles[[#This Row],[BR Default]]&lt;&gt;"",Table_Styles[[#This Row],[BR Default]],""))</f>
        <v/>
      </c>
      <c r="BC109" s="59"/>
      <c r="BD109" s="59"/>
      <c r="BE109" s="52" t="str">
        <f>IF(Table_Styles[[#This Row],[BB]]&lt;&gt;"",Table_Styles[[#This Row],[BB]],IF(Table_Styles[[#This Row],[BB Default]]&lt;&gt;"",Table_Styles[[#This Row],[BB Default]],""))</f>
        <v/>
      </c>
      <c r="BF109" s="59"/>
      <c r="BG109" s="59"/>
      <c r="BH109" s="52" t="str">
        <f>IF(Table_Styles[[#This Row],[BL]]&lt;&gt;"",Table_Styles[[#This Row],[BL]],IF(Table_Styles[[#This Row],[BL Default]]&lt;&gt;"",Table_Styles[[#This Row],[BL Default]],""))</f>
        <v/>
      </c>
      <c r="BI109" s="59"/>
      <c r="BJ109" s="59"/>
      <c r="BK109" s="52" t="str">
        <f>IF(Table_Styles[[#This Row],[Width]]&lt;&gt;"",Table_Styles[[#This Row],[Width]],IF(Table_Styles[[#This Row],[Width Default]]&lt;&gt;"",Table_Styles[[#This Row],[Width Default]],""))</f>
        <v/>
      </c>
      <c r="BL109" s="59"/>
      <c r="BM109" s="59"/>
      <c r="BN109" s="52" t="str">
        <f>IF(Table_Styles[[#This Row],[Height]]&lt;&gt;"",Table_Styles[[#This Row],[Height]],IF(Table_Styles[[#This Row],[Height Default]]&lt;&gt;"",Table_Styles[[#This Row],[Height Default]],""))</f>
        <v/>
      </c>
      <c r="BO109" s="52"/>
      <c r="BP109" s="52"/>
      <c r="BQ109" s="52" t="str">
        <f>IF(Table_Styles[[#This Row],[Top]]&lt;&gt;"",Table_Styles[[#This Row],[Top]],IF(Table_Styles[[#This Row],[Top Default]]&lt;&gt;"",Table_Styles[[#This Row],[Top Default]],""))</f>
        <v/>
      </c>
      <c r="BR109" s="52"/>
      <c r="BS109" s="52"/>
      <c r="BT109" s="52" t="str">
        <f>IF(Table_Styles[[#This Row],[Right]]&lt;&gt;"",Table_Styles[[#This Row],[Right]],IF(Table_Styles[[#This Row],[Right Default]]&lt;&gt;"",Table_Styles[[#This Row],[Right Default]],""))</f>
        <v/>
      </c>
      <c r="BU109" s="52"/>
      <c r="BV109" s="52"/>
      <c r="BW109" s="52" t="str">
        <f>IF(Table_Styles[[#This Row],[Bottom]]&lt;&gt;"",Table_Styles[[#This Row],[Bottom]],IF(Table_Styles[[#This Row],[Bottom Default]]&lt;&gt;"",Table_Styles[[#This Row],[Bottom Default]],""))</f>
        <v/>
      </c>
      <c r="BX109" s="52"/>
      <c r="BY109" s="52"/>
      <c r="BZ109" s="52" t="str">
        <f>IF(Table_Styles[[#This Row],[Left]]&lt;&gt;"",Table_Styles[[#This Row],[Left]],IF(Table_Styles[[#This Row],[Left Default]]&lt;&gt;"",Table_Styles[[#This Row],[Left Default]],""))</f>
        <v/>
      </c>
      <c r="CA109" s="59"/>
      <c r="CB109" s="104" t="str">
        <f>IF(AND(Table_Styles[[#This Row],[Selector]]&lt;&gt;"",Table_Styles[[#This Row],[Font Family Used]]&lt;&gt;"",Table_Styles[[#This Row],[Font Weight Used]]&lt;&gt;""),Table_Styles[[#This Row],[Font Family Used]]&amp;" "&amp;Table_Styles[[#This Row],[Font Weight Used]],"")</f>
        <v>Montserrat 700</v>
      </c>
      <c r="CC109" s="104" t="str">
        <f ca="1">IF(AND(Table_Styles[[#This Row],[Selector]],COUNTIF(OFFSET(CC:CC,0,0,ROW()-1,1),"="&amp;Table_Styles[[#This Row],[Font]])=0),Table_Styles[[#This Row],[Font]],"")</f>
        <v>Montserrat 700</v>
      </c>
      <c r="CD109" s="104" t="str">
        <f ca="1">IF(Table_Styles[[#This Row],[Unique Font]]&lt;&gt;"",
"{""fontFamily"":"""&amp;Table_Styles[[#This Row],[Font Family Used]]&amp;""",""fontWeight"":"&amp;Table_Styles[[#This Row],[Font Weight Used]]&amp;"}","")</f>
        <v>{"fontFamily":"Montserrat","fontWeight":700}</v>
      </c>
      <c r="CE10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15px;font-weight: 700;color: #1d1c1c;margin-left: -13px</v>
      </c>
      <c r="CF109" s="104" t="str">
        <f>IF(AND(Table_Styles[[#This Row],[Selector]]&lt;&gt;"", Table_Styles[[#This Row],[Config Properties]]&lt;&gt;""),
Table_Styles[[#This Row],[Selector]]&amp;" { "&amp;Table_Styles[[#This Row],[Config Properties]]&amp;" }","")</f>
        <v>#sidebar .body .price .cents { font-family: 'Montserrat';font-size: 15px;font-weight: 700;color: #1d1c1c;margin-left: -13px }</v>
      </c>
      <c r="CG109" s="104" t="str">
        <f xml:space="preserve">
SUBSTITUTE(SUBSTITUTE(SUBSTITUTE(SUBSTITUTE(SUBSTITUTE(SUBSTITUTE(SUBSTITUTE(SUBSTITUTE(Table_Styles[[#This Row],[Config]],
" {","{"),
"{ ","{"),
" }","}"),
"} ","}"),
" ,",","),
", ",","),
" :",":"),
": ",":")</f>
        <v>#sidebar .body .price .cents{font-family:'Montserrat';font-size:15px;font-weight:700;color:#1d1c1c;margin-left:-13px}</v>
      </c>
    </row>
    <row r="110" spans="2:85" ht="21" customHeight="1">
      <c r="B110" s="104" t="s">
        <v>562</v>
      </c>
      <c r="C110" s="105" t="s">
        <v>563</v>
      </c>
      <c r="D110" s="59"/>
      <c r="E110" s="60"/>
      <c r="F110" s="29" t="str">
        <f>IF(Table_Styles[[#This Row],[Font Family]]&lt;&gt;"",Table_Styles[[#This Row],[Font Family]],IF(Table_Styles[[#This Row],[Font Family Default]]&lt;&gt;"",Table_Styles[[#This Row],[Font Family Default]],""))</f>
        <v/>
      </c>
      <c r="G110" s="59"/>
      <c r="H110" s="60"/>
      <c r="I110" s="29" t="str">
        <f>IF(Table_Styles[[#This Row],[Font Size]]&lt;&gt;"",Table_Styles[[#This Row],[Font Size]],IF(Table_Styles[[#This Row],[Font Size Default]]&lt;&gt;"",Table_Styles[[#This Row],[Font Size Default]],""))</f>
        <v/>
      </c>
      <c r="J110" s="59"/>
      <c r="K110" s="59"/>
      <c r="L110" s="50" t="str">
        <f>IF(Table_Styles[[#This Row],[Font Weight]]&lt;&gt;"",Table_Styles[[#This Row],[Font Weight]],IF(Table_Styles[[#This Row],[Font Weight Default]]&lt;&gt;"",Table_Styles[[#This Row],[Font Weight Default]],""))</f>
        <v/>
      </c>
      <c r="M110" s="25"/>
      <c r="N110" s="230" t="str">
        <f>Colour_Foreground_1</f>
        <v>#1d1c1c</v>
      </c>
      <c r="O110" s="50" t="str">
        <f>IF(Table_Styles[[#This Row],[Colour]]&lt;&gt;"",Table_Styles[[#This Row],[Colour]],IF(Table_Styles[[#This Row],[Colour Default]]&lt;&gt;"",Table_Styles[[#This Row],[Colour Default]],""))</f>
        <v>#1d1c1c</v>
      </c>
      <c r="P110" s="59"/>
      <c r="Q110" s="60"/>
      <c r="R110" s="50" t="str">
        <f>IF(Table_Styles[[#This Row],[Background]]&lt;&gt;"",Table_Styles[[#This Row],[Background]],IF(Table_Styles[[#This Row],[Background Default]]&lt;&gt;"",Table_Styles[[#This Row],[Background Default]],""))</f>
        <v/>
      </c>
      <c r="S110" s="59"/>
      <c r="T110" s="59"/>
      <c r="U110" s="50" t="str">
        <f>IF(Table_Styles[[#This Row],[Border]]&lt;&gt;"",Table_Styles[[#This Row],[Border]],IF(Table_Styles[[#This Row],[Border Default]]&lt;&gt;"",Table_Styles[[#This Row],[Border Default]],""))</f>
        <v/>
      </c>
      <c r="V110" s="59"/>
      <c r="W110" s="59"/>
      <c r="X110" s="50" t="str">
        <f>IF(Table_Styles[[#This Row],[Border Radius]]&lt;&gt;"",Table_Styles[[#This Row],[Border Radius]],IF(Table_Styles[[#This Row],[Border Radius Default]]&lt;&gt;"",Table_Styles[[#This Row],[Border Radius Default]],""))</f>
        <v/>
      </c>
      <c r="Y110" s="59"/>
      <c r="Z110" s="136" t="s">
        <v>394</v>
      </c>
      <c r="AA110" s="50" t="str">
        <f>IF(Table_Styles[[#This Row],[MT]]&lt;&gt;"",Table_Styles[[#This Row],[MT]],IF(Table_Styles[[#This Row],[MT Default]]&lt;&gt;"",Table_Styles[[#This Row],[MT Default]],""))</f>
        <v>15px</v>
      </c>
      <c r="AB110" s="59"/>
      <c r="AC110" s="59"/>
      <c r="AD110" s="50" t="str">
        <f>IF(Table_Styles[[#This Row],[MR]]&lt;&gt;"",Table_Styles[[#This Row],[MR]],IF(Table_Styles[[#This Row],[MR Default]]&lt;&gt;"",Table_Styles[[#This Row],[MR Default]],""))</f>
        <v/>
      </c>
      <c r="AE110" s="59"/>
      <c r="AF110" s="59"/>
      <c r="AG110" s="50" t="str">
        <f>IF(Table_Styles[[#This Row],[MB]]&lt;&gt;"",Table_Styles[[#This Row],[MB]],IF(Table_Styles[[#This Row],[MB Default]]&lt;&gt;"",Table_Styles[[#This Row],[MB Default]],""))</f>
        <v/>
      </c>
      <c r="AH110" s="59"/>
      <c r="AI110" s="59"/>
      <c r="AJ110" s="50" t="str">
        <f>IF(Table_Styles[[#This Row],[ML]]&lt;&gt;"",Table_Styles[[#This Row],[ML]],IF(Table_Styles[[#This Row],[ML Default]]&lt;&gt;"",Table_Styles[[#This Row],[ML Default]],""))</f>
        <v/>
      </c>
      <c r="AK110" s="59"/>
      <c r="AL110" s="59"/>
      <c r="AM110" s="50" t="str">
        <f>IF(Table_Styles[[#This Row],[PT]]&lt;&gt;"",Table_Styles[[#This Row],[PT]],IF(Table_Styles[[#This Row],[PT Default]]&lt;&gt;"",Table_Styles[[#This Row],[PT Default]],""))</f>
        <v/>
      </c>
      <c r="AN110" s="59"/>
      <c r="AO110" s="59"/>
      <c r="AP110" s="50" t="str">
        <f>IF(Table_Styles[[#This Row],[PR]]&lt;&gt;"",Table_Styles[[#This Row],[PR]],IF(Table_Styles[[#This Row],[PR Default]]&lt;&gt;"",Table_Styles[[#This Row],[PR Default]],""))</f>
        <v/>
      </c>
      <c r="AQ110" s="59"/>
      <c r="AR110" s="59"/>
      <c r="AS110" s="50" t="str">
        <f>IF(Table_Styles[[#This Row],[PB]]&lt;&gt;"",Table_Styles[[#This Row],[PB]],IF(Table_Styles[[#This Row],[PB Default]]&lt;&gt;"",Table_Styles[[#This Row],[PB Default]],""))</f>
        <v/>
      </c>
      <c r="AT110" s="59"/>
      <c r="AU110" s="59"/>
      <c r="AV110" s="50" t="str">
        <f>IF(Table_Styles[[#This Row],[PL]]&lt;&gt;"",Table_Styles[[#This Row],[PL]],IF(Table_Styles[[#This Row],[PL Default]]&lt;&gt;"",Table_Styles[[#This Row],[PL Default]],""))</f>
        <v/>
      </c>
      <c r="AW110" s="59"/>
      <c r="AX110" s="59"/>
      <c r="AY110" s="50" t="str">
        <f>IF(Table_Styles[[#This Row],[BT]]&lt;&gt;"",Table_Styles[[#This Row],[BT]],IF(Table_Styles[[#This Row],[BT Default]]&lt;&gt;"",Table_Styles[[#This Row],[BT Default]],""))</f>
        <v/>
      </c>
      <c r="AZ110" s="59"/>
      <c r="BA110" s="59"/>
      <c r="BB110" s="50" t="str">
        <f>IF(Table_Styles[[#This Row],[BR]]&lt;&gt;"",Table_Styles[[#This Row],[BR]],IF(Table_Styles[[#This Row],[BR Default]]&lt;&gt;"",Table_Styles[[#This Row],[BR Default]],""))</f>
        <v/>
      </c>
      <c r="BC110" s="59"/>
      <c r="BD110" s="59"/>
      <c r="BE110" s="50" t="str">
        <f>IF(Table_Styles[[#This Row],[BB]]&lt;&gt;"",Table_Styles[[#This Row],[BB]],IF(Table_Styles[[#This Row],[BB Default]]&lt;&gt;"",Table_Styles[[#This Row],[BB Default]],""))</f>
        <v/>
      </c>
      <c r="BF110" s="59"/>
      <c r="BG110" s="59"/>
      <c r="BH110" s="50" t="str">
        <f>IF(Table_Styles[[#This Row],[BL]]&lt;&gt;"",Table_Styles[[#This Row],[BL]],IF(Table_Styles[[#This Row],[BL Default]]&lt;&gt;"",Table_Styles[[#This Row],[BL Default]],""))</f>
        <v/>
      </c>
      <c r="BI110" s="59"/>
      <c r="BJ110" s="59"/>
      <c r="BK110" s="50" t="str">
        <f>IF(Table_Styles[[#This Row],[Width]]&lt;&gt;"",Table_Styles[[#This Row],[Width]],IF(Table_Styles[[#This Row],[Width Default]]&lt;&gt;"",Table_Styles[[#This Row],[Width Default]],""))</f>
        <v/>
      </c>
      <c r="BL110" s="59"/>
      <c r="BM110" s="59"/>
      <c r="BN110" s="50" t="str">
        <f>IF(Table_Styles[[#This Row],[Height]]&lt;&gt;"",Table_Styles[[#This Row],[Height]],IF(Table_Styles[[#This Row],[Height Default]]&lt;&gt;"",Table_Styles[[#This Row],[Height Default]],""))</f>
        <v/>
      </c>
      <c r="BO110" s="50"/>
      <c r="BP110" s="50"/>
      <c r="BQ110" s="50" t="str">
        <f>IF(Table_Styles[[#This Row],[Top]]&lt;&gt;"",Table_Styles[[#This Row],[Top]],IF(Table_Styles[[#This Row],[Top Default]]&lt;&gt;"",Table_Styles[[#This Row],[Top Default]],""))</f>
        <v/>
      </c>
      <c r="BR110" s="50"/>
      <c r="BS110" s="50"/>
      <c r="BT110" s="50" t="str">
        <f>IF(Table_Styles[[#This Row],[Right]]&lt;&gt;"",Table_Styles[[#This Row],[Right]],IF(Table_Styles[[#This Row],[Right Default]]&lt;&gt;"",Table_Styles[[#This Row],[Right Default]],""))</f>
        <v/>
      </c>
      <c r="BU110" s="50"/>
      <c r="BV110" s="50"/>
      <c r="BW110" s="50" t="str">
        <f>IF(Table_Styles[[#This Row],[Bottom]]&lt;&gt;"",Table_Styles[[#This Row],[Bottom]],IF(Table_Styles[[#This Row],[Bottom Default]]&lt;&gt;"",Table_Styles[[#This Row],[Bottom Default]],""))</f>
        <v/>
      </c>
      <c r="BX110" s="50"/>
      <c r="BY110" s="50"/>
      <c r="BZ110" s="50" t="str">
        <f>IF(Table_Styles[[#This Row],[Left]]&lt;&gt;"",Table_Styles[[#This Row],[Left]],IF(Table_Styles[[#This Row],[Left Default]]&lt;&gt;"",Table_Styles[[#This Row],[Left Default]],""))</f>
        <v/>
      </c>
      <c r="CA110" s="59"/>
      <c r="CB110" s="104" t="str">
        <f>IF(AND(Table_Styles[[#This Row],[Selector]]&lt;&gt;"",Table_Styles[[#This Row],[Font Family Used]]&lt;&gt;"",Table_Styles[[#This Row],[Font Weight Used]]&lt;&gt;""),Table_Styles[[#This Row],[Font Family Used]]&amp;" "&amp;Table_Styles[[#This Row],[Font Weight Used]],"")</f>
        <v/>
      </c>
      <c r="CC110" s="104" t="str">
        <f ca="1">IF(AND(Table_Styles[[#This Row],[Selector]],COUNTIF(OFFSET(CC:CC,0,0,ROW()-1,1),"="&amp;Table_Styles[[#This Row],[Font]])=0),Table_Styles[[#This Row],[Font]],"")</f>
        <v/>
      </c>
      <c r="CD110" s="104" t="str">
        <f ca="1">IF(Table_Styles[[#This Row],[Unique Font]]&lt;&gt;"",
"{""fontFamily"":"""&amp;Table_Styles[[#This Row],[Font Family Used]]&amp;""",""fontWeight"":"&amp;Table_Styles[[#This Row],[Font Weight Used]]&amp;"}","")</f>
        <v/>
      </c>
      <c r="CE11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#1d1c1c;margin-top: 15px</v>
      </c>
      <c r="CF110" s="107" t="str">
        <f>IF(AND(Table_Styles[[#This Row],[Selector]]&lt;&gt;"", Table_Styles[[#This Row],[Config Properties]]&lt;&gt;""),
Table_Styles[[#This Row],[Selector]]&amp;" { "&amp;Table_Styles[[#This Row],[Config Properties]]&amp;" }","")</f>
        <v>#sidebar .loader { color: #1d1c1c;margin-top: 15px }</v>
      </c>
      <c r="CG110" s="107" t="str">
        <f xml:space="preserve">
SUBSTITUTE(SUBSTITUTE(SUBSTITUTE(SUBSTITUTE(SUBSTITUTE(SUBSTITUTE(SUBSTITUTE(SUBSTITUTE(Table_Styles[[#This Row],[Config]],
" {","{"),
"{ ","{"),
" }","}"),
"} ","}"),
" ,",","),
", ",","),
" :",":"),
": ",":")</f>
        <v>#sidebar .loader{color:#1d1c1c;margin-top:15px}</v>
      </c>
    </row>
    <row r="111" spans="2:85" ht="21" customHeight="1">
      <c r="B111" s="105" t="s">
        <v>564</v>
      </c>
      <c r="C111" s="105" t="s">
        <v>565</v>
      </c>
      <c r="D111" s="59"/>
      <c r="E111" s="60" t="str">
        <f>Settings_Styling_Font_Labels</f>
        <v>Nunito</v>
      </c>
      <c r="F111" s="29" t="str">
        <f>IF(Table_Styles[[#This Row],[Font Family]]&lt;&gt;"",Table_Styles[[#This Row],[Font Family]],IF(Table_Styles[[#This Row],[Font Family Default]]&lt;&gt;"",Table_Styles[[#This Row],[Font Family Default]],""))</f>
        <v>Nunito</v>
      </c>
      <c r="G111" s="59"/>
      <c r="H111" s="62" t="s">
        <v>429</v>
      </c>
      <c r="I111" s="29" t="str">
        <f>IF(Table_Styles[[#This Row],[Font Size]]&lt;&gt;"",Table_Styles[[#This Row],[Font Size]],IF(Table_Styles[[#This Row],[Font Size Default]]&lt;&gt;"",Table_Styles[[#This Row],[Font Size Default]],""))</f>
        <v>13px</v>
      </c>
      <c r="J111" s="59"/>
      <c r="K111" s="60">
        <f>Settings_Styling_Font_Weight_Labels</f>
        <v>700</v>
      </c>
      <c r="L111" s="50">
        <f>IF(Table_Styles[[#This Row],[Font Weight]]&lt;&gt;"",Table_Styles[[#This Row],[Font Weight]],IF(Table_Styles[[#This Row],[Font Weight Default]]&lt;&gt;"",Table_Styles[[#This Row],[Font Weight Default]],""))</f>
        <v>700</v>
      </c>
      <c r="M111" s="25"/>
      <c r="N111" s="60" t="str">
        <f>Colour_Background_1</f>
        <v>#FFFFFF</v>
      </c>
      <c r="O111" s="50" t="str">
        <f>IF(Table_Styles[[#This Row],[Colour]]&lt;&gt;"",Table_Styles[[#This Row],[Colour]],IF(Table_Styles[[#This Row],[Colour Default]]&lt;&gt;"",Table_Styles[[#This Row],[Colour Default]],""))</f>
        <v>#FFFFFF</v>
      </c>
      <c r="P111" s="59"/>
      <c r="Q111" s="62" t="s">
        <v>432</v>
      </c>
      <c r="R111" s="50" t="str">
        <f>IF(Table_Styles[[#This Row],[Background]]&lt;&gt;"",Table_Styles[[#This Row],[Background]],IF(Table_Styles[[#This Row],[Background Default]]&lt;&gt;"",Table_Styles[[#This Row],[Background Default]],""))</f>
        <v>none</v>
      </c>
      <c r="S111" s="59"/>
      <c r="T111" s="59"/>
      <c r="U111" s="50" t="str">
        <f>IF(Table_Styles[[#This Row],[Border]]&lt;&gt;"",Table_Styles[[#This Row],[Border]],IF(Table_Styles[[#This Row],[Border Default]]&lt;&gt;"",Table_Styles[[#This Row],[Border Default]],""))</f>
        <v/>
      </c>
      <c r="V111" s="59"/>
      <c r="W111" s="59"/>
      <c r="X111" s="50" t="str">
        <f>IF(Table_Styles[[#This Row],[Border Radius]]&lt;&gt;"",Table_Styles[[#This Row],[Border Radius]],IF(Table_Styles[[#This Row],[Border Radius Default]]&lt;&gt;"",Table_Styles[[#This Row],[Border Radius Default]],""))</f>
        <v/>
      </c>
      <c r="Y111" s="59"/>
      <c r="Z111" s="136"/>
      <c r="AA111" s="50" t="str">
        <f>IF(Table_Styles[[#This Row],[MT]]&lt;&gt;"",Table_Styles[[#This Row],[MT]],IF(Table_Styles[[#This Row],[MT Default]]&lt;&gt;"",Table_Styles[[#This Row],[MT Default]],""))</f>
        <v/>
      </c>
      <c r="AB111" s="59"/>
      <c r="AC111" s="59"/>
      <c r="AD111" s="50" t="str">
        <f>IF(Table_Styles[[#This Row],[MR]]&lt;&gt;"",Table_Styles[[#This Row],[MR]],IF(Table_Styles[[#This Row],[MR Default]]&lt;&gt;"",Table_Styles[[#This Row],[MR Default]],""))</f>
        <v/>
      </c>
      <c r="AE111" s="59"/>
      <c r="AF111" s="59"/>
      <c r="AG111" s="50" t="str">
        <f>IF(Table_Styles[[#This Row],[MB]]&lt;&gt;"",Table_Styles[[#This Row],[MB]],IF(Table_Styles[[#This Row],[MB Default]]&lt;&gt;"",Table_Styles[[#This Row],[MB Default]],""))</f>
        <v/>
      </c>
      <c r="AH111" s="59"/>
      <c r="AI111" s="59"/>
      <c r="AJ111" s="50" t="str">
        <f>IF(Table_Styles[[#This Row],[ML]]&lt;&gt;"",Table_Styles[[#This Row],[ML]],IF(Table_Styles[[#This Row],[ML Default]]&lt;&gt;"",Table_Styles[[#This Row],[ML Default]],""))</f>
        <v/>
      </c>
      <c r="AK111" s="59"/>
      <c r="AL111" s="59" t="s">
        <v>491</v>
      </c>
      <c r="AM111" s="50" t="str">
        <f>IF(Table_Styles[[#This Row],[PT]]&lt;&gt;"",Table_Styles[[#This Row],[PT]],IF(Table_Styles[[#This Row],[PT Default]]&lt;&gt;"",Table_Styles[[#This Row],[PT Default]],""))</f>
        <v>4px</v>
      </c>
      <c r="AN111" s="59"/>
      <c r="AO111" s="59" t="s">
        <v>477</v>
      </c>
      <c r="AP111" s="50" t="str">
        <f>IF(Table_Styles[[#This Row],[PR]]&lt;&gt;"",Table_Styles[[#This Row],[PR]],IF(Table_Styles[[#This Row],[PR Default]]&lt;&gt;"",Table_Styles[[#This Row],[PR Default]],""))</f>
        <v>2px</v>
      </c>
      <c r="AQ111" s="59"/>
      <c r="AR111" s="59" t="s">
        <v>491</v>
      </c>
      <c r="AS111" s="50" t="str">
        <f>IF(Table_Styles[[#This Row],[PB]]&lt;&gt;"",Table_Styles[[#This Row],[PB]],IF(Table_Styles[[#This Row],[PB Default]]&lt;&gt;"",Table_Styles[[#This Row],[PB Default]],""))</f>
        <v>4px</v>
      </c>
      <c r="AT111" s="59"/>
      <c r="AU111" s="59" t="s">
        <v>477</v>
      </c>
      <c r="AV111" s="50" t="str">
        <f>IF(Table_Styles[[#This Row],[PL]]&lt;&gt;"",Table_Styles[[#This Row],[PL]],IF(Table_Styles[[#This Row],[PL Default]]&lt;&gt;"",Table_Styles[[#This Row],[PL Default]],""))</f>
        <v>2px</v>
      </c>
      <c r="AW111" s="59"/>
      <c r="AX111" s="59"/>
      <c r="AY111" s="50" t="str">
        <f>IF(Table_Styles[[#This Row],[BT]]&lt;&gt;"",Table_Styles[[#This Row],[BT]],IF(Table_Styles[[#This Row],[BT Default]]&lt;&gt;"",Table_Styles[[#This Row],[BT Default]],""))</f>
        <v/>
      </c>
      <c r="AZ111" s="59"/>
      <c r="BA111" s="59"/>
      <c r="BB111" s="50" t="str">
        <f>IF(Table_Styles[[#This Row],[BR]]&lt;&gt;"",Table_Styles[[#This Row],[BR]],IF(Table_Styles[[#This Row],[BR Default]]&lt;&gt;"",Table_Styles[[#This Row],[BR Default]],""))</f>
        <v/>
      </c>
      <c r="BC111" s="59"/>
      <c r="BD111" s="59"/>
      <c r="BE111" s="50" t="str">
        <f>IF(Table_Styles[[#This Row],[BB]]&lt;&gt;"",Table_Styles[[#This Row],[BB]],IF(Table_Styles[[#This Row],[BB Default]]&lt;&gt;"",Table_Styles[[#This Row],[BB Default]],""))</f>
        <v/>
      </c>
      <c r="BF111" s="59"/>
      <c r="BG111" s="59"/>
      <c r="BH111" s="50" t="str">
        <f>IF(Table_Styles[[#This Row],[BL]]&lt;&gt;"",Table_Styles[[#This Row],[BL]],IF(Table_Styles[[#This Row],[BL Default]]&lt;&gt;"",Table_Styles[[#This Row],[BL Default]],""))</f>
        <v/>
      </c>
      <c r="BI111" s="59"/>
      <c r="BJ111" s="59"/>
      <c r="BK111" s="50" t="str">
        <f>IF(Table_Styles[[#This Row],[Width]]&lt;&gt;"",Table_Styles[[#This Row],[Width]],IF(Table_Styles[[#This Row],[Width Default]]&lt;&gt;"",Table_Styles[[#This Row],[Width Default]],""))</f>
        <v/>
      </c>
      <c r="BL111" s="59"/>
      <c r="BM111" s="59"/>
      <c r="BN111" s="50" t="str">
        <f>IF(Table_Styles[[#This Row],[Height]]&lt;&gt;"",Table_Styles[[#This Row],[Height]],IF(Table_Styles[[#This Row],[Height Default]]&lt;&gt;"",Table_Styles[[#This Row],[Height Default]],""))</f>
        <v/>
      </c>
      <c r="BO111" s="50"/>
      <c r="BP111" s="50"/>
      <c r="BQ111" s="50" t="str">
        <f>IF(Table_Styles[[#This Row],[Top]]&lt;&gt;"",Table_Styles[[#This Row],[Top]],IF(Table_Styles[[#This Row],[Top Default]]&lt;&gt;"",Table_Styles[[#This Row],[Top Default]],""))</f>
        <v/>
      </c>
      <c r="BR111" s="50"/>
      <c r="BS111" s="50"/>
      <c r="BT111" s="50" t="str">
        <f>IF(Table_Styles[[#This Row],[Right]]&lt;&gt;"",Table_Styles[[#This Row],[Right]],IF(Table_Styles[[#This Row],[Right Default]]&lt;&gt;"",Table_Styles[[#This Row],[Right Default]],""))</f>
        <v/>
      </c>
      <c r="BU111" s="50"/>
      <c r="BV111" s="50"/>
      <c r="BW111" s="50" t="str">
        <f>IF(Table_Styles[[#This Row],[Bottom]]&lt;&gt;"",Table_Styles[[#This Row],[Bottom]],IF(Table_Styles[[#This Row],[Bottom Default]]&lt;&gt;"",Table_Styles[[#This Row],[Bottom Default]],""))</f>
        <v/>
      </c>
      <c r="BX111" s="50"/>
      <c r="BY111" s="50"/>
      <c r="BZ111" s="50" t="str">
        <f>IF(Table_Styles[[#This Row],[Left]]&lt;&gt;"",Table_Styles[[#This Row],[Left]],IF(Table_Styles[[#This Row],[Left Default]]&lt;&gt;"",Table_Styles[[#This Row],[Left Default]],""))</f>
        <v/>
      </c>
      <c r="CA111" s="59"/>
      <c r="CB111" s="107" t="str">
        <f>IF(AND(Table_Styles[[#This Row],[Selector]]&lt;&gt;"",Table_Styles[[#This Row],[Font Family Used]]&lt;&gt;"",Table_Styles[[#This Row],[Font Weight Used]]&lt;&gt;""),Table_Styles[[#This Row],[Font Family Used]]&amp;" "&amp;Table_Styles[[#This Row],[Font Weight Used]],"")</f>
        <v>Nunito 700</v>
      </c>
      <c r="CC111" s="107" t="str">
        <f ca="1">IF(AND(Table_Styles[[#This Row],[Selector]],COUNTIF(OFFSET(CC:CC,0,0,ROW()-1,1),"="&amp;Table_Styles[[#This Row],[Font]])=0),Table_Styles[[#This Row],[Font]],"")</f>
        <v/>
      </c>
      <c r="CD111" s="107" t="str">
        <f ca="1">IF(Table_Styles[[#This Row],[Unique Font]]&lt;&gt;"",
"{""fontFamily"":"""&amp;Table_Styles[[#This Row],[Font Family Used]]&amp;""",""fontWeight"":"&amp;Table_Styles[[#This Row],[Font Weight Used]]&amp;"}","")</f>
        <v/>
      </c>
      <c r="CE111"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#FFFFFF;background: none;padding-top: 4px;padding-right: 2px;padding-bottom: 4px;padding-left: 2px</v>
      </c>
      <c r="CF111" s="107" t="str">
        <f>IF(AND(Table_Styles[[#This Row],[Selector]]&lt;&gt;"", Table_Styles[[#This Row],[Config Properties]]&lt;&gt;""),
Table_Styles[[#This Row],[Selector]]&amp;" { "&amp;Table_Styles[[#This Row],[Config Properties]]&amp;" }","")</f>
        <v>#sidebar buttons-field label.btn { font-family: 'Nunito';font-size: 13px;font-weight: 700;color: #FFFFFF;background: none;padding-top: 4px;padding-right: 2px;padding-bottom: 4px;padding-left: 2px }</v>
      </c>
      <c r="CG111" s="107" t="str">
        <f xml:space="preserve">
SUBSTITUTE(SUBSTITUTE(SUBSTITUTE(SUBSTITUTE(SUBSTITUTE(SUBSTITUTE(SUBSTITUTE(SUBSTITUTE(Table_Styles[[#This Row],[Config]],
" {","{"),
"{ ","{"),
" }","}"),
"} ","}"),
" ,",","),
", ",","),
" :",":"),
": ",":")</f>
        <v>#sidebar buttons-field label.btn{font-family:'Nunito';font-size:13px;font-weight:700;color:#FFFFFF;background:none;padding-top:4px;padding-right:2px;padding-bottom:4px;padding-left:2px}</v>
      </c>
    </row>
    <row r="112" spans="2:85" ht="21" customHeight="1">
      <c r="B112" s="105" t="s">
        <v>566</v>
      </c>
      <c r="C112" s="105" t="s">
        <v>567</v>
      </c>
      <c r="D112" s="59"/>
      <c r="E112" s="60"/>
      <c r="F112" s="29" t="str">
        <f>IF(Table_Styles[[#This Row],[Font Family]]&lt;&gt;"",Table_Styles[[#This Row],[Font Family]],IF(Table_Styles[[#This Row],[Font Family Default]]&lt;&gt;"",Table_Styles[[#This Row],[Font Family Default]],""))</f>
        <v/>
      </c>
      <c r="G112" s="59"/>
      <c r="H112" s="60"/>
      <c r="I112" s="29" t="str">
        <f>IF(Table_Styles[[#This Row],[Font Size]]&lt;&gt;"",Table_Styles[[#This Row],[Font Size]],IF(Table_Styles[[#This Row],[Font Size Default]]&lt;&gt;"",Table_Styles[[#This Row],[Font Size Default]],""))</f>
        <v/>
      </c>
      <c r="J112" s="59"/>
      <c r="K112" s="60"/>
      <c r="L112" s="50"/>
      <c r="M112" s="59"/>
      <c r="N112" s="60" t="str">
        <f>Colour_Background_1</f>
        <v>#FFFFFF</v>
      </c>
      <c r="O112" s="50" t="str">
        <f>IF(Table_Styles[[#This Row],[Colour]]&lt;&gt;"",Table_Styles[[#This Row],[Colour]],IF(Table_Styles[[#This Row],[Colour Default]]&lt;&gt;"",Table_Styles[[#This Row],[Colour Default]],""))</f>
        <v>#FFFFFF</v>
      </c>
      <c r="P112" s="59"/>
      <c r="Q112" s="60" t="str">
        <f>Colour_Accent_1</f>
        <v>#00a0c6</v>
      </c>
      <c r="R112" s="50" t="str">
        <f>IF(Table_Styles[[#This Row],[Background]]&lt;&gt;"",Table_Styles[[#This Row],[Background]],IF(Table_Styles[[#This Row],[Background Default]]&lt;&gt;"",Table_Styles[[#This Row],[Background Default]],""))</f>
        <v>#00a0c6</v>
      </c>
      <c r="S112" s="59"/>
      <c r="T112" s="59"/>
      <c r="U112" s="50" t="str">
        <f>IF(Table_Styles[[#This Row],[Border]]&lt;&gt;"",Table_Styles[[#This Row],[Border]],IF(Table_Styles[[#This Row],[Border Default]]&lt;&gt;"",Table_Styles[[#This Row],[Border Default]],""))</f>
        <v/>
      </c>
      <c r="V112" s="59"/>
      <c r="W112" s="59"/>
      <c r="X112" s="50" t="str">
        <f>IF(Table_Styles[[#This Row],[Border Radius]]&lt;&gt;"",Table_Styles[[#This Row],[Border Radius]],IF(Table_Styles[[#This Row],[Border Radius Default]]&lt;&gt;"",Table_Styles[[#This Row],[Border Radius Default]],""))</f>
        <v/>
      </c>
      <c r="Y112" s="59"/>
      <c r="Z112" s="136"/>
      <c r="AA112" s="50" t="str">
        <f>IF(Table_Styles[[#This Row],[MT]]&lt;&gt;"",Table_Styles[[#This Row],[MT]],IF(Table_Styles[[#This Row],[MT Default]]&lt;&gt;"",Table_Styles[[#This Row],[MT Default]],""))</f>
        <v/>
      </c>
      <c r="AB112" s="59"/>
      <c r="AC112" s="59"/>
      <c r="AD112" s="50" t="str">
        <f>IF(Table_Styles[[#This Row],[MR]]&lt;&gt;"",Table_Styles[[#This Row],[MR]],IF(Table_Styles[[#This Row],[MR Default]]&lt;&gt;"",Table_Styles[[#This Row],[MR Default]],""))</f>
        <v/>
      </c>
      <c r="AE112" s="59"/>
      <c r="AF112" s="59"/>
      <c r="AG112" s="50" t="str">
        <f>IF(Table_Styles[[#This Row],[MB]]&lt;&gt;"",Table_Styles[[#This Row],[MB]],IF(Table_Styles[[#This Row],[MB Default]]&lt;&gt;"",Table_Styles[[#This Row],[MB Default]],""))</f>
        <v/>
      </c>
      <c r="AH112" s="59"/>
      <c r="AI112" s="59"/>
      <c r="AJ112" s="50" t="str">
        <f>IF(Table_Styles[[#This Row],[ML]]&lt;&gt;"",Table_Styles[[#This Row],[ML]],IF(Table_Styles[[#This Row],[ML Default]]&lt;&gt;"",Table_Styles[[#This Row],[ML Default]],""))</f>
        <v/>
      </c>
      <c r="AK112" s="59"/>
      <c r="AL112" s="59"/>
      <c r="AM112" s="50" t="str">
        <f>IF(Table_Styles[[#This Row],[PT]]&lt;&gt;"",Table_Styles[[#This Row],[PT]],IF(Table_Styles[[#This Row],[PT Default]]&lt;&gt;"",Table_Styles[[#This Row],[PT Default]],""))</f>
        <v/>
      </c>
      <c r="AN112" s="59"/>
      <c r="AO112" s="59" t="s">
        <v>512</v>
      </c>
      <c r="AP112" s="50" t="str">
        <f>IF(Table_Styles[[#This Row],[PR]]&lt;&gt;"",Table_Styles[[#This Row],[PR]],IF(Table_Styles[[#This Row],[PR Default]]&lt;&gt;"",Table_Styles[[#This Row],[PR Default]],""))</f>
        <v>8px</v>
      </c>
      <c r="AQ112" s="59"/>
      <c r="AR112" s="59"/>
      <c r="AS112" s="50" t="str">
        <f>IF(Table_Styles[[#This Row],[PB]]&lt;&gt;"",Table_Styles[[#This Row],[PB]],IF(Table_Styles[[#This Row],[PB Default]]&lt;&gt;"",Table_Styles[[#This Row],[PB Default]],""))</f>
        <v/>
      </c>
      <c r="AT112" s="59"/>
      <c r="AU112" s="59" t="s">
        <v>512</v>
      </c>
      <c r="AV112" s="50" t="str">
        <f>IF(Table_Styles[[#This Row],[PL]]&lt;&gt;"",Table_Styles[[#This Row],[PL]],IF(Table_Styles[[#This Row],[PL Default]]&lt;&gt;"",Table_Styles[[#This Row],[PL Default]],""))</f>
        <v>8px</v>
      </c>
      <c r="AW112" s="59"/>
      <c r="AX112" s="59"/>
      <c r="AY112" s="50" t="str">
        <f>IF(Table_Styles[[#This Row],[BT]]&lt;&gt;"",Table_Styles[[#This Row],[BT]],IF(Table_Styles[[#This Row],[BT Default]]&lt;&gt;"",Table_Styles[[#This Row],[BT Default]],""))</f>
        <v/>
      </c>
      <c r="AZ112" s="59"/>
      <c r="BA112" s="59"/>
      <c r="BB112" s="50" t="str">
        <f>IF(Table_Styles[[#This Row],[BR]]&lt;&gt;"",Table_Styles[[#This Row],[BR]],IF(Table_Styles[[#This Row],[BR Default]]&lt;&gt;"",Table_Styles[[#This Row],[BR Default]],""))</f>
        <v/>
      </c>
      <c r="BC112" s="59"/>
      <c r="BD112" s="59"/>
      <c r="BE112" s="50" t="str">
        <f>IF(Table_Styles[[#This Row],[BB]]&lt;&gt;"",Table_Styles[[#This Row],[BB]],IF(Table_Styles[[#This Row],[BB Default]]&lt;&gt;"",Table_Styles[[#This Row],[BB Default]],""))</f>
        <v/>
      </c>
      <c r="BF112" s="59"/>
      <c r="BG112" s="59"/>
      <c r="BH112" s="50" t="str">
        <f>IF(Table_Styles[[#This Row],[BL]]&lt;&gt;"",Table_Styles[[#This Row],[BL]],IF(Table_Styles[[#This Row],[BL Default]]&lt;&gt;"",Table_Styles[[#This Row],[BL Default]],""))</f>
        <v/>
      </c>
      <c r="BI112" s="59"/>
      <c r="BJ112" s="59"/>
      <c r="BK112" s="50" t="str">
        <f>IF(Table_Styles[[#This Row],[Width]]&lt;&gt;"",Table_Styles[[#This Row],[Width]],IF(Table_Styles[[#This Row],[Width Default]]&lt;&gt;"",Table_Styles[[#This Row],[Width Default]],""))</f>
        <v/>
      </c>
      <c r="BL112" s="59"/>
      <c r="BM112" s="59"/>
      <c r="BN112" s="50" t="str">
        <f>IF(Table_Styles[[#This Row],[Height]]&lt;&gt;"",Table_Styles[[#This Row],[Height]],IF(Table_Styles[[#This Row],[Height Default]]&lt;&gt;"",Table_Styles[[#This Row],[Height Default]],""))</f>
        <v/>
      </c>
      <c r="BO112" s="50"/>
      <c r="BP112" s="50"/>
      <c r="BQ112" s="50" t="str">
        <f>IF(Table_Styles[[#This Row],[Top]]&lt;&gt;"",Table_Styles[[#This Row],[Top]],IF(Table_Styles[[#This Row],[Top Default]]&lt;&gt;"",Table_Styles[[#This Row],[Top Default]],""))</f>
        <v/>
      </c>
      <c r="BR112" s="50"/>
      <c r="BS112" s="50"/>
      <c r="BT112" s="50" t="str">
        <f>IF(Table_Styles[[#This Row],[Right]]&lt;&gt;"",Table_Styles[[#This Row],[Right]],IF(Table_Styles[[#This Row],[Right Default]]&lt;&gt;"",Table_Styles[[#This Row],[Right Default]],""))</f>
        <v/>
      </c>
      <c r="BU112" s="50"/>
      <c r="BV112" s="50"/>
      <c r="BW112" s="50" t="str">
        <f>IF(Table_Styles[[#This Row],[Bottom]]&lt;&gt;"",Table_Styles[[#This Row],[Bottom]],IF(Table_Styles[[#This Row],[Bottom Default]]&lt;&gt;"",Table_Styles[[#This Row],[Bottom Default]],""))</f>
        <v/>
      </c>
      <c r="BX112" s="50"/>
      <c r="BY112" s="50"/>
      <c r="BZ112" s="50" t="str">
        <f>IF(Table_Styles[[#This Row],[Left]]&lt;&gt;"",Table_Styles[[#This Row],[Left]],IF(Table_Styles[[#This Row],[Left Default]]&lt;&gt;"",Table_Styles[[#This Row],[Left Default]],""))</f>
        <v/>
      </c>
      <c r="CA112" s="59"/>
      <c r="CB112" s="107" t="str">
        <f>IF(AND(Table_Styles[[#This Row],[Selector]]&lt;&gt;"",Table_Styles[[#This Row],[Font Family Used]]&lt;&gt;"",Table_Styles[[#This Row],[Font Weight Used]]&lt;&gt;""),Table_Styles[[#This Row],[Font Family Used]]&amp;" "&amp;Table_Styles[[#This Row],[Font Weight Used]],"")</f>
        <v/>
      </c>
      <c r="CC112" s="107" t="str">
        <f ca="1">IF(AND(Table_Styles[[#This Row],[Selector]],COUNTIF(OFFSET(CC:CC,0,0,ROW()-1,1),"="&amp;Table_Styles[[#This Row],[Font]])=0),Table_Styles[[#This Row],[Font]],"")</f>
        <v/>
      </c>
      <c r="CD112" s="107" t="str">
        <f ca="1">IF(Table_Styles[[#This Row],[Unique Font]]&lt;&gt;"",
"{""fontFamily"":"""&amp;Table_Styles[[#This Row],[Font Family Used]]&amp;""",""fontWeight"":"&amp;Table_Styles[[#This Row],[Font Weight Used]]&amp;"}","")</f>
        <v/>
      </c>
      <c r="CE112"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#00a0c6;padding-right: 8px;padding-left: 8px</v>
      </c>
      <c r="CF112" s="107" t="str">
        <f>IF(AND(Table_Styles[[#This Row],[Selector]]&lt;&gt;"", Table_Styles[[#This Row],[Config Properties]]&lt;&gt;""),
Table_Styles[[#This Row],[Selector]]&amp;" { "&amp;Table_Styles[[#This Row],[Config Properties]]&amp;" }","")</f>
        <v>#sidebar buttons-field label.btn.selected { color: #FFFFFF;background: #00a0c6;padding-right: 8px;padding-left: 8px }</v>
      </c>
      <c r="CG112" s="107" t="str">
        <f xml:space="preserve">
SUBSTITUTE(SUBSTITUTE(SUBSTITUTE(SUBSTITUTE(SUBSTITUTE(SUBSTITUTE(SUBSTITUTE(SUBSTITUTE(Table_Styles[[#This Row],[Config]],
" {","{"),
"{ ","{"),
" }","}"),
"} ","}"),
" ,",","),
", ",","),
" :",":"),
": ",":")</f>
        <v>#sidebar buttons-field label.btn.selected{color:#FFFFFF;background:#00a0c6;padding-right:8px;padding-left:8px}</v>
      </c>
    </row>
    <row r="113" spans="2:85" ht="21.75" thickBot="1">
      <c r="B113" s="110" t="s">
        <v>568</v>
      </c>
      <c r="C113" s="110"/>
      <c r="D113" s="126"/>
      <c r="E113" s="126"/>
      <c r="F113" s="110" t="str">
        <f>IF(Table_Styles[[#This Row],[Font Family]]&lt;&gt;"",Table_Styles[[#This Row],[Font Family]],IF(Table_Styles[[#This Row],[Font Family Default]]&lt;&gt;"",Table_Styles[[#This Row],[Font Family Default]],""))</f>
        <v/>
      </c>
      <c r="G113" s="126"/>
      <c r="H113" s="126"/>
      <c r="I113" s="110" t="str">
        <f>IF(Table_Styles[[#This Row],[Font Size]]&lt;&gt;"",Table_Styles[[#This Row],[Font Size]],IF(Table_Styles[[#This Row],[Font Size Default]]&lt;&gt;"",Table_Styles[[#This Row],[Font Size Default]],""))</f>
        <v/>
      </c>
      <c r="J113" s="126"/>
      <c r="K113" s="126"/>
      <c r="L113" s="110" t="str">
        <f>IF(Table_Styles[[#This Row],[Font Weight]]&lt;&gt;"",Table_Styles[[#This Row],[Font Weight]],IF(Table_Styles[[#This Row],[Font Weight Default]]&lt;&gt;"",Table_Styles[[#This Row],[Font Weight Default]],""))</f>
        <v/>
      </c>
      <c r="M113" s="126"/>
      <c r="N113" s="126"/>
      <c r="O113" s="110" t="str">
        <f>IF(Table_Styles[[#This Row],[Colour]]&lt;&gt;"",Table_Styles[[#This Row],[Colour]],IF(Table_Styles[[#This Row],[Colour Default]]&lt;&gt;"",Table_Styles[[#This Row],[Colour Default]],""))</f>
        <v/>
      </c>
      <c r="P113" s="126"/>
      <c r="Q113" s="126"/>
      <c r="R113" s="110" t="str">
        <f>IF(Table_Styles[[#This Row],[Background]]&lt;&gt;"",Table_Styles[[#This Row],[Background]],IF(Table_Styles[[#This Row],[Background Default]]&lt;&gt;"",Table_Styles[[#This Row],[Background Default]],""))</f>
        <v/>
      </c>
      <c r="S113" s="126"/>
      <c r="T113" s="126"/>
      <c r="U113" s="110" t="str">
        <f>IF(Table_Styles[[#This Row],[Border]]&lt;&gt;"",Table_Styles[[#This Row],[Border]],IF(Table_Styles[[#This Row],[Border Default]]&lt;&gt;"",Table_Styles[[#This Row],[Border Default]],""))</f>
        <v/>
      </c>
      <c r="V113" s="126"/>
      <c r="W113" s="126"/>
      <c r="X113" s="110" t="str">
        <f>IF(Table_Styles[[#This Row],[Border Radius]]&lt;&gt;"",Table_Styles[[#This Row],[Border Radius]],IF(Table_Styles[[#This Row],[Border Radius Default]]&lt;&gt;"",Table_Styles[[#This Row],[Border Radius Default]],""))</f>
        <v/>
      </c>
      <c r="Y113" s="126"/>
      <c r="Z113" s="126"/>
      <c r="AA113" s="110" t="str">
        <f>IF(Table_Styles[[#This Row],[MT]]&lt;&gt;"",Table_Styles[[#This Row],[MT]],IF(Table_Styles[[#This Row],[MT Default]]&lt;&gt;"",Table_Styles[[#This Row],[MT Default]],""))</f>
        <v/>
      </c>
      <c r="AB113" s="126"/>
      <c r="AC113" s="126"/>
      <c r="AD113" s="110" t="str">
        <f>IF(Table_Styles[[#This Row],[MR]]&lt;&gt;"",Table_Styles[[#This Row],[MR]],IF(Table_Styles[[#This Row],[MR Default]]&lt;&gt;"",Table_Styles[[#This Row],[MR Default]],""))</f>
        <v/>
      </c>
      <c r="AE113" s="126"/>
      <c r="AF113" s="126"/>
      <c r="AG113" s="110" t="str">
        <f>IF(Table_Styles[[#This Row],[MB]]&lt;&gt;"",Table_Styles[[#This Row],[MB]],IF(Table_Styles[[#This Row],[MB Default]]&lt;&gt;"",Table_Styles[[#This Row],[MB Default]],""))</f>
        <v/>
      </c>
      <c r="AH113" s="126"/>
      <c r="AI113" s="126"/>
      <c r="AJ113" s="110" t="str">
        <f>IF(Table_Styles[[#This Row],[ML]]&lt;&gt;"",Table_Styles[[#This Row],[ML]],IF(Table_Styles[[#This Row],[ML Default]]&lt;&gt;"",Table_Styles[[#This Row],[ML Default]],""))</f>
        <v/>
      </c>
      <c r="AK113" s="126"/>
      <c r="AL113" s="126"/>
      <c r="AM113" s="110" t="str">
        <f>IF(Table_Styles[[#This Row],[PT]]&lt;&gt;"",Table_Styles[[#This Row],[PT]],IF(Table_Styles[[#This Row],[PT Default]]&lt;&gt;"",Table_Styles[[#This Row],[PT Default]],""))</f>
        <v/>
      </c>
      <c r="AN113" s="126"/>
      <c r="AO113" s="126"/>
      <c r="AP113" s="110" t="str">
        <f>IF(Table_Styles[[#This Row],[PR]]&lt;&gt;"",Table_Styles[[#This Row],[PR]],IF(Table_Styles[[#This Row],[PR Default]]&lt;&gt;"",Table_Styles[[#This Row],[PR Default]],""))</f>
        <v/>
      </c>
      <c r="AQ113" s="126"/>
      <c r="AR113" s="126"/>
      <c r="AS113" s="110" t="str">
        <f>IF(Table_Styles[[#This Row],[PB]]&lt;&gt;"",Table_Styles[[#This Row],[PB]],IF(Table_Styles[[#This Row],[PB Default]]&lt;&gt;"",Table_Styles[[#This Row],[PB Default]],""))</f>
        <v/>
      </c>
      <c r="AT113" s="126"/>
      <c r="AU113" s="126"/>
      <c r="AV113" s="110" t="str">
        <f>IF(Table_Styles[[#This Row],[PL]]&lt;&gt;"",Table_Styles[[#This Row],[PL]],IF(Table_Styles[[#This Row],[PL Default]]&lt;&gt;"",Table_Styles[[#This Row],[PL Default]],""))</f>
        <v/>
      </c>
      <c r="AW113" s="126"/>
      <c r="AX113" s="126"/>
      <c r="AY113" s="110" t="str">
        <f>IF(Table_Styles[[#This Row],[BT]]&lt;&gt;"",Table_Styles[[#This Row],[BT]],IF(Table_Styles[[#This Row],[BT Default]]&lt;&gt;"",Table_Styles[[#This Row],[BT Default]],""))</f>
        <v/>
      </c>
      <c r="AZ113" s="126"/>
      <c r="BA113" s="126"/>
      <c r="BB113" s="110" t="str">
        <f>IF(Table_Styles[[#This Row],[BR]]&lt;&gt;"",Table_Styles[[#This Row],[BR]],IF(Table_Styles[[#This Row],[BR Default]]&lt;&gt;"",Table_Styles[[#This Row],[BR Default]],""))</f>
        <v/>
      </c>
      <c r="BC113" s="126"/>
      <c r="BD113" s="126"/>
      <c r="BE113" s="110" t="str">
        <f>IF(Table_Styles[[#This Row],[BB]]&lt;&gt;"",Table_Styles[[#This Row],[BB]],IF(Table_Styles[[#This Row],[BB Default]]&lt;&gt;"",Table_Styles[[#This Row],[BB Default]],""))</f>
        <v/>
      </c>
      <c r="BF113" s="126"/>
      <c r="BG113" s="126"/>
      <c r="BH113" s="110" t="str">
        <f>IF(Table_Styles[[#This Row],[BL]]&lt;&gt;"",Table_Styles[[#This Row],[BL]],IF(Table_Styles[[#This Row],[BL Default]]&lt;&gt;"",Table_Styles[[#This Row],[BL Default]],""))</f>
        <v/>
      </c>
      <c r="BI113" s="126"/>
      <c r="BJ113" s="126"/>
      <c r="BK113" s="110" t="str">
        <f>IF(Table_Styles[[#This Row],[Width]]&lt;&gt;"",Table_Styles[[#This Row],[Width]],IF(Table_Styles[[#This Row],[Width Default]]&lt;&gt;"",Table_Styles[[#This Row],[Width Default]],""))</f>
        <v/>
      </c>
      <c r="BL113" s="126"/>
      <c r="BM113" s="126"/>
      <c r="BN113" s="110" t="str">
        <f>IF(Table_Styles[[#This Row],[Height]]&lt;&gt;"",Table_Styles[[#This Row],[Height]],IF(Table_Styles[[#This Row],[Height Default]]&lt;&gt;"",Table_Styles[[#This Row],[Height Default]],""))</f>
        <v/>
      </c>
      <c r="BO113" s="110"/>
      <c r="BP113" s="110"/>
      <c r="BQ113" s="110" t="str">
        <f>IF(Table_Styles[[#This Row],[Top]]&lt;&gt;"",Table_Styles[[#This Row],[Top]],IF(Table_Styles[[#This Row],[Top Default]]&lt;&gt;"",Table_Styles[[#This Row],[Top Default]],""))</f>
        <v/>
      </c>
      <c r="BR113" s="110"/>
      <c r="BS113" s="110"/>
      <c r="BT113" s="110" t="str">
        <f>IF(Table_Styles[[#This Row],[Right]]&lt;&gt;"",Table_Styles[[#This Row],[Right]],IF(Table_Styles[[#This Row],[Right Default]]&lt;&gt;"",Table_Styles[[#This Row],[Right Default]],""))</f>
        <v/>
      </c>
      <c r="BU113" s="110"/>
      <c r="BV113" s="110"/>
      <c r="BW113" s="110" t="str">
        <f>IF(Table_Styles[[#This Row],[Bottom]]&lt;&gt;"",Table_Styles[[#This Row],[Bottom]],IF(Table_Styles[[#This Row],[Bottom Default]]&lt;&gt;"",Table_Styles[[#This Row],[Bottom Default]],""))</f>
        <v/>
      </c>
      <c r="BX113" s="110"/>
      <c r="BY113" s="110"/>
      <c r="BZ113" s="110" t="str">
        <f>IF(Table_Styles[[#This Row],[Left]]&lt;&gt;"",Table_Styles[[#This Row],[Left]],IF(Table_Styles[[#This Row],[Left Default]]&lt;&gt;"",Table_Styles[[#This Row],[Left Default]],""))</f>
        <v/>
      </c>
      <c r="CA113" s="126"/>
      <c r="CB113" s="110" t="str">
        <f>IF(AND(Table_Styles[[#This Row],[Selector]]&lt;&gt;"",Table_Styles[[#This Row],[Font Family Used]]&lt;&gt;"",Table_Styles[[#This Row],[Font Weight Used]]&lt;&gt;""),Table_Styles[[#This Row],[Font Family Used]]&amp;" "&amp;Table_Styles[[#This Row],[Font Weight Used]],"")</f>
        <v/>
      </c>
      <c r="CC113" s="110" t="str">
        <f ca="1">IF(AND(Table_Styles[[#This Row],[Selector]],COUNTIF(OFFSET(CC:CC,0,0,ROW()-1,1),"="&amp;Table_Styles[[#This Row],[Font]])=0),Table_Styles[[#This Row],[Font]],"")</f>
        <v/>
      </c>
      <c r="CD113" s="110" t="str">
        <f ca="1">IF(Table_Styles[[#This Row],[Unique Font]]&lt;&gt;"",
"{""fontFamily"":"""&amp;Table_Styles[[#This Row],[Font Family Used]]&amp;""",""fontWeight"":"&amp;Table_Styles[[#This Row],[Font Weight Used]]&amp;"}","")</f>
        <v/>
      </c>
      <c r="CE113"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3" s="110" t="str">
        <f>IF(AND(Table_Styles[[#This Row],[Selector]]&lt;&gt;"", Table_Styles[[#This Row],[Config Properties]]&lt;&gt;""),
Table_Styles[[#This Row],[Selector]]&amp;" { "&amp;Table_Styles[[#This Row],[Config Properties]]&amp;" }","")</f>
        <v/>
      </c>
      <c r="CG113" s="110" t="str">
        <f xml:space="preserve">
SUBSTITUTE(SUBSTITUTE(SUBSTITUTE(SUBSTITUTE(SUBSTITUTE(SUBSTITUTE(SUBSTITUTE(SUBSTITUTE(Table_Styles[[#This Row],[Config]],
" {","{"),
"{ ","{"),
" }","}"),
"} ","}"),
" ,",","),
", ",","),
" :",":"),
": ",":")</f>
        <v/>
      </c>
    </row>
    <row r="114" spans="2:85" ht="21" customHeight="1">
      <c r="B114" s="105" t="s">
        <v>569</v>
      </c>
      <c r="C114" s="106" t="s">
        <v>570</v>
      </c>
      <c r="D114" s="59"/>
      <c r="E114" s="60"/>
      <c r="F114" s="29" t="str">
        <f>IF(Table_Styles[[#This Row],[Font Family]]&lt;&gt;"",Table_Styles[[#This Row],[Font Family]],IF(Table_Styles[[#This Row],[Font Family Default]]&lt;&gt;"",Table_Styles[[#This Row],[Font Family Default]],""))</f>
        <v/>
      </c>
      <c r="G114" s="59"/>
      <c r="H114" s="60"/>
      <c r="I114" s="29" t="str">
        <f>IF(Table_Styles[[#This Row],[Font Size]]&lt;&gt;"",Table_Styles[[#This Row],[Font Size]],IF(Table_Styles[[#This Row],[Font Size Default]]&lt;&gt;"",Table_Styles[[#This Row],[Font Size Default]],""))</f>
        <v/>
      </c>
      <c r="J114" s="59"/>
      <c r="K114" s="60"/>
      <c r="L114" s="29" t="str">
        <f>IF(Table_Styles[[#This Row],[Font Weight]]&lt;&gt;"",Table_Styles[[#This Row],[Font Weight]],IF(Table_Styles[[#This Row],[Font Weight Default]]&lt;&gt;"",Table_Styles[[#This Row],[Font Weight Default]],""))</f>
        <v/>
      </c>
      <c r="M114" s="59"/>
      <c r="N114" s="60"/>
      <c r="O114" s="29" t="str">
        <f>IF(Table_Styles[[#This Row],[Colour]]&lt;&gt;"",Table_Styles[[#This Row],[Colour]],IF(Table_Styles[[#This Row],[Colour Default]]&lt;&gt;"",Table_Styles[[#This Row],[Colour Default]],""))</f>
        <v/>
      </c>
      <c r="P114" s="59"/>
      <c r="Q114" s="60"/>
      <c r="R114" s="29" t="str">
        <f>IF(Table_Styles[[#This Row],[Background]]&lt;&gt;"",Table_Styles[[#This Row],[Background]],IF(Table_Styles[[#This Row],[Background Default]]&lt;&gt;"",Table_Styles[[#This Row],[Background Default]],""))</f>
        <v/>
      </c>
      <c r="S114" s="59"/>
      <c r="T114" s="60"/>
      <c r="U114" s="29" t="str">
        <f>IF(Table_Styles[[#This Row],[Border]]&lt;&gt;"",Table_Styles[[#This Row],[Border]],IF(Table_Styles[[#This Row],[Border Default]]&lt;&gt;"",Table_Styles[[#This Row],[Border Default]],""))</f>
        <v/>
      </c>
      <c r="V114" s="60"/>
      <c r="W114" s="60"/>
      <c r="X114" s="29" t="str">
        <f>IF(Table_Styles[[#This Row],[Border Radius]]&lt;&gt;"",Table_Styles[[#This Row],[Border Radius]],IF(Table_Styles[[#This Row],[Border Radius Default]]&lt;&gt;"",Table_Styles[[#This Row],[Border Radius Default]],""))</f>
        <v/>
      </c>
      <c r="Y114" s="59"/>
      <c r="Z114" s="175" t="s">
        <v>394</v>
      </c>
      <c r="AA114" s="29" t="str">
        <f>IF(Table_Styles[[#This Row],[MT]]&lt;&gt;"",Table_Styles[[#This Row],[MT]],IF(Table_Styles[[#This Row],[MT Default]]&lt;&gt;"",Table_Styles[[#This Row],[MT Default]],""))</f>
        <v>15px</v>
      </c>
      <c r="AB114" s="59"/>
      <c r="AC114" s="60"/>
      <c r="AD114" s="29" t="str">
        <f>IF(Table_Styles[[#This Row],[MR]]&lt;&gt;"",Table_Styles[[#This Row],[MR]],IF(Table_Styles[[#This Row],[MR Default]]&lt;&gt;"",Table_Styles[[#This Row],[MR Default]],""))</f>
        <v/>
      </c>
      <c r="AE114" s="59"/>
      <c r="AF114" s="60"/>
      <c r="AG114" s="29" t="str">
        <f>IF(Table_Styles[[#This Row],[MB]]&lt;&gt;"",Table_Styles[[#This Row],[MB]],IF(Table_Styles[[#This Row],[MB Default]]&lt;&gt;"",Table_Styles[[#This Row],[MB Default]],""))</f>
        <v/>
      </c>
      <c r="AH114" s="59"/>
      <c r="AI114" s="60"/>
      <c r="AJ114" s="29" t="str">
        <f>IF(Table_Styles[[#This Row],[ML]]&lt;&gt;"",Table_Styles[[#This Row],[ML]],IF(Table_Styles[[#This Row],[ML Default]]&lt;&gt;"",Table_Styles[[#This Row],[ML Default]],""))</f>
        <v/>
      </c>
      <c r="AK114" s="59"/>
      <c r="AL114" s="60"/>
      <c r="AM114" s="29" t="str">
        <f>IF(Table_Styles[[#This Row],[PT]]&lt;&gt;"",Table_Styles[[#This Row],[PT]],IF(Table_Styles[[#This Row],[PT Default]]&lt;&gt;"",Table_Styles[[#This Row],[PT Default]],""))</f>
        <v/>
      </c>
      <c r="AN114" s="59"/>
      <c r="AO114" s="60"/>
      <c r="AP114" s="29" t="str">
        <f>IF(Table_Styles[[#This Row],[PR]]&lt;&gt;"",Table_Styles[[#This Row],[PR]],IF(Table_Styles[[#This Row],[PR Default]]&lt;&gt;"",Table_Styles[[#This Row],[PR Default]],""))</f>
        <v/>
      </c>
      <c r="AQ114" s="59"/>
      <c r="AR114" s="60"/>
      <c r="AS114" s="29" t="str">
        <f>IF(Table_Styles[[#This Row],[PB]]&lt;&gt;"",Table_Styles[[#This Row],[PB]],IF(Table_Styles[[#This Row],[PB Default]]&lt;&gt;"",Table_Styles[[#This Row],[PB Default]],""))</f>
        <v/>
      </c>
      <c r="AT114" s="59"/>
      <c r="AU114" s="60"/>
      <c r="AV114" s="29" t="str">
        <f>IF(Table_Styles[[#This Row],[PL]]&lt;&gt;"",Table_Styles[[#This Row],[PL]],IF(Table_Styles[[#This Row],[PL Default]]&lt;&gt;"",Table_Styles[[#This Row],[PL Default]],""))</f>
        <v/>
      </c>
      <c r="AW114" s="59"/>
      <c r="AX114" s="60"/>
      <c r="AY114" s="29" t="str">
        <f>IF(Table_Styles[[#This Row],[BT]]&lt;&gt;"",Table_Styles[[#This Row],[BT]],IF(Table_Styles[[#This Row],[BT Default]]&lt;&gt;"",Table_Styles[[#This Row],[BT Default]],""))</f>
        <v/>
      </c>
      <c r="AZ114" s="59"/>
      <c r="BA114" s="60"/>
      <c r="BB114" s="29" t="str">
        <f>IF(Table_Styles[[#This Row],[BR]]&lt;&gt;"",Table_Styles[[#This Row],[BR]],IF(Table_Styles[[#This Row],[BR Default]]&lt;&gt;"",Table_Styles[[#This Row],[BR Default]],""))</f>
        <v/>
      </c>
      <c r="BC114" s="59"/>
      <c r="BD114" s="60"/>
      <c r="BE114" s="29" t="str">
        <f>IF(Table_Styles[[#This Row],[BB]]&lt;&gt;"",Table_Styles[[#This Row],[BB]],IF(Table_Styles[[#This Row],[BB Default]]&lt;&gt;"",Table_Styles[[#This Row],[BB Default]],""))</f>
        <v/>
      </c>
      <c r="BF114" s="59"/>
      <c r="BG114" s="60"/>
      <c r="BH114" s="29" t="str">
        <f>IF(Table_Styles[[#This Row],[BL]]&lt;&gt;"",Table_Styles[[#This Row],[BL]],IF(Table_Styles[[#This Row],[BL Default]]&lt;&gt;"",Table_Styles[[#This Row],[BL Default]],""))</f>
        <v/>
      </c>
      <c r="BI114" s="60"/>
      <c r="BJ114" s="60"/>
      <c r="BK114" s="29" t="str">
        <f>IF(Table_Styles[[#This Row],[Width]]&lt;&gt;"",Table_Styles[[#This Row],[Width]],IF(Table_Styles[[#This Row],[Width Default]]&lt;&gt;"",Table_Styles[[#This Row],[Width Default]],""))</f>
        <v/>
      </c>
      <c r="BL114" s="60"/>
      <c r="BM114" s="60"/>
      <c r="BN114" s="29" t="str">
        <f>IF(Table_Styles[[#This Row],[Height]]&lt;&gt;"",Table_Styles[[#This Row],[Height]],IF(Table_Styles[[#This Row],[Height Default]]&lt;&gt;"",Table_Styles[[#This Row],[Height Default]],""))</f>
        <v/>
      </c>
      <c r="BO114" s="29"/>
      <c r="BP114" s="29"/>
      <c r="BQ114" s="29" t="str">
        <f>IF(Table_Styles[[#This Row],[Top]]&lt;&gt;"",Table_Styles[[#This Row],[Top]],IF(Table_Styles[[#This Row],[Top Default]]&lt;&gt;"",Table_Styles[[#This Row],[Top Default]],""))</f>
        <v/>
      </c>
      <c r="BR114" s="29"/>
      <c r="BS114" s="29"/>
      <c r="BT114" s="29" t="str">
        <f>IF(Table_Styles[[#This Row],[Right]]&lt;&gt;"",Table_Styles[[#This Row],[Right]],IF(Table_Styles[[#This Row],[Right Default]]&lt;&gt;"",Table_Styles[[#This Row],[Right Default]],""))</f>
        <v/>
      </c>
      <c r="BU114" s="29"/>
      <c r="BV114" s="29"/>
      <c r="BW114" s="29" t="str">
        <f>IF(Table_Styles[[#This Row],[Bottom]]&lt;&gt;"",Table_Styles[[#This Row],[Bottom]],IF(Table_Styles[[#This Row],[Bottom Default]]&lt;&gt;"",Table_Styles[[#This Row],[Bottom Default]],""))</f>
        <v/>
      </c>
      <c r="BX114" s="29"/>
      <c r="BY114" s="29"/>
      <c r="BZ114" s="29" t="str">
        <f>IF(Table_Styles[[#This Row],[Left]]&lt;&gt;"",Table_Styles[[#This Row],[Left]],IF(Table_Styles[[#This Row],[Left Default]]&lt;&gt;"",Table_Styles[[#This Row],[Left Default]],""))</f>
        <v/>
      </c>
      <c r="CA114" s="59"/>
      <c r="CB114" s="104" t="str">
        <f>IF(AND(Table_Styles[[#This Row],[Selector]]&lt;&gt;"",Table_Styles[[#This Row],[Font Family Used]]&lt;&gt;"",Table_Styles[[#This Row],[Font Weight Used]]&lt;&gt;""),Table_Styles[[#This Row],[Font Family Used]]&amp;" "&amp;Table_Styles[[#This Row],[Font Weight Used]],"")</f>
        <v/>
      </c>
      <c r="CC114" s="104" t="str">
        <f ca="1">IF(AND(Table_Styles[[#This Row],[Selector]],COUNTIF(OFFSET(CC:CC,0,0,ROW()-1,1),"="&amp;Table_Styles[[#This Row],[Font]])=0),Table_Styles[[#This Row],[Font]],"")</f>
        <v/>
      </c>
      <c r="CD114" s="104" t="str">
        <f ca="1">IF(Table_Styles[[#This Row],[Unique Font]]&lt;&gt;"",
"{""fontFamily"":"""&amp;Table_Styles[[#This Row],[Font Family Used]]&amp;""",""fontWeight"":"&amp;Table_Styles[[#This Row],[Font Weight Used]]&amp;"}","")</f>
        <v/>
      </c>
      <c r="CE11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14" s="107" t="str">
        <f>IF(AND(Table_Styles[[#This Row],[Selector]]&lt;&gt;"", Table_Styles[[#This Row],[Config Properties]]&lt;&gt;""),
Table_Styles[[#This Row],[Selector]]&amp;" { "&amp;Table_Styles[[#This Row],[Config Properties]]&amp;" }","")</f>
        <v>#sidebar .body .summary { margin-top: 15px }</v>
      </c>
      <c r="CG114" s="104" t="str">
        <f xml:space="preserve">
SUBSTITUTE(SUBSTITUTE(SUBSTITUTE(SUBSTITUTE(SUBSTITUTE(SUBSTITUTE(SUBSTITUTE(SUBSTITUTE(Table_Styles[[#This Row],[Config]],
" {","{"),
"{ ","{"),
" }","}"),
"} ","}"),
" ,",","),
", ",","),
" :",":"),
": ",":")</f>
        <v>#sidebar .body .summary{margin-top:15px}</v>
      </c>
    </row>
    <row r="115" spans="2:85" ht="21" customHeight="1">
      <c r="B115" s="102" t="s">
        <v>34</v>
      </c>
      <c r="C115" s="106" t="s">
        <v>571</v>
      </c>
      <c r="D115" s="60"/>
      <c r="E115" s="60" t="str">
        <f>Settings_Styling_Font_Labels</f>
        <v>Nunito</v>
      </c>
      <c r="F115" s="25" t="str">
        <f>IF(Table_Styles[[#This Row],[Font Family]]&lt;&gt;"",Table_Styles[[#This Row],[Font Family]],IF(Table_Styles[[#This Row],[Font Family Default]]&lt;&gt;"",Table_Styles[[#This Row],[Font Family Default]],""))</f>
        <v>Nunito</v>
      </c>
      <c r="G115" s="60"/>
      <c r="H115" s="175" t="s">
        <v>394</v>
      </c>
      <c r="I115" s="25" t="str">
        <f>IF(Table_Styles[[#This Row],[Font Size]]&lt;&gt;"",Table_Styles[[#This Row],[Font Size]],IF(Table_Styles[[#This Row],[Font Size Default]]&lt;&gt;"",Table_Styles[[#This Row],[Font Size Default]],""))</f>
        <v>15px</v>
      </c>
      <c r="J115" s="60"/>
      <c r="K115" s="60">
        <f>Settings_Styling_Font_Weight_Labels</f>
        <v>700</v>
      </c>
      <c r="L115" s="25">
        <f>IF(Table_Styles[[#This Row],[Font Weight]]&lt;&gt;"",Table_Styles[[#This Row],[Font Weight]],IF(Table_Styles[[#This Row],[Font Weight Default]]&lt;&gt;"",Table_Styles[[#This Row],[Font Weight Default]],""))</f>
        <v>700</v>
      </c>
      <c r="M115" s="25"/>
      <c r="N115" s="230" t="str">
        <f>Colour_Foreground_1</f>
        <v>#1d1c1c</v>
      </c>
      <c r="O115" s="25" t="str">
        <f>IF(Table_Styles[[#This Row],[Colour]]&lt;&gt;"",Table_Styles[[#This Row],[Colour]],IF(Table_Styles[[#This Row],[Colour Default]]&lt;&gt;"",Table_Styles[[#This Row],[Colour Default]],""))</f>
        <v>#1d1c1c</v>
      </c>
      <c r="P115" s="60"/>
      <c r="Q115" s="60"/>
      <c r="R115" s="25" t="str">
        <f>IF(Table_Styles[[#This Row],[Background]]&lt;&gt;"",Table_Styles[[#This Row],[Background]],IF(Table_Styles[[#This Row],[Background Default]]&lt;&gt;"",Table_Styles[[#This Row],[Background Default]],""))</f>
        <v/>
      </c>
      <c r="S115" s="60"/>
      <c r="T115" s="60"/>
      <c r="U115" s="25" t="str">
        <f>IF(Table_Styles[[#This Row],[Border]]&lt;&gt;"",Table_Styles[[#This Row],[Border]],IF(Table_Styles[[#This Row],[Border Default]]&lt;&gt;"",Table_Styles[[#This Row],[Border Default]],""))</f>
        <v/>
      </c>
      <c r="V115" s="60"/>
      <c r="W115" s="60"/>
      <c r="X115" s="25" t="str">
        <f>IF(Table_Styles[[#This Row],[Border Radius]]&lt;&gt;"",Table_Styles[[#This Row],[Border Radius]],IF(Table_Styles[[#This Row],[Border Radius Default]]&lt;&gt;"",Table_Styles[[#This Row],[Border Radius Default]],""))</f>
        <v/>
      </c>
      <c r="Y115" s="60"/>
      <c r="Z115" s="60">
        <v>0</v>
      </c>
      <c r="AA115" s="25">
        <f>IF(Table_Styles[[#This Row],[MT]]&lt;&gt;"",Table_Styles[[#This Row],[MT]],IF(Table_Styles[[#This Row],[MT Default]]&lt;&gt;"",Table_Styles[[#This Row],[MT Default]],""))</f>
        <v>0</v>
      </c>
      <c r="AB115" s="60"/>
      <c r="AC115" s="60"/>
      <c r="AD115" s="25" t="str">
        <f>IF(Table_Styles[[#This Row],[MR]]&lt;&gt;"",Table_Styles[[#This Row],[MR]],IF(Table_Styles[[#This Row],[MR Default]]&lt;&gt;"",Table_Styles[[#This Row],[MR Default]],""))</f>
        <v/>
      </c>
      <c r="AE115" s="60"/>
      <c r="AF115" s="175" t="s">
        <v>415</v>
      </c>
      <c r="AG115" s="25" t="str">
        <f>IF(Table_Styles[[#This Row],[MB]]&lt;&gt;"",Table_Styles[[#This Row],[MB]],IF(Table_Styles[[#This Row],[MB Default]]&lt;&gt;"",Table_Styles[[#This Row],[MB Default]],""))</f>
        <v>10px</v>
      </c>
      <c r="AH115" s="60"/>
      <c r="AI115" s="60"/>
      <c r="AJ115" s="25" t="str">
        <f>IF(Table_Styles[[#This Row],[ML]]&lt;&gt;"",Table_Styles[[#This Row],[ML]],IF(Table_Styles[[#This Row],[ML Default]]&lt;&gt;"",Table_Styles[[#This Row],[ML Default]],""))</f>
        <v/>
      </c>
      <c r="AK115" s="60"/>
      <c r="AL115" s="60"/>
      <c r="AM115" s="25" t="str">
        <f>IF(Table_Styles[[#This Row],[PT]]&lt;&gt;"",Table_Styles[[#This Row],[PT]],IF(Table_Styles[[#This Row],[PT Default]]&lt;&gt;"",Table_Styles[[#This Row],[PT Default]],""))</f>
        <v/>
      </c>
      <c r="AN115" s="60"/>
      <c r="AO115" s="60"/>
      <c r="AP115" s="25" t="str">
        <f>IF(Table_Styles[[#This Row],[PR]]&lt;&gt;"",Table_Styles[[#This Row],[PR]],IF(Table_Styles[[#This Row],[PR Default]]&lt;&gt;"",Table_Styles[[#This Row],[PR Default]],""))</f>
        <v/>
      </c>
      <c r="AQ115" s="60"/>
      <c r="AR115" s="60"/>
      <c r="AS115" s="25" t="str">
        <f>IF(Table_Styles[[#This Row],[PB]]&lt;&gt;"",Table_Styles[[#This Row],[PB]],IF(Table_Styles[[#This Row],[PB Default]]&lt;&gt;"",Table_Styles[[#This Row],[PB Default]],""))</f>
        <v/>
      </c>
      <c r="AT115" s="60"/>
      <c r="AU115" s="60"/>
      <c r="AV115" s="25" t="str">
        <f>IF(Table_Styles[[#This Row],[PL]]&lt;&gt;"",Table_Styles[[#This Row],[PL]],IF(Table_Styles[[#This Row],[PL Default]]&lt;&gt;"",Table_Styles[[#This Row],[PL Default]],""))</f>
        <v/>
      </c>
      <c r="AW115" s="60"/>
      <c r="AX115" s="60"/>
      <c r="AY115" s="25" t="str">
        <f>IF(Table_Styles[[#This Row],[BT]]&lt;&gt;"",Table_Styles[[#This Row],[BT]],IF(Table_Styles[[#This Row],[BT Default]]&lt;&gt;"",Table_Styles[[#This Row],[BT Default]],""))</f>
        <v/>
      </c>
      <c r="AZ115" s="60"/>
      <c r="BA115" s="60"/>
      <c r="BB115" s="25" t="str">
        <f>IF(Table_Styles[[#This Row],[BR]]&lt;&gt;"",Table_Styles[[#This Row],[BR]],IF(Table_Styles[[#This Row],[BR Default]]&lt;&gt;"",Table_Styles[[#This Row],[BR Default]],""))</f>
        <v/>
      </c>
      <c r="BC115" s="60"/>
      <c r="BD115" s="60"/>
      <c r="BE115" s="25" t="str">
        <f>IF(Table_Styles[[#This Row],[BB]]&lt;&gt;"",Table_Styles[[#This Row],[BB]],IF(Table_Styles[[#This Row],[BB Default]]&lt;&gt;"",Table_Styles[[#This Row],[BB Default]],""))</f>
        <v/>
      </c>
      <c r="BF115" s="60"/>
      <c r="BG115" s="60"/>
      <c r="BH115" s="25" t="str">
        <f>IF(Table_Styles[[#This Row],[BL]]&lt;&gt;"",Table_Styles[[#This Row],[BL]],IF(Table_Styles[[#This Row],[BL Default]]&lt;&gt;"",Table_Styles[[#This Row],[BL Default]],""))</f>
        <v/>
      </c>
      <c r="BI115" s="60"/>
      <c r="BJ115" s="60"/>
      <c r="BK115" s="25" t="str">
        <f>IF(Table_Styles[[#This Row],[Width]]&lt;&gt;"",Table_Styles[[#This Row],[Width]],IF(Table_Styles[[#This Row],[Width Default]]&lt;&gt;"",Table_Styles[[#This Row],[Width Default]],""))</f>
        <v/>
      </c>
      <c r="BL115" s="60"/>
      <c r="BM115" s="60"/>
      <c r="BN115" s="25" t="str">
        <f>IF(Table_Styles[[#This Row],[Height]]&lt;&gt;"",Table_Styles[[#This Row],[Height]],IF(Table_Styles[[#This Row],[Height Default]]&lt;&gt;"",Table_Styles[[#This Row],[Height Default]],""))</f>
        <v/>
      </c>
      <c r="BO115" s="25"/>
      <c r="BP115" s="25"/>
      <c r="BQ115" s="25" t="str">
        <f>IF(Table_Styles[[#This Row],[Top]]&lt;&gt;"",Table_Styles[[#This Row],[Top]],IF(Table_Styles[[#This Row],[Top Default]]&lt;&gt;"",Table_Styles[[#This Row],[Top Default]],""))</f>
        <v/>
      </c>
      <c r="BR115" s="25"/>
      <c r="BS115" s="25"/>
      <c r="BT115" s="25" t="str">
        <f>IF(Table_Styles[[#This Row],[Right]]&lt;&gt;"",Table_Styles[[#This Row],[Right]],IF(Table_Styles[[#This Row],[Right Default]]&lt;&gt;"",Table_Styles[[#This Row],[Right Default]],""))</f>
        <v/>
      </c>
      <c r="BU115" s="25"/>
      <c r="BV115" s="25"/>
      <c r="BW115" s="25" t="str">
        <f>IF(Table_Styles[[#This Row],[Bottom]]&lt;&gt;"",Table_Styles[[#This Row],[Bottom]],IF(Table_Styles[[#This Row],[Bottom Default]]&lt;&gt;"",Table_Styles[[#This Row],[Bottom Default]],""))</f>
        <v/>
      </c>
      <c r="BX115" s="25"/>
      <c r="BY115" s="25"/>
      <c r="BZ115" s="25" t="str">
        <f>IF(Table_Styles[[#This Row],[Left]]&lt;&gt;"",Table_Styles[[#This Row],[Left]],IF(Table_Styles[[#This Row],[Left Default]]&lt;&gt;"",Table_Styles[[#This Row],[Left Default]],""))</f>
        <v/>
      </c>
      <c r="CA115" s="60"/>
      <c r="CB115" s="102" t="str">
        <f>IF(AND(Table_Styles[[#This Row],[Selector]]&lt;&gt;"",Table_Styles[[#This Row],[Font Family Used]]&lt;&gt;"",Table_Styles[[#This Row],[Font Weight Used]]&lt;&gt;""),Table_Styles[[#This Row],[Font Family Used]]&amp;" "&amp;Table_Styles[[#This Row],[Font Weight Used]],"")</f>
        <v>Nunito 700</v>
      </c>
      <c r="CC115" s="102" t="str">
        <f ca="1">IF(AND(Table_Styles[[#This Row],[Selector]],COUNTIF(OFFSET(CC:CC,0,0,ROW()-1,1),"="&amp;Table_Styles[[#This Row],[Font]])=0),Table_Styles[[#This Row],[Font]],"")</f>
        <v/>
      </c>
      <c r="CD115" s="102" t="str">
        <f ca="1">IF(Table_Styles[[#This Row],[Unique Font]]&lt;&gt;"",
"{""fontFamily"":"""&amp;Table_Styles[[#This Row],[Font Family Used]]&amp;""",""fontWeight"":"&amp;Table_Styles[[#This Row],[Font Weight Used]]&amp;"}","")</f>
        <v/>
      </c>
      <c r="CE11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700;color: #1d1c1c;margin-top: 0;margin-bottom: 10px</v>
      </c>
      <c r="CF115" s="104" t="str">
        <f>IF(AND(Table_Styles[[#This Row],[Selector]]&lt;&gt;"", Table_Styles[[#This Row],[Config Properties]]&lt;&gt;""),
Table_Styles[[#This Row],[Selector]]&amp;" { "&amp;Table_Styles[[#This Row],[Config Properties]]&amp;" }","")</f>
        <v>#sidebar .body .summary h4 { font-family: 'Nunito';font-size: 15px;font-weight: 700;color: #1d1c1c;margin-top: 0;margin-bottom: 10px }</v>
      </c>
      <c r="CG115" s="104" t="str">
        <f xml:space="preserve">
SUBSTITUTE(SUBSTITUTE(SUBSTITUTE(SUBSTITUTE(SUBSTITUTE(SUBSTITUTE(SUBSTITUTE(SUBSTITUTE(Table_Styles[[#This Row],[Config]],
" {","{"),
"{ ","{"),
" }","}"),
"} ","}"),
" ,",","),
", ",","),
" :",":"),
": ",":")</f>
        <v>#sidebar .body .summary h4{font-family:'Nunito';font-size:15px;font-weight:700;color:#1d1c1c;margin-top:0;margin-bottom:10px}</v>
      </c>
    </row>
    <row r="116" spans="2:85" ht="21" customHeight="1">
      <c r="B116" s="102" t="s">
        <v>572</v>
      </c>
      <c r="C116" s="106" t="s">
        <v>573</v>
      </c>
      <c r="D116" s="60"/>
      <c r="E116" s="60" t="str">
        <f>Settings_Styling_Font_Body_Text</f>
        <v>Nunito</v>
      </c>
      <c r="F116" s="25" t="str">
        <f>IF(Table_Styles[[#This Row],[Font Family]]&lt;&gt;"",Table_Styles[[#This Row],[Font Family]],IF(Table_Styles[[#This Row],[Font Family Default]]&lt;&gt;"",Table_Styles[[#This Row],[Font Family Default]],""))</f>
        <v>Nunito</v>
      </c>
      <c r="G116" s="60"/>
      <c r="H116" s="62" t="s">
        <v>429</v>
      </c>
      <c r="I116" s="25" t="str">
        <f>IF(Table_Styles[[#This Row],[Font Size]]&lt;&gt;"",Table_Styles[[#This Row],[Font Size]],IF(Table_Styles[[#This Row],[Font Size Default]]&lt;&gt;"",Table_Styles[[#This Row],[Font Size Default]],""))</f>
        <v>13px</v>
      </c>
      <c r="J116" s="60"/>
      <c r="K116" s="175" t="s">
        <v>574</v>
      </c>
      <c r="L116" s="25" t="str">
        <f>IF(Table_Styles[[#This Row],[Font Weight]]&lt;&gt;"",Table_Styles[[#This Row],[Font Weight]],IF(Table_Styles[[#This Row],[Font Weight Default]]&lt;&gt;"",Table_Styles[[#This Row],[Font Weight Default]],""))</f>
        <v>700</v>
      </c>
      <c r="M116" s="25"/>
      <c r="N116" s="230" t="str">
        <f>Colour_Foreground_1</f>
        <v>#1d1c1c</v>
      </c>
      <c r="O116" s="25" t="str">
        <f>IF(Table_Styles[[#This Row],[Colour]]&lt;&gt;"",Table_Styles[[#This Row],[Colour]],IF(Table_Styles[[#This Row],[Colour Default]]&lt;&gt;"",Table_Styles[[#This Row],[Colour Default]],""))</f>
        <v>#1d1c1c</v>
      </c>
      <c r="P116" s="60"/>
      <c r="Q116" s="60"/>
      <c r="R116" s="25" t="str">
        <f>IF(Table_Styles[[#This Row],[Background]]&lt;&gt;"",Table_Styles[[#This Row],[Background]],IF(Table_Styles[[#This Row],[Background Default]]&lt;&gt;"",Table_Styles[[#This Row],[Background Default]],""))</f>
        <v/>
      </c>
      <c r="S116" s="60"/>
      <c r="T116" s="60"/>
      <c r="U116" s="25" t="str">
        <f>IF(Table_Styles[[#This Row],[Border]]&lt;&gt;"",Table_Styles[[#This Row],[Border]],IF(Table_Styles[[#This Row],[Border Default]]&lt;&gt;"",Table_Styles[[#This Row],[Border Default]],""))</f>
        <v/>
      </c>
      <c r="V116" s="60"/>
      <c r="W116" s="60"/>
      <c r="X116" s="25" t="str">
        <f>IF(Table_Styles[[#This Row],[Border Radius]]&lt;&gt;"",Table_Styles[[#This Row],[Border Radius]],IF(Table_Styles[[#This Row],[Border Radius Default]]&lt;&gt;"",Table_Styles[[#This Row],[Border Radius Default]],""))</f>
        <v/>
      </c>
      <c r="Y116" s="60"/>
      <c r="Z116" s="60"/>
      <c r="AA116" s="25" t="str">
        <f>IF(Table_Styles[[#This Row],[MT]]&lt;&gt;"",Table_Styles[[#This Row],[MT]],IF(Table_Styles[[#This Row],[MT Default]]&lt;&gt;"",Table_Styles[[#This Row],[MT Default]],""))</f>
        <v/>
      </c>
      <c r="AB116" s="60"/>
      <c r="AC116" s="60"/>
      <c r="AD116" s="25" t="str">
        <f>IF(Table_Styles[[#This Row],[MR]]&lt;&gt;"",Table_Styles[[#This Row],[MR]],IF(Table_Styles[[#This Row],[MR Default]]&lt;&gt;"",Table_Styles[[#This Row],[MR Default]],""))</f>
        <v/>
      </c>
      <c r="AE116" s="60"/>
      <c r="AF116" s="60"/>
      <c r="AG116" s="25" t="str">
        <f>IF(Table_Styles[[#This Row],[MB]]&lt;&gt;"",Table_Styles[[#This Row],[MB]],IF(Table_Styles[[#This Row],[MB Default]]&lt;&gt;"",Table_Styles[[#This Row],[MB Default]],""))</f>
        <v/>
      </c>
      <c r="AH116" s="60"/>
      <c r="AI116" s="60"/>
      <c r="AJ116" s="25" t="str">
        <f>IF(Table_Styles[[#This Row],[ML]]&lt;&gt;"",Table_Styles[[#This Row],[ML]],IF(Table_Styles[[#This Row],[ML Default]]&lt;&gt;"",Table_Styles[[#This Row],[ML Default]],""))</f>
        <v/>
      </c>
      <c r="AK116" s="60"/>
      <c r="AL116" s="60"/>
      <c r="AM116" s="25" t="str">
        <f>IF(Table_Styles[[#This Row],[PT]]&lt;&gt;"",Table_Styles[[#This Row],[PT]],IF(Table_Styles[[#This Row],[PT Default]]&lt;&gt;"",Table_Styles[[#This Row],[PT Default]],""))</f>
        <v/>
      </c>
      <c r="AN116" s="60"/>
      <c r="AO116" s="175" t="s">
        <v>457</v>
      </c>
      <c r="AP116" s="25" t="str">
        <f>IF(Table_Styles[[#This Row],[PR]]&lt;&gt;"",Table_Styles[[#This Row],[PR]],IF(Table_Styles[[#This Row],[PR Default]]&lt;&gt;"",Table_Styles[[#This Row],[PR Default]],""))</f>
        <v>3px</v>
      </c>
      <c r="AQ116" s="60"/>
      <c r="AR116" s="60"/>
      <c r="AS116" s="25" t="str">
        <f>IF(Table_Styles[[#This Row],[PB]]&lt;&gt;"",Table_Styles[[#This Row],[PB]],IF(Table_Styles[[#This Row],[PB Default]]&lt;&gt;"",Table_Styles[[#This Row],[PB Default]],""))</f>
        <v/>
      </c>
      <c r="AT116" s="60"/>
      <c r="AU116" s="60"/>
      <c r="AV116" s="25" t="str">
        <f>IF(Table_Styles[[#This Row],[PL]]&lt;&gt;"",Table_Styles[[#This Row],[PL]],IF(Table_Styles[[#This Row],[PL Default]]&lt;&gt;"",Table_Styles[[#This Row],[PL Default]],""))</f>
        <v/>
      </c>
      <c r="AW116" s="60"/>
      <c r="AX116" s="60"/>
      <c r="AY116" s="25" t="str">
        <f>IF(Table_Styles[[#This Row],[BT]]&lt;&gt;"",Table_Styles[[#This Row],[BT]],IF(Table_Styles[[#This Row],[BT Default]]&lt;&gt;"",Table_Styles[[#This Row],[BT Default]],""))</f>
        <v/>
      </c>
      <c r="AZ116" s="60"/>
      <c r="BA116" s="60"/>
      <c r="BB116" s="25" t="str">
        <f>IF(Table_Styles[[#This Row],[BR]]&lt;&gt;"",Table_Styles[[#This Row],[BR]],IF(Table_Styles[[#This Row],[BR Default]]&lt;&gt;"",Table_Styles[[#This Row],[BR Default]],""))</f>
        <v/>
      </c>
      <c r="BC116" s="60"/>
      <c r="BD116" s="60"/>
      <c r="BE116" s="25" t="str">
        <f>IF(Table_Styles[[#This Row],[BB]]&lt;&gt;"",Table_Styles[[#This Row],[BB]],IF(Table_Styles[[#This Row],[BB Default]]&lt;&gt;"",Table_Styles[[#This Row],[BB Default]],""))</f>
        <v/>
      </c>
      <c r="BF116" s="60"/>
      <c r="BG116" s="60"/>
      <c r="BH116" s="25" t="str">
        <f>IF(Table_Styles[[#This Row],[BL]]&lt;&gt;"",Table_Styles[[#This Row],[BL]],IF(Table_Styles[[#This Row],[BL Default]]&lt;&gt;"",Table_Styles[[#This Row],[BL Default]],""))</f>
        <v/>
      </c>
      <c r="BI116" s="60"/>
      <c r="BJ116" s="60"/>
      <c r="BK116" s="25" t="str">
        <f>IF(Table_Styles[[#This Row],[Width]]&lt;&gt;"",Table_Styles[[#This Row],[Width]],IF(Table_Styles[[#This Row],[Width Default]]&lt;&gt;"",Table_Styles[[#This Row],[Width Default]],""))</f>
        <v/>
      </c>
      <c r="BL116" s="60"/>
      <c r="BM116" s="60"/>
      <c r="BN116" s="25" t="str">
        <f>IF(Table_Styles[[#This Row],[Height]]&lt;&gt;"",Table_Styles[[#This Row],[Height]],IF(Table_Styles[[#This Row],[Height Default]]&lt;&gt;"",Table_Styles[[#This Row],[Height Default]],""))</f>
        <v/>
      </c>
      <c r="BO116" s="25"/>
      <c r="BP116" s="25"/>
      <c r="BQ116" s="25" t="str">
        <f>IF(Table_Styles[[#This Row],[Top]]&lt;&gt;"",Table_Styles[[#This Row],[Top]],IF(Table_Styles[[#This Row],[Top Default]]&lt;&gt;"",Table_Styles[[#This Row],[Top Default]],""))</f>
        <v/>
      </c>
      <c r="BR116" s="25"/>
      <c r="BS116" s="25"/>
      <c r="BT116" s="25" t="str">
        <f>IF(Table_Styles[[#This Row],[Right]]&lt;&gt;"",Table_Styles[[#This Row],[Right]],IF(Table_Styles[[#This Row],[Right Default]]&lt;&gt;"",Table_Styles[[#This Row],[Right Default]],""))</f>
        <v/>
      </c>
      <c r="BU116" s="25"/>
      <c r="BV116" s="25"/>
      <c r="BW116" s="25" t="str">
        <f>IF(Table_Styles[[#This Row],[Bottom]]&lt;&gt;"",Table_Styles[[#This Row],[Bottom]],IF(Table_Styles[[#This Row],[Bottom Default]]&lt;&gt;"",Table_Styles[[#This Row],[Bottom Default]],""))</f>
        <v/>
      </c>
      <c r="BX116" s="25"/>
      <c r="BY116" s="25"/>
      <c r="BZ116" s="25" t="str">
        <f>IF(Table_Styles[[#This Row],[Left]]&lt;&gt;"",Table_Styles[[#This Row],[Left]],IF(Table_Styles[[#This Row],[Left Default]]&lt;&gt;"",Table_Styles[[#This Row],[Left Default]],""))</f>
        <v/>
      </c>
      <c r="CA116" s="60"/>
      <c r="CB116" s="102" t="str">
        <f>IF(AND(Table_Styles[[#This Row],[Selector]]&lt;&gt;"",Table_Styles[[#This Row],[Font Family Used]]&lt;&gt;"",Table_Styles[[#This Row],[Font Weight Used]]&lt;&gt;""),Table_Styles[[#This Row],[Font Family Used]]&amp;" "&amp;Table_Styles[[#This Row],[Font Weight Used]],"")</f>
        <v>Nunito 700</v>
      </c>
      <c r="CC116" s="102" t="str">
        <f ca="1">IF(AND(Table_Styles[[#This Row],[Selector]],COUNTIF(OFFSET(CC:CC,0,0,ROW()-1,1),"="&amp;Table_Styles[[#This Row],[Font]])=0),Table_Styles[[#This Row],[Font]],"")</f>
        <v/>
      </c>
      <c r="CD116" s="102" t="str">
        <f ca="1">IF(Table_Styles[[#This Row],[Unique Font]]&lt;&gt;"",
"{""fontFamily"":"""&amp;Table_Styles[[#This Row],[Font Family Used]]&amp;""",""fontWeight"":"&amp;Table_Styles[[#This Row],[Font Weight Used]]&amp;"}","")</f>
        <v/>
      </c>
      <c r="CE11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#1d1c1c;padding-right: 3px</v>
      </c>
      <c r="CF116" s="104" t="str">
        <f>IF(AND(Table_Styles[[#This Row],[Selector]]&lt;&gt;"", Table_Styles[[#This Row],[Config Properties]]&lt;&gt;""),
Table_Styles[[#This Row],[Selector]]&amp;" { "&amp;Table_Styles[[#This Row],[Config Properties]]&amp;" }","")</f>
        <v>#sidebar .body .summary .key { font-family: 'Nunito';font-size: 13px;font-weight: 700;color: #1d1c1c;padding-right: 3px }</v>
      </c>
      <c r="CG116" s="104" t="str">
        <f xml:space="preserve">
SUBSTITUTE(SUBSTITUTE(SUBSTITUTE(SUBSTITUTE(SUBSTITUTE(SUBSTITUTE(SUBSTITUTE(SUBSTITUTE(Table_Styles[[#This Row],[Config]],
" {","{"),
"{ ","{"),
" }","}"),
"} ","}"),
" ,",","),
", ",","),
" :",":"),
": ",":")</f>
        <v>#sidebar .body .summary .key{font-family:'Nunito';font-size:13px;font-weight:700;color:#1d1c1c;padding-right:3px}</v>
      </c>
    </row>
    <row r="117" spans="2:85" ht="21" customHeight="1">
      <c r="B117" s="102" t="s">
        <v>575</v>
      </c>
      <c r="C117" s="106" t="s">
        <v>576</v>
      </c>
      <c r="D117" s="60"/>
      <c r="E117" s="60" t="str">
        <f>Settings_Styling_Font_Body_Text</f>
        <v>Nunito</v>
      </c>
      <c r="F117" s="25" t="str">
        <f>IF(Table_Styles[[#This Row],[Font Family]]&lt;&gt;"",Table_Styles[[#This Row],[Font Family]],IF(Table_Styles[[#This Row],[Font Family Default]]&lt;&gt;"",Table_Styles[[#This Row],[Font Family Default]],""))</f>
        <v>Nunito</v>
      </c>
      <c r="G117" s="60"/>
      <c r="H117" s="62" t="s">
        <v>429</v>
      </c>
      <c r="I117" s="25" t="str">
        <f>IF(Table_Styles[[#This Row],[Font Size]]&lt;&gt;"",Table_Styles[[#This Row],[Font Size]],IF(Table_Styles[[#This Row],[Font Size Default]]&lt;&gt;"",Table_Styles[[#This Row],[Font Size Default]],""))</f>
        <v>13px</v>
      </c>
      <c r="J117" s="60"/>
      <c r="K117" s="60">
        <v>300</v>
      </c>
      <c r="L117" s="25">
        <f>IF(Table_Styles[[#This Row],[Font Weight]]&lt;&gt;"",Table_Styles[[#This Row],[Font Weight]],IF(Table_Styles[[#This Row],[Font Weight Default]]&lt;&gt;"",Table_Styles[[#This Row],[Font Weight Default]],""))</f>
        <v>300</v>
      </c>
      <c r="M117" s="25"/>
      <c r="N117" s="230" t="str">
        <f>Colour_Foreground_1</f>
        <v>#1d1c1c</v>
      </c>
      <c r="O117" s="25" t="str">
        <f>IF(Table_Styles[[#This Row],[Colour]]&lt;&gt;"",Table_Styles[[#This Row],[Colour]],IF(Table_Styles[[#This Row],[Colour Default]]&lt;&gt;"",Table_Styles[[#This Row],[Colour Default]],""))</f>
        <v>#1d1c1c</v>
      </c>
      <c r="P117" s="60"/>
      <c r="Q117" s="60"/>
      <c r="R117" s="25" t="str">
        <f>IF(Table_Styles[[#This Row],[Background]]&lt;&gt;"",Table_Styles[[#This Row],[Background]],IF(Table_Styles[[#This Row],[Background Default]]&lt;&gt;"",Table_Styles[[#This Row],[Background Default]],""))</f>
        <v/>
      </c>
      <c r="S117" s="60"/>
      <c r="T117" s="60"/>
      <c r="U117" s="25" t="str">
        <f>IF(Table_Styles[[#This Row],[Border]]&lt;&gt;"",Table_Styles[[#This Row],[Border]],IF(Table_Styles[[#This Row],[Border Default]]&lt;&gt;"",Table_Styles[[#This Row],[Border Default]],""))</f>
        <v/>
      </c>
      <c r="V117" s="60"/>
      <c r="W117" s="60"/>
      <c r="X117" s="25" t="str">
        <f>IF(Table_Styles[[#This Row],[Border Radius]]&lt;&gt;"",Table_Styles[[#This Row],[Border Radius]],IF(Table_Styles[[#This Row],[Border Radius Default]]&lt;&gt;"",Table_Styles[[#This Row],[Border Radius Default]],""))</f>
        <v/>
      </c>
      <c r="Y117" s="60"/>
      <c r="Z117" s="60"/>
      <c r="AA117" s="25" t="str">
        <f>IF(Table_Styles[[#This Row],[MT]]&lt;&gt;"",Table_Styles[[#This Row],[MT]],IF(Table_Styles[[#This Row],[MT Default]]&lt;&gt;"",Table_Styles[[#This Row],[MT Default]],""))</f>
        <v/>
      </c>
      <c r="AB117" s="60"/>
      <c r="AC117" s="60"/>
      <c r="AD117" s="25" t="str">
        <f>IF(Table_Styles[[#This Row],[MR]]&lt;&gt;"",Table_Styles[[#This Row],[MR]],IF(Table_Styles[[#This Row],[MR Default]]&lt;&gt;"",Table_Styles[[#This Row],[MR Default]],""))</f>
        <v/>
      </c>
      <c r="AE117" s="60"/>
      <c r="AF117" s="60"/>
      <c r="AG117" s="25" t="str">
        <f>IF(Table_Styles[[#This Row],[MB]]&lt;&gt;"",Table_Styles[[#This Row],[MB]],IF(Table_Styles[[#This Row],[MB Default]]&lt;&gt;"",Table_Styles[[#This Row],[MB Default]],""))</f>
        <v/>
      </c>
      <c r="AH117" s="60"/>
      <c r="AI117" s="60"/>
      <c r="AJ117" s="25" t="str">
        <f>IF(Table_Styles[[#This Row],[ML]]&lt;&gt;"",Table_Styles[[#This Row],[ML]],IF(Table_Styles[[#This Row],[ML Default]]&lt;&gt;"",Table_Styles[[#This Row],[ML Default]],""))</f>
        <v/>
      </c>
      <c r="AK117" s="60"/>
      <c r="AL117" s="60"/>
      <c r="AM117" s="25" t="str">
        <f>IF(Table_Styles[[#This Row],[PT]]&lt;&gt;"",Table_Styles[[#This Row],[PT]],IF(Table_Styles[[#This Row],[PT Default]]&lt;&gt;"",Table_Styles[[#This Row],[PT Default]],""))</f>
        <v/>
      </c>
      <c r="AN117" s="60"/>
      <c r="AO117" s="60"/>
      <c r="AP117" s="25" t="str">
        <f>IF(Table_Styles[[#This Row],[PR]]&lt;&gt;"",Table_Styles[[#This Row],[PR]],IF(Table_Styles[[#This Row],[PR Default]]&lt;&gt;"",Table_Styles[[#This Row],[PR Default]],""))</f>
        <v/>
      </c>
      <c r="AQ117" s="60"/>
      <c r="AR117" s="60"/>
      <c r="AS117" s="25" t="str">
        <f>IF(Table_Styles[[#This Row],[PB]]&lt;&gt;"",Table_Styles[[#This Row],[PB]],IF(Table_Styles[[#This Row],[PB Default]]&lt;&gt;"",Table_Styles[[#This Row],[PB Default]],""))</f>
        <v/>
      </c>
      <c r="AT117" s="60"/>
      <c r="AU117" s="60"/>
      <c r="AV117" s="25" t="str">
        <f>IF(Table_Styles[[#This Row],[PL]]&lt;&gt;"",Table_Styles[[#This Row],[PL]],IF(Table_Styles[[#This Row],[PL Default]]&lt;&gt;"",Table_Styles[[#This Row],[PL Default]],""))</f>
        <v/>
      </c>
      <c r="AW117" s="60"/>
      <c r="AX117" s="60"/>
      <c r="AY117" s="25" t="str">
        <f>IF(Table_Styles[[#This Row],[BT]]&lt;&gt;"",Table_Styles[[#This Row],[BT]],IF(Table_Styles[[#This Row],[BT Default]]&lt;&gt;"",Table_Styles[[#This Row],[BT Default]],""))</f>
        <v/>
      </c>
      <c r="AZ117" s="60"/>
      <c r="BA117" s="60"/>
      <c r="BB117" s="25" t="str">
        <f>IF(Table_Styles[[#This Row],[BR]]&lt;&gt;"",Table_Styles[[#This Row],[BR]],IF(Table_Styles[[#This Row],[BR Default]]&lt;&gt;"",Table_Styles[[#This Row],[BR Default]],""))</f>
        <v/>
      </c>
      <c r="BC117" s="60"/>
      <c r="BD117" s="60"/>
      <c r="BE117" s="25" t="str">
        <f>IF(Table_Styles[[#This Row],[BB]]&lt;&gt;"",Table_Styles[[#This Row],[BB]],IF(Table_Styles[[#This Row],[BB Default]]&lt;&gt;"",Table_Styles[[#This Row],[BB Default]],""))</f>
        <v/>
      </c>
      <c r="BF117" s="60"/>
      <c r="BG117" s="60"/>
      <c r="BH117" s="25" t="str">
        <f>IF(Table_Styles[[#This Row],[BL]]&lt;&gt;"",Table_Styles[[#This Row],[BL]],IF(Table_Styles[[#This Row],[BL Default]]&lt;&gt;"",Table_Styles[[#This Row],[BL Default]],""))</f>
        <v/>
      </c>
      <c r="BI117" s="60"/>
      <c r="BJ117" s="60"/>
      <c r="BK117" s="25" t="str">
        <f>IF(Table_Styles[[#This Row],[Width]]&lt;&gt;"",Table_Styles[[#This Row],[Width]],IF(Table_Styles[[#This Row],[Width Default]]&lt;&gt;"",Table_Styles[[#This Row],[Width Default]],""))</f>
        <v/>
      </c>
      <c r="BL117" s="60"/>
      <c r="BM117" s="60"/>
      <c r="BN117" s="25" t="str">
        <f>IF(Table_Styles[[#This Row],[Height]]&lt;&gt;"",Table_Styles[[#This Row],[Height]],IF(Table_Styles[[#This Row],[Height Default]]&lt;&gt;"",Table_Styles[[#This Row],[Height Default]],""))</f>
        <v/>
      </c>
      <c r="BO117" s="25"/>
      <c r="BP117" s="25"/>
      <c r="BQ117" s="25" t="str">
        <f>IF(Table_Styles[[#This Row],[Top]]&lt;&gt;"",Table_Styles[[#This Row],[Top]],IF(Table_Styles[[#This Row],[Top Default]]&lt;&gt;"",Table_Styles[[#This Row],[Top Default]],""))</f>
        <v/>
      </c>
      <c r="BR117" s="25"/>
      <c r="BS117" s="25"/>
      <c r="BT117" s="25" t="str">
        <f>IF(Table_Styles[[#This Row],[Right]]&lt;&gt;"",Table_Styles[[#This Row],[Right]],IF(Table_Styles[[#This Row],[Right Default]]&lt;&gt;"",Table_Styles[[#This Row],[Right Default]],""))</f>
        <v/>
      </c>
      <c r="BU117" s="25"/>
      <c r="BV117" s="25"/>
      <c r="BW117" s="25" t="str">
        <f>IF(Table_Styles[[#This Row],[Bottom]]&lt;&gt;"",Table_Styles[[#This Row],[Bottom]],IF(Table_Styles[[#This Row],[Bottom Default]]&lt;&gt;"",Table_Styles[[#This Row],[Bottom Default]],""))</f>
        <v/>
      </c>
      <c r="BX117" s="25"/>
      <c r="BY117" s="25"/>
      <c r="BZ117" s="25" t="str">
        <f>IF(Table_Styles[[#This Row],[Left]]&lt;&gt;"",Table_Styles[[#This Row],[Left]],IF(Table_Styles[[#This Row],[Left Default]]&lt;&gt;"",Table_Styles[[#This Row],[Left Default]],""))</f>
        <v/>
      </c>
      <c r="CA117" s="60"/>
      <c r="CB117" s="102" t="str">
        <f>IF(AND(Table_Styles[[#This Row],[Selector]]&lt;&gt;"",Table_Styles[[#This Row],[Font Family Used]]&lt;&gt;"",Table_Styles[[#This Row],[Font Weight Used]]&lt;&gt;""),Table_Styles[[#This Row],[Font Family Used]]&amp;" "&amp;Table_Styles[[#This Row],[Font Weight Used]],"")</f>
        <v>Nunito 300</v>
      </c>
      <c r="CC117" s="102" t="str">
        <f ca="1">IF(AND(Table_Styles[[#This Row],[Selector]],COUNTIF(OFFSET(CC:CC,0,0,ROW()-1,1),"="&amp;Table_Styles[[#This Row],[Font]])=0),Table_Styles[[#This Row],[Font]],"")</f>
        <v/>
      </c>
      <c r="CD117" s="102" t="str">
        <f ca="1">IF(Table_Styles[[#This Row],[Unique Font]]&lt;&gt;"",
"{""fontFamily"":"""&amp;Table_Styles[[#This Row],[Font Family Used]]&amp;""",""fontWeight"":"&amp;Table_Styles[[#This Row],[Font Weight Used]]&amp;"}","")</f>
        <v/>
      </c>
      <c r="CE117"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v>
      </c>
      <c r="CF117" s="104" t="str">
        <f>IF(AND(Table_Styles[[#This Row],[Selector]]&lt;&gt;"", Table_Styles[[#This Row],[Config Properties]]&lt;&gt;""),
Table_Styles[[#This Row],[Selector]]&amp;" { "&amp;Table_Styles[[#This Row],[Config Properties]]&amp;" }","")</f>
        <v>#sidebar .body .summary .value { font-family: 'Nunito';font-size: 13px;font-weight: 300;color: #1d1c1c }</v>
      </c>
      <c r="CG117" s="104" t="str">
        <f xml:space="preserve">
SUBSTITUTE(SUBSTITUTE(SUBSTITUTE(SUBSTITUTE(SUBSTITUTE(SUBSTITUTE(SUBSTITUTE(SUBSTITUTE(Table_Styles[[#This Row],[Config]],
" {","{"),
"{ ","{"),
" }","}"),
"} ","}"),
" ,",","),
", ",","),
" :",":"),
": ",":")</f>
        <v>#sidebar .body .summary .value{font-family:'Nunito';font-size:13px;font-weight:300;color:#1d1c1c}</v>
      </c>
    </row>
    <row r="118" spans="2:85" ht="21.75" thickBot="1">
      <c r="B118" s="110" t="s">
        <v>577</v>
      </c>
      <c r="C118" s="110"/>
      <c r="D118" s="110"/>
      <c r="E118" s="110"/>
      <c r="F118" s="110" t="str">
        <f>IF(Table_Styles[[#This Row],[Font Family]]&lt;&gt;"",Table_Styles[[#This Row],[Font Family]],IF(Table_Styles[[#This Row],[Font Family Default]]&lt;&gt;"",Table_Styles[[#This Row],[Font Family Default]],""))</f>
        <v/>
      </c>
      <c r="G118" s="110"/>
      <c r="H118" s="110"/>
      <c r="I118" s="110" t="str">
        <f>IF(Table_Styles[[#This Row],[Font Size]]&lt;&gt;"",Table_Styles[[#This Row],[Font Size]],IF(Table_Styles[[#This Row],[Font Size Default]]&lt;&gt;"",Table_Styles[[#This Row],[Font Size Default]],""))</f>
        <v/>
      </c>
      <c r="J118" s="110"/>
      <c r="K118" s="110"/>
      <c r="L118" s="110" t="str">
        <f>IF(Table_Styles[[#This Row],[Font Weight]]&lt;&gt;"",Table_Styles[[#This Row],[Font Weight]],IF(Table_Styles[[#This Row],[Font Weight Default]]&lt;&gt;"",Table_Styles[[#This Row],[Font Weight Default]],""))</f>
        <v/>
      </c>
      <c r="M118" s="110"/>
      <c r="N118" s="110"/>
      <c r="O118" s="110" t="str">
        <f>IF(Table_Styles[[#This Row],[Colour]]&lt;&gt;"",Table_Styles[[#This Row],[Colour]],IF(Table_Styles[[#This Row],[Colour Default]]&lt;&gt;"",Table_Styles[[#This Row],[Colour Default]],""))</f>
        <v/>
      </c>
      <c r="P118" s="110"/>
      <c r="Q118" s="110"/>
      <c r="R118" s="110" t="str">
        <f>IF(Table_Styles[[#This Row],[Background]]&lt;&gt;"",Table_Styles[[#This Row],[Background]],IF(Table_Styles[[#This Row],[Background Default]]&lt;&gt;"",Table_Styles[[#This Row],[Background Default]],""))</f>
        <v/>
      </c>
      <c r="S118" s="110"/>
      <c r="T118" s="110"/>
      <c r="U118" s="110" t="str">
        <f>IF(Table_Styles[[#This Row],[Border]]&lt;&gt;"",Table_Styles[[#This Row],[Border]],IF(Table_Styles[[#This Row],[Border Default]]&lt;&gt;"",Table_Styles[[#This Row],[Border Default]],""))</f>
        <v/>
      </c>
      <c r="V118" s="110"/>
      <c r="W118" s="110"/>
      <c r="X118" s="110" t="str">
        <f>IF(Table_Styles[[#This Row],[Border Radius]]&lt;&gt;"",Table_Styles[[#This Row],[Border Radius]],IF(Table_Styles[[#This Row],[Border Radius Default]]&lt;&gt;"",Table_Styles[[#This Row],[Border Radius Default]],""))</f>
        <v/>
      </c>
      <c r="Y118" s="110"/>
      <c r="Z118" s="110"/>
      <c r="AA118" s="110" t="str">
        <f>IF(Table_Styles[[#This Row],[MT]]&lt;&gt;"",Table_Styles[[#This Row],[MT]],IF(Table_Styles[[#This Row],[MT Default]]&lt;&gt;"",Table_Styles[[#This Row],[MT Default]],""))</f>
        <v/>
      </c>
      <c r="AB118" s="110"/>
      <c r="AC118" s="110"/>
      <c r="AD118" s="110" t="str">
        <f>IF(Table_Styles[[#This Row],[MR]]&lt;&gt;"",Table_Styles[[#This Row],[MR]],IF(Table_Styles[[#This Row],[MR Default]]&lt;&gt;"",Table_Styles[[#This Row],[MR Default]],""))</f>
        <v/>
      </c>
      <c r="AE118" s="110"/>
      <c r="AF118" s="110"/>
      <c r="AG118" s="110" t="str">
        <f>IF(Table_Styles[[#This Row],[MB]]&lt;&gt;"",Table_Styles[[#This Row],[MB]],IF(Table_Styles[[#This Row],[MB Default]]&lt;&gt;"",Table_Styles[[#This Row],[MB Default]],""))</f>
        <v/>
      </c>
      <c r="AH118" s="110"/>
      <c r="AI118" s="110"/>
      <c r="AJ118" s="110" t="str">
        <f>IF(Table_Styles[[#This Row],[ML]]&lt;&gt;"",Table_Styles[[#This Row],[ML]],IF(Table_Styles[[#This Row],[ML Default]]&lt;&gt;"",Table_Styles[[#This Row],[ML Default]],""))</f>
        <v/>
      </c>
      <c r="AK118" s="110"/>
      <c r="AL118" s="110"/>
      <c r="AM118" s="110" t="str">
        <f>IF(Table_Styles[[#This Row],[PT]]&lt;&gt;"",Table_Styles[[#This Row],[PT]],IF(Table_Styles[[#This Row],[PT Default]]&lt;&gt;"",Table_Styles[[#This Row],[PT Default]],""))</f>
        <v/>
      </c>
      <c r="AN118" s="110"/>
      <c r="AO118" s="110"/>
      <c r="AP118" s="110" t="str">
        <f>IF(Table_Styles[[#This Row],[PR]]&lt;&gt;"",Table_Styles[[#This Row],[PR]],IF(Table_Styles[[#This Row],[PR Default]]&lt;&gt;"",Table_Styles[[#This Row],[PR Default]],""))</f>
        <v/>
      </c>
      <c r="AQ118" s="110"/>
      <c r="AR118" s="110"/>
      <c r="AS118" s="110" t="str">
        <f>IF(Table_Styles[[#This Row],[PB]]&lt;&gt;"",Table_Styles[[#This Row],[PB]],IF(Table_Styles[[#This Row],[PB Default]]&lt;&gt;"",Table_Styles[[#This Row],[PB Default]],""))</f>
        <v/>
      </c>
      <c r="AT118" s="110"/>
      <c r="AU118" s="110"/>
      <c r="AV118" s="110" t="str">
        <f>IF(Table_Styles[[#This Row],[PL]]&lt;&gt;"",Table_Styles[[#This Row],[PL]],IF(Table_Styles[[#This Row],[PL Default]]&lt;&gt;"",Table_Styles[[#This Row],[PL Default]],""))</f>
        <v/>
      </c>
      <c r="AW118" s="110"/>
      <c r="AX118" s="110"/>
      <c r="AY118" s="110" t="str">
        <f>IF(Table_Styles[[#This Row],[BT]]&lt;&gt;"",Table_Styles[[#This Row],[BT]],IF(Table_Styles[[#This Row],[BT Default]]&lt;&gt;"",Table_Styles[[#This Row],[BT Default]],""))</f>
        <v/>
      </c>
      <c r="AZ118" s="110"/>
      <c r="BA118" s="110"/>
      <c r="BB118" s="110" t="str">
        <f>IF(Table_Styles[[#This Row],[BR]]&lt;&gt;"",Table_Styles[[#This Row],[BR]],IF(Table_Styles[[#This Row],[BR Default]]&lt;&gt;"",Table_Styles[[#This Row],[BR Default]],""))</f>
        <v/>
      </c>
      <c r="BC118" s="110"/>
      <c r="BD118" s="110"/>
      <c r="BE118" s="110" t="str">
        <f>IF(Table_Styles[[#This Row],[BB]]&lt;&gt;"",Table_Styles[[#This Row],[BB]],IF(Table_Styles[[#This Row],[BB Default]]&lt;&gt;"",Table_Styles[[#This Row],[BB Default]],""))</f>
        <v/>
      </c>
      <c r="BF118" s="110"/>
      <c r="BG118" s="110"/>
      <c r="BH118" s="110" t="str">
        <f>IF(Table_Styles[[#This Row],[BL]]&lt;&gt;"",Table_Styles[[#This Row],[BL]],IF(Table_Styles[[#This Row],[BL Default]]&lt;&gt;"",Table_Styles[[#This Row],[BL Default]],""))</f>
        <v/>
      </c>
      <c r="BI118" s="110"/>
      <c r="BJ118" s="126"/>
      <c r="BK118" s="110" t="str">
        <f>IF(Table_Styles[[#This Row],[Width]]&lt;&gt;"",Table_Styles[[#This Row],[Width]],IF(Table_Styles[[#This Row],[Width Default]]&lt;&gt;"",Table_Styles[[#This Row],[Width Default]],""))</f>
        <v/>
      </c>
      <c r="BL118" s="110"/>
      <c r="BM118" s="110"/>
      <c r="BN118" s="110" t="str">
        <f>IF(Table_Styles[[#This Row],[Height]]&lt;&gt;"",Table_Styles[[#This Row],[Height]],IF(Table_Styles[[#This Row],[Height Default]]&lt;&gt;"",Table_Styles[[#This Row],[Height Default]],""))</f>
        <v/>
      </c>
      <c r="BO118" s="110"/>
      <c r="BP118" s="110"/>
      <c r="BQ118" s="110" t="str">
        <f>IF(Table_Styles[[#This Row],[Top]]&lt;&gt;"",Table_Styles[[#This Row],[Top]],IF(Table_Styles[[#This Row],[Top Default]]&lt;&gt;"",Table_Styles[[#This Row],[Top Default]],""))</f>
        <v/>
      </c>
      <c r="BR118" s="110"/>
      <c r="BS118" s="110"/>
      <c r="BT118" s="110" t="str">
        <f>IF(Table_Styles[[#This Row],[Right]]&lt;&gt;"",Table_Styles[[#This Row],[Right]],IF(Table_Styles[[#This Row],[Right Default]]&lt;&gt;"",Table_Styles[[#This Row],[Right Default]],""))</f>
        <v/>
      </c>
      <c r="BU118" s="110"/>
      <c r="BV118" s="110"/>
      <c r="BW118" s="110" t="str">
        <f>IF(Table_Styles[[#This Row],[Bottom]]&lt;&gt;"",Table_Styles[[#This Row],[Bottom]],IF(Table_Styles[[#This Row],[Bottom Default]]&lt;&gt;"",Table_Styles[[#This Row],[Bottom Default]],""))</f>
        <v/>
      </c>
      <c r="BX118" s="110"/>
      <c r="BY118" s="110"/>
      <c r="BZ118" s="110" t="str">
        <f>IF(Table_Styles[[#This Row],[Left]]&lt;&gt;"",Table_Styles[[#This Row],[Left]],IF(Table_Styles[[#This Row],[Left Default]]&lt;&gt;"",Table_Styles[[#This Row],[Left Default]],""))</f>
        <v/>
      </c>
      <c r="CA118" s="110"/>
      <c r="CB118" s="110" t="str">
        <f>IF(AND(Table_Styles[[#This Row],[Selector]]&lt;&gt;"",Table_Styles[[#This Row],[Font Family Used]]&lt;&gt;"",Table_Styles[[#This Row],[Font Weight Used]]&lt;&gt;""),Table_Styles[[#This Row],[Font Family Used]]&amp;" "&amp;Table_Styles[[#This Row],[Font Weight Used]],"")</f>
        <v/>
      </c>
      <c r="CC118" s="110" t="str">
        <f ca="1">IF(AND(Table_Styles[[#This Row],[Selector]],COUNTIF(OFFSET(CC:CC,0,0,ROW()-1,1),"="&amp;Table_Styles[[#This Row],[Font]])=0),Table_Styles[[#This Row],[Font]],"")</f>
        <v/>
      </c>
      <c r="CD118" s="110" t="str">
        <f ca="1">IF(Table_Styles[[#This Row],[Unique Font]]&lt;&gt;"",
"{""fontFamily"":"""&amp;Table_Styles[[#This Row],[Font Family Used]]&amp;""",""fontWeight"":"&amp;Table_Styles[[#This Row],[Font Weight Used]]&amp;"}","")</f>
        <v/>
      </c>
      <c r="CE118"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110" t="str">
        <f>IF(AND(Table_Styles[[#This Row],[Selector]]&lt;&gt;"", Table_Styles[[#This Row],[Config Properties]]&lt;&gt;""),
Table_Styles[[#This Row],[Selector]]&amp;" { "&amp;Table_Styles[[#This Row],[Config Properties]]&amp;" }","")</f>
        <v/>
      </c>
      <c r="CG118" s="110" t="str">
        <f xml:space="preserve">
SUBSTITUTE(SUBSTITUTE(SUBSTITUTE(SUBSTITUTE(SUBSTITUTE(SUBSTITUTE(SUBSTITUTE(SUBSTITUTE(Table_Styles[[#This Row],[Config]],
" {","{"),
"{ ","{"),
" }","}"),
"} ","}"),
" ,",","),
", ",","),
" :",":"),
": ",":")</f>
        <v/>
      </c>
    </row>
    <row r="119" spans="2:85" ht="21" customHeight="1">
      <c r="B119" s="171" t="s">
        <v>578</v>
      </c>
      <c r="C119" s="6" t="s">
        <v>579</v>
      </c>
      <c r="D119" s="10"/>
      <c r="E119" s="10"/>
      <c r="F119" s="10" t="str">
        <f>IF(Table_Styles[[#This Row],[Font Family]]&lt;&gt;"",Table_Styles[[#This Row],[Font Family]],IF(Table_Styles[[#This Row],[Font Family Default]]&lt;&gt;"",Table_Styles[[#This Row],[Font Family Default]],""))</f>
        <v/>
      </c>
      <c r="G119" s="10"/>
      <c r="H119" s="10"/>
      <c r="I119" s="10" t="str">
        <f>IF(Table_Styles[[#This Row],[Font Size]]&lt;&gt;"",Table_Styles[[#This Row],[Font Size]],IF(Table_Styles[[#This Row],[Font Size Default]]&lt;&gt;"",Table_Styles[[#This Row],[Font Size Default]],""))</f>
        <v/>
      </c>
      <c r="J119" s="10"/>
      <c r="K119" s="10"/>
      <c r="L119" s="10" t="str">
        <f>IF(Table_Styles[[#This Row],[Font Weight]]&lt;&gt;"",Table_Styles[[#This Row],[Font Weight]],IF(Table_Styles[[#This Row],[Font Weight Default]]&lt;&gt;"",Table_Styles[[#This Row],[Font Weight Default]],""))</f>
        <v/>
      </c>
      <c r="M119" s="10"/>
      <c r="N119" s="10"/>
      <c r="O119" s="10" t="str">
        <f>IF(Table_Styles[[#This Row],[Colour]]&lt;&gt;"",Table_Styles[[#This Row],[Colour]],IF(Table_Styles[[#This Row],[Colour Default]]&lt;&gt;"",Table_Styles[[#This Row],[Colour Default]],""))</f>
        <v/>
      </c>
      <c r="P119" s="10"/>
      <c r="Q119" s="10"/>
      <c r="R119" s="10" t="str">
        <f>IF(Table_Styles[[#This Row],[Background]]&lt;&gt;"",Table_Styles[[#This Row],[Background]],IF(Table_Styles[[#This Row],[Background Default]]&lt;&gt;"",Table_Styles[[#This Row],[Background Default]],""))</f>
        <v/>
      </c>
      <c r="S119" s="10"/>
      <c r="T119" s="10"/>
      <c r="U119" s="10" t="str">
        <f>IF(Table_Styles[[#This Row],[Border]]&lt;&gt;"",Table_Styles[[#This Row],[Border]],IF(Table_Styles[[#This Row],[Border Default]]&lt;&gt;"",Table_Styles[[#This Row],[Border Default]],""))</f>
        <v/>
      </c>
      <c r="V119" s="10"/>
      <c r="W119" s="10"/>
      <c r="X119" s="10" t="str">
        <f>IF(Table_Styles[[#This Row],[Border Radius]]&lt;&gt;"",Table_Styles[[#This Row],[Border Radius]],IF(Table_Styles[[#This Row],[Border Radius Default]]&lt;&gt;"",Table_Styles[[#This Row],[Border Radius Default]],""))</f>
        <v/>
      </c>
      <c r="Y119" s="10"/>
      <c r="Z119" s="25"/>
      <c r="AA119" s="10" t="str">
        <f>IF(Table_Styles[[#This Row],[MT]]&lt;&gt;"",Table_Styles[[#This Row],[MT]],IF(Table_Styles[[#This Row],[MT Default]]&lt;&gt;"",Table_Styles[[#This Row],[MT Default]],""))</f>
        <v/>
      </c>
      <c r="AB119" s="10"/>
      <c r="AC119" s="10"/>
      <c r="AD119" s="10" t="str">
        <f>IF(Table_Styles[[#This Row],[MR]]&lt;&gt;"",Table_Styles[[#This Row],[MR]],IF(Table_Styles[[#This Row],[MR Default]]&lt;&gt;"",Table_Styles[[#This Row],[MR Default]],""))</f>
        <v/>
      </c>
      <c r="AE119" s="10"/>
      <c r="AF119" s="10"/>
      <c r="AG119" s="10" t="str">
        <f>IF(Table_Styles[[#This Row],[MB]]&lt;&gt;"",Table_Styles[[#This Row],[MB]],IF(Table_Styles[[#This Row],[MB Default]]&lt;&gt;"",Table_Styles[[#This Row],[MB Default]],""))</f>
        <v/>
      </c>
      <c r="AH119" s="10"/>
      <c r="AI119" s="10"/>
      <c r="AJ119" s="10" t="str">
        <f>IF(Table_Styles[[#This Row],[ML]]&lt;&gt;"",Table_Styles[[#This Row],[ML]],IF(Table_Styles[[#This Row],[ML Default]]&lt;&gt;"",Table_Styles[[#This Row],[ML Default]],""))</f>
        <v/>
      </c>
      <c r="AK119" s="10"/>
      <c r="AL119" s="10"/>
      <c r="AM119" s="10" t="str">
        <f>IF(Table_Styles[[#This Row],[PT]]&lt;&gt;"",Table_Styles[[#This Row],[PT]],IF(Table_Styles[[#This Row],[PT Default]]&lt;&gt;"",Table_Styles[[#This Row],[PT Default]],""))</f>
        <v/>
      </c>
      <c r="AN119" s="10"/>
      <c r="AO119" s="10"/>
      <c r="AP119" s="10" t="str">
        <f>IF(Table_Styles[[#This Row],[PR]]&lt;&gt;"",Table_Styles[[#This Row],[PR]],IF(Table_Styles[[#This Row],[PR Default]]&lt;&gt;"",Table_Styles[[#This Row],[PR Default]],""))</f>
        <v/>
      </c>
      <c r="AQ119" s="10"/>
      <c r="AR119" s="10"/>
      <c r="AS119" s="10" t="str">
        <f>IF(Table_Styles[[#This Row],[PB]]&lt;&gt;"",Table_Styles[[#This Row],[PB]],IF(Table_Styles[[#This Row],[PB Default]]&lt;&gt;"",Table_Styles[[#This Row],[PB Default]],""))</f>
        <v/>
      </c>
      <c r="AT119" s="10"/>
      <c r="AU119" s="10"/>
      <c r="AV119" s="10" t="str">
        <f>IF(Table_Styles[[#This Row],[PL]]&lt;&gt;"",Table_Styles[[#This Row],[PL]],IF(Table_Styles[[#This Row],[PL Default]]&lt;&gt;"",Table_Styles[[#This Row],[PL Default]],""))</f>
        <v/>
      </c>
      <c r="AW119" s="10"/>
      <c r="AX119" s="10"/>
      <c r="AY119" s="10" t="str">
        <f>IF(Table_Styles[[#This Row],[BT]]&lt;&gt;"",Table_Styles[[#This Row],[BT]],IF(Table_Styles[[#This Row],[BT Default]]&lt;&gt;"",Table_Styles[[#This Row],[BT Default]],""))</f>
        <v/>
      </c>
      <c r="AZ119" s="10"/>
      <c r="BA119" s="10"/>
      <c r="BB119" s="10" t="str">
        <f>IF(Table_Styles[[#This Row],[BR]]&lt;&gt;"",Table_Styles[[#This Row],[BR]],IF(Table_Styles[[#This Row],[BR Default]]&lt;&gt;"",Table_Styles[[#This Row],[BR Default]],""))</f>
        <v/>
      </c>
      <c r="BC119" s="10"/>
      <c r="BD119" s="10"/>
      <c r="BE119" s="10" t="str">
        <f>IF(Table_Styles[[#This Row],[BB]]&lt;&gt;"",Table_Styles[[#This Row],[BB]],IF(Table_Styles[[#This Row],[BB Default]]&lt;&gt;"",Table_Styles[[#This Row],[BB Default]],""))</f>
        <v/>
      </c>
      <c r="BF119" s="10"/>
      <c r="BG119" s="10"/>
      <c r="BH119" s="10" t="str">
        <f>IF(Table_Styles[[#This Row],[BL]]&lt;&gt;"",Table_Styles[[#This Row],[BL]],IF(Table_Styles[[#This Row],[BL Default]]&lt;&gt;"",Table_Styles[[#This Row],[BL Default]],""))</f>
        <v/>
      </c>
      <c r="BI119" s="10"/>
      <c r="BJ119" s="10"/>
      <c r="BK119" s="10" t="str">
        <f>IF(Table_Styles[[#This Row],[Width]]&lt;&gt;"",Table_Styles[[#This Row],[Width]],IF(Table_Styles[[#This Row],[Width Default]]&lt;&gt;"",Table_Styles[[#This Row],[Width Default]],""))</f>
        <v/>
      </c>
      <c r="BL119" s="10"/>
      <c r="BM119" s="10"/>
      <c r="BN119" s="10" t="str">
        <f>IF(Table_Styles[[#This Row],[Height]]&lt;&gt;"",Table_Styles[[#This Row],[Height]],IF(Table_Styles[[#This Row],[Height Default]]&lt;&gt;"",Table_Styles[[#This Row],[Height Default]],""))</f>
        <v/>
      </c>
      <c r="BO119" s="10"/>
      <c r="BP119" s="10"/>
      <c r="BQ119" s="10" t="str">
        <f>IF(Table_Styles[[#This Row],[Top]]&lt;&gt;"",Table_Styles[[#This Row],[Top]],IF(Table_Styles[[#This Row],[Top Default]]&lt;&gt;"",Table_Styles[[#This Row],[Top Default]],""))</f>
        <v/>
      </c>
      <c r="BR119" s="10"/>
      <c r="BS119" s="10"/>
      <c r="BT119" s="10" t="str">
        <f>IF(Table_Styles[[#This Row],[Right]]&lt;&gt;"",Table_Styles[[#This Row],[Right]],IF(Table_Styles[[#This Row],[Right Default]]&lt;&gt;"",Table_Styles[[#This Row],[Right Default]],""))</f>
        <v/>
      </c>
      <c r="BU119" s="10"/>
      <c r="BV119" s="10"/>
      <c r="BW119" s="10" t="str">
        <f>IF(Table_Styles[[#This Row],[Bottom]]&lt;&gt;"",Table_Styles[[#This Row],[Bottom]],IF(Table_Styles[[#This Row],[Bottom Default]]&lt;&gt;"",Table_Styles[[#This Row],[Bottom Default]],""))</f>
        <v/>
      </c>
      <c r="BX119" s="10"/>
      <c r="BY119" s="10"/>
      <c r="BZ119" s="10" t="str">
        <f>IF(Table_Styles[[#This Row],[Left]]&lt;&gt;"",Table_Styles[[#This Row],[Left]],IF(Table_Styles[[#This Row],[Left Default]]&lt;&gt;"",Table_Styles[[#This Row],[Left Default]],""))</f>
        <v/>
      </c>
      <c r="CA119" s="10"/>
      <c r="CB119" t="str">
        <f>IF(AND(Table_Styles[[#This Row],[Selector]]&lt;&gt;"",Table_Styles[[#This Row],[Font Family Used]]&lt;&gt;"",Table_Styles[[#This Row],[Font Weight Used]]&lt;&gt;""),Table_Styles[[#This Row],[Font Family Used]]&amp;" "&amp;Table_Styles[[#This Row],[Font Weight Used]],"")</f>
        <v/>
      </c>
      <c r="CC119" t="str">
        <f ca="1">IF(AND(Table_Styles[[#This Row],[Selector]],COUNTIF(OFFSET(CC:CC,0,0,ROW()-1,1),"="&amp;Table_Styles[[#This Row],[Font]])=0),Table_Styles[[#This Row],[Font]],"")</f>
        <v/>
      </c>
      <c r="CD119" t="str">
        <f ca="1">IF(Table_Styles[[#This Row],[Unique Font]]&lt;&gt;"",
"{""fontFamily"":"""&amp;Table_Styles[[#This Row],[Font Family Used]]&amp;""",""fontWeight"":"&amp;Table_Styles[[#This Row],[Font Weight Used]]&amp;"}","")</f>
        <v/>
      </c>
      <c r="CE1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t="str">
        <f>IF(AND(Table_Styles[[#This Row],[Selector]]&lt;&gt;"", Table_Styles[[#This Row],[Config Properties]]&lt;&gt;""),
Table_Styles[[#This Row],[Selector]]&amp;" { "&amp;Table_Styles[[#This Row],[Config Properties]]&amp;" }","")</f>
        <v/>
      </c>
      <c r="CG119" t="str">
        <f xml:space="preserve">
SUBSTITUTE(SUBSTITUTE(SUBSTITUTE(SUBSTITUTE(SUBSTITUTE(SUBSTITUTE(SUBSTITUTE(SUBSTITUTE(Table_Styles[[#This Row],[Config]],
" {","{"),
"{ ","{"),
" }","}"),
"} ","}"),
" ,",","),
", ",","),
" :",":"),
": ",":")</f>
        <v/>
      </c>
    </row>
    <row r="120" spans="2:85" ht="21" customHeight="1">
      <c r="B120" s="177" t="s">
        <v>525</v>
      </c>
      <c r="C120" s="171" t="s">
        <v>580</v>
      </c>
      <c r="D120" s="59"/>
      <c r="E120" s="60"/>
      <c r="F120" s="29" t="str">
        <f>IF(Table_Styles[[#This Row],[Font Family]]&lt;&gt;"",Table_Styles[[#This Row],[Font Family]],IF(Table_Styles[[#This Row],[Font Family Default]]&lt;&gt;"",Table_Styles[[#This Row],[Font Family Default]],""))</f>
        <v/>
      </c>
      <c r="G120" s="59"/>
      <c r="H120" s="60"/>
      <c r="I120" s="29" t="str">
        <f>IF(Table_Styles[[#This Row],[Font Size]]&lt;&gt;"",Table_Styles[[#This Row],[Font Size]],IF(Table_Styles[[#This Row],[Font Size Default]]&lt;&gt;"",Table_Styles[[#This Row],[Font Size Default]],""))</f>
        <v/>
      </c>
      <c r="J120" s="59"/>
      <c r="K120" s="60"/>
      <c r="L120" s="29" t="str">
        <f>IF(Table_Styles[[#This Row],[Font Weight]]&lt;&gt;"",Table_Styles[[#This Row],[Font Weight]],IF(Table_Styles[[#This Row],[Font Weight Default]]&lt;&gt;"",Table_Styles[[#This Row],[Font Weight Default]],""))</f>
        <v/>
      </c>
      <c r="M120" s="59"/>
      <c r="N120" s="60"/>
      <c r="O120" s="29" t="str">
        <f>IF(Table_Styles[[#This Row],[Colour]]&lt;&gt;"",Table_Styles[[#This Row],[Colour]],IF(Table_Styles[[#This Row],[Colour Default]]&lt;&gt;"",Table_Styles[[#This Row],[Colour Default]],""))</f>
        <v/>
      </c>
      <c r="P120" s="59"/>
      <c r="Q120" s="60"/>
      <c r="R120" s="29" t="str">
        <f>IF(Table_Styles[[#This Row],[Background]]&lt;&gt;"",Table_Styles[[#This Row],[Background]],IF(Table_Styles[[#This Row],[Background Default]]&lt;&gt;"",Table_Styles[[#This Row],[Background Default]],""))</f>
        <v/>
      </c>
      <c r="S120" s="59"/>
      <c r="T120" s="60"/>
      <c r="U120" s="29" t="str">
        <f>IF(Table_Styles[[#This Row],[Border]]&lt;&gt;"",Table_Styles[[#This Row],[Border]],IF(Table_Styles[[#This Row],[Border Default]]&lt;&gt;"",Table_Styles[[#This Row],[Border Default]],""))</f>
        <v/>
      </c>
      <c r="V120" s="60"/>
      <c r="W120" s="60"/>
      <c r="X120" s="29" t="str">
        <f>IF(Table_Styles[[#This Row],[Border Radius]]&lt;&gt;"",Table_Styles[[#This Row],[Border Radius]],IF(Table_Styles[[#This Row],[Border Radius Default]]&lt;&gt;"",Table_Styles[[#This Row],[Border Radius Default]],""))</f>
        <v/>
      </c>
      <c r="Y120" s="59"/>
      <c r="Z120" s="60"/>
      <c r="AA120" s="29" t="str">
        <f>IF(Table_Styles[[#This Row],[MT]]&lt;&gt;"",Table_Styles[[#This Row],[MT]],IF(Table_Styles[[#This Row],[MT Default]]&lt;&gt;"",Table_Styles[[#This Row],[MT Default]],""))</f>
        <v/>
      </c>
      <c r="AB120" s="59"/>
      <c r="AC120" s="60"/>
      <c r="AD120" s="29" t="str">
        <f>IF(Table_Styles[[#This Row],[MR]]&lt;&gt;"",Table_Styles[[#This Row],[MR]],IF(Table_Styles[[#This Row],[MR Default]]&lt;&gt;"",Table_Styles[[#This Row],[MR Default]],""))</f>
        <v/>
      </c>
      <c r="AE120" s="59"/>
      <c r="AF120" s="60"/>
      <c r="AG120" s="29" t="str">
        <f>IF(Table_Styles[[#This Row],[MB]]&lt;&gt;"",Table_Styles[[#This Row],[MB]],IF(Table_Styles[[#This Row],[MB Default]]&lt;&gt;"",Table_Styles[[#This Row],[MB Default]],""))</f>
        <v/>
      </c>
      <c r="AH120" s="59"/>
      <c r="AI120" s="60"/>
      <c r="AJ120" s="29" t="str">
        <f>IF(Table_Styles[[#This Row],[ML]]&lt;&gt;"",Table_Styles[[#This Row],[ML]],IF(Table_Styles[[#This Row],[ML Default]]&lt;&gt;"",Table_Styles[[#This Row],[ML Default]],""))</f>
        <v/>
      </c>
      <c r="AK120" s="59"/>
      <c r="AL120" s="60"/>
      <c r="AM120" s="29" t="str">
        <f>IF(Table_Styles[[#This Row],[PT]]&lt;&gt;"",Table_Styles[[#This Row],[PT]],IF(Table_Styles[[#This Row],[PT Default]]&lt;&gt;"",Table_Styles[[#This Row],[PT Default]],""))</f>
        <v/>
      </c>
      <c r="AN120" s="59"/>
      <c r="AO120" s="60"/>
      <c r="AP120" s="29" t="str">
        <f>IF(Table_Styles[[#This Row],[PR]]&lt;&gt;"",Table_Styles[[#This Row],[PR]],IF(Table_Styles[[#This Row],[PR Default]]&lt;&gt;"",Table_Styles[[#This Row],[PR Default]],""))</f>
        <v/>
      </c>
      <c r="AQ120" s="59"/>
      <c r="AR120" s="60"/>
      <c r="AS120" s="29" t="str">
        <f>IF(Table_Styles[[#This Row],[PB]]&lt;&gt;"",Table_Styles[[#This Row],[PB]],IF(Table_Styles[[#This Row],[PB Default]]&lt;&gt;"",Table_Styles[[#This Row],[PB Default]],""))</f>
        <v/>
      </c>
      <c r="AT120" s="59"/>
      <c r="AU120" s="60"/>
      <c r="AV120" s="29" t="str">
        <f>IF(Table_Styles[[#This Row],[PL]]&lt;&gt;"",Table_Styles[[#This Row],[PL]],IF(Table_Styles[[#This Row],[PL Default]]&lt;&gt;"",Table_Styles[[#This Row],[PL Default]],""))</f>
        <v/>
      </c>
      <c r="AW120" s="59"/>
      <c r="AX120" s="60"/>
      <c r="AY120" s="29" t="str">
        <f>IF(Table_Styles[[#This Row],[BT]]&lt;&gt;"",Table_Styles[[#This Row],[BT]],IF(Table_Styles[[#This Row],[BT Default]]&lt;&gt;"",Table_Styles[[#This Row],[BT Default]],""))</f>
        <v/>
      </c>
      <c r="AZ120" s="59"/>
      <c r="BA120" s="60"/>
      <c r="BB120" s="29" t="str">
        <f>IF(Table_Styles[[#This Row],[BR]]&lt;&gt;"",Table_Styles[[#This Row],[BR]],IF(Table_Styles[[#This Row],[BR Default]]&lt;&gt;"",Table_Styles[[#This Row],[BR Default]],""))</f>
        <v/>
      </c>
      <c r="BC120" s="59"/>
      <c r="BD120" s="60"/>
      <c r="BE120" s="29" t="str">
        <f>IF(Table_Styles[[#This Row],[BB]]&lt;&gt;"",Table_Styles[[#This Row],[BB]],IF(Table_Styles[[#This Row],[BB Default]]&lt;&gt;"",Table_Styles[[#This Row],[BB Default]],""))</f>
        <v/>
      </c>
      <c r="BF120" s="59"/>
      <c r="BG120" s="60"/>
      <c r="BH120" s="29" t="str">
        <f>IF(Table_Styles[[#This Row],[BL]]&lt;&gt;"",Table_Styles[[#This Row],[BL]],IF(Table_Styles[[#This Row],[BL Default]]&lt;&gt;"",Table_Styles[[#This Row],[BL Default]],""))</f>
        <v/>
      </c>
      <c r="BI120" s="60"/>
      <c r="BJ120" s="60"/>
      <c r="BK120" s="29" t="str">
        <f>IF(Table_Styles[[#This Row],[Width]]&lt;&gt;"",Table_Styles[[#This Row],[Width]],IF(Table_Styles[[#This Row],[Width Default]]&lt;&gt;"",Table_Styles[[#This Row],[Width Default]],""))</f>
        <v/>
      </c>
      <c r="BL120" s="60"/>
      <c r="BM120" s="60"/>
      <c r="BN120" s="29" t="str">
        <f>IF(Table_Styles[[#This Row],[Height]]&lt;&gt;"",Table_Styles[[#This Row],[Height]],IF(Table_Styles[[#This Row],[Height Default]]&lt;&gt;"",Table_Styles[[#This Row],[Height Default]],""))</f>
        <v/>
      </c>
      <c r="BO120" s="29"/>
      <c r="BP120" s="29"/>
      <c r="BQ120" s="29" t="str">
        <f>IF(Table_Styles[[#This Row],[Top]]&lt;&gt;"",Table_Styles[[#This Row],[Top]],IF(Table_Styles[[#This Row],[Top Default]]&lt;&gt;"",Table_Styles[[#This Row],[Top Default]],""))</f>
        <v/>
      </c>
      <c r="BR120" s="29"/>
      <c r="BS120" s="29"/>
      <c r="BT120" s="29" t="str">
        <f>IF(Table_Styles[[#This Row],[Right]]&lt;&gt;"",Table_Styles[[#This Row],[Right]],IF(Table_Styles[[#This Row],[Right Default]]&lt;&gt;"",Table_Styles[[#This Row],[Right Default]],""))</f>
        <v/>
      </c>
      <c r="BU120" s="29"/>
      <c r="BV120" s="29"/>
      <c r="BW120" s="29" t="str">
        <f>IF(Table_Styles[[#This Row],[Bottom]]&lt;&gt;"",Table_Styles[[#This Row],[Bottom]],IF(Table_Styles[[#This Row],[Bottom Default]]&lt;&gt;"",Table_Styles[[#This Row],[Bottom Default]],""))</f>
        <v/>
      </c>
      <c r="BX120" s="29"/>
      <c r="BY120" s="29"/>
      <c r="BZ120" s="29" t="str">
        <f>IF(Table_Styles[[#This Row],[Left]]&lt;&gt;"",Table_Styles[[#This Row],[Left]],IF(Table_Styles[[#This Row],[Left Default]]&lt;&gt;"",Table_Styles[[#This Row],[Left Default]],""))</f>
        <v/>
      </c>
      <c r="CA120" s="59"/>
      <c r="CB120" s="108" t="str">
        <f>IF(AND(Table_Styles[[#This Row],[Selector]]&lt;&gt;"",Table_Styles[[#This Row],[Font Family Used]]&lt;&gt;"",Table_Styles[[#This Row],[Font Weight Used]]&lt;&gt;""),Table_Styles[[#This Row],[Font Family Used]]&amp;" "&amp;Table_Styles[[#This Row],[Font Weight Used]],"")</f>
        <v/>
      </c>
      <c r="CC120" s="108" t="str">
        <f ca="1">IF(AND(Table_Styles[[#This Row],[Selector]],COUNTIF(OFFSET(CC:CC,0,0,ROW()-1,1),"="&amp;Table_Styles[[#This Row],[Font]])=0),Table_Styles[[#This Row],[Font]],"")</f>
        <v/>
      </c>
      <c r="CD120" s="108" t="str">
        <f ca="1">IF(Table_Styles[[#This Row],[Unique Font]]&lt;&gt;"",
"{""fontFamily"":"""&amp;Table_Styles[[#This Row],[Font Family Used]]&amp;""",""fontWeight"":"&amp;Table_Styles[[#This Row],[Font Weight Used]]&amp;"}","")</f>
        <v/>
      </c>
      <c r="CE120"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107" t="str">
        <f>IF(AND(Table_Styles[[#This Row],[Selector]]&lt;&gt;"", Table_Styles[[#This Row],[Config Properties]]&lt;&gt;""),
Table_Styles[[#This Row],[Selector]]&amp;" { "&amp;Table_Styles[[#This Row],[Config Properties]]&amp;" }","")</f>
        <v/>
      </c>
      <c r="CG120" s="107" t="str">
        <f xml:space="preserve">
SUBSTITUTE(SUBSTITUTE(SUBSTITUTE(SUBSTITUTE(SUBSTITUTE(SUBSTITUTE(SUBSTITUTE(SUBSTITUTE(Table_Styles[[#This Row],[Config]],
" {","{"),
"{ ","{"),
" }","}"),
"} ","}"),
" ,",","),
", ",","),
" :",":"),
": ",":")</f>
        <v/>
      </c>
    </row>
    <row r="121" spans="2:85" ht="21" customHeight="1">
      <c r="B121" s="176" t="s">
        <v>527</v>
      </c>
      <c r="C121" s="106" t="s">
        <v>581</v>
      </c>
      <c r="D121" s="25"/>
      <c r="E121" s="25"/>
      <c r="F121" s="25" t="str">
        <f>IF(Table_Styles[[#This Row],[Font Family]]&lt;&gt;"",Table_Styles[[#This Row],[Font Family]],IF(Table_Styles[[#This Row],[Font Family Default]]&lt;&gt;"",Table_Styles[[#This Row],[Font Family Default]],""))</f>
        <v/>
      </c>
      <c r="G121" s="25"/>
      <c r="H121" s="25"/>
      <c r="I121" s="25" t="str">
        <f>IF(Table_Styles[[#This Row],[Font Size]]&lt;&gt;"",Table_Styles[[#This Row],[Font Size]],IF(Table_Styles[[#This Row],[Font Size Default]]&lt;&gt;"",Table_Styles[[#This Row],[Font Size Default]],""))</f>
        <v/>
      </c>
      <c r="J121" s="25"/>
      <c r="K121" s="25"/>
      <c r="L121" s="25" t="str">
        <f>IF(Table_Styles[[#This Row],[Font Weight]]&lt;&gt;"",Table_Styles[[#This Row],[Font Weight]],IF(Table_Styles[[#This Row],[Font Weight Default]]&lt;&gt;"",Table_Styles[[#This Row],[Font Weight Default]],""))</f>
        <v/>
      </c>
      <c r="M121" s="25"/>
      <c r="N121" s="25"/>
      <c r="O121" s="25" t="str">
        <f>IF(Table_Styles[[#This Row],[Colour]]&lt;&gt;"",Table_Styles[[#This Row],[Colour]],IF(Table_Styles[[#This Row],[Colour Default]]&lt;&gt;"",Table_Styles[[#This Row],[Colour Default]],""))</f>
        <v/>
      </c>
      <c r="P121" s="25"/>
      <c r="Q121" s="25"/>
      <c r="R121" s="25" t="str">
        <f>IF(Table_Styles[[#This Row],[Background]]&lt;&gt;"",Table_Styles[[#This Row],[Background]],IF(Table_Styles[[#This Row],[Background Default]]&lt;&gt;"",Table_Styles[[#This Row],[Background Default]],""))</f>
        <v/>
      </c>
      <c r="S121" s="25"/>
      <c r="T121" s="25"/>
      <c r="U121" s="25" t="str">
        <f>IF(Table_Styles[[#This Row],[Border]]&lt;&gt;"",Table_Styles[[#This Row],[Border]],IF(Table_Styles[[#This Row],[Border Default]]&lt;&gt;"",Table_Styles[[#This Row],[Border Default]],""))</f>
        <v/>
      </c>
      <c r="V121" s="25"/>
      <c r="W121" s="25"/>
      <c r="X121" s="25" t="str">
        <f>IF(Table_Styles[[#This Row],[Border Radius]]&lt;&gt;"",Table_Styles[[#This Row],[Border Radius]],IF(Table_Styles[[#This Row],[Border Radius Default]]&lt;&gt;"",Table_Styles[[#This Row],[Border Radius Default]],""))</f>
        <v/>
      </c>
      <c r="Y121" s="25"/>
      <c r="Z121" s="25" t="s">
        <v>409</v>
      </c>
      <c r="AA121" s="25" t="str">
        <f>IF(Table_Styles[[#This Row],[MT]]&lt;&gt;"",Table_Styles[[#This Row],[MT]],IF(Table_Styles[[#This Row],[MT Default]]&lt;&gt;"",Table_Styles[[#This Row],[MT Default]],""))</f>
        <v>20px</v>
      </c>
      <c r="AB121" s="25"/>
      <c r="AC121" s="25"/>
      <c r="AD121" s="25" t="str">
        <f>IF(Table_Styles[[#This Row],[MR]]&lt;&gt;"",Table_Styles[[#This Row],[MR]],IF(Table_Styles[[#This Row],[MR Default]]&lt;&gt;"",Table_Styles[[#This Row],[MR Default]],""))</f>
        <v/>
      </c>
      <c r="AE121" s="25"/>
      <c r="AF121" s="25"/>
      <c r="AG121" s="25" t="str">
        <f>IF(Table_Styles[[#This Row],[MB]]&lt;&gt;"",Table_Styles[[#This Row],[MB]],IF(Table_Styles[[#This Row],[MB Default]]&lt;&gt;"",Table_Styles[[#This Row],[MB Default]],""))</f>
        <v/>
      </c>
      <c r="AH121" s="25"/>
      <c r="AI121" s="25"/>
      <c r="AJ121" s="25" t="str">
        <f>IF(Table_Styles[[#This Row],[ML]]&lt;&gt;"",Table_Styles[[#This Row],[ML]],IF(Table_Styles[[#This Row],[ML Default]]&lt;&gt;"",Table_Styles[[#This Row],[ML Default]],""))</f>
        <v/>
      </c>
      <c r="AK121" s="25"/>
      <c r="AL121" s="168" t="s">
        <v>429</v>
      </c>
      <c r="AM121" s="25" t="str">
        <f>IF(Table_Styles[[#This Row],[PT]]&lt;&gt;"",Table_Styles[[#This Row],[PT]],IF(Table_Styles[[#This Row],[PT Default]]&lt;&gt;"",Table_Styles[[#This Row],[PT Default]],""))</f>
        <v>13px</v>
      </c>
      <c r="AN121" s="25"/>
      <c r="AO121" s="168"/>
      <c r="AP121" s="25" t="str">
        <f>IF(Table_Styles[[#This Row],[PR]]&lt;&gt;"",Table_Styles[[#This Row],[PR]],IF(Table_Styles[[#This Row],[PR Default]]&lt;&gt;"",Table_Styles[[#This Row],[PR Default]],""))</f>
        <v/>
      </c>
      <c r="AQ121" s="25"/>
      <c r="AR121" s="168" t="s">
        <v>429</v>
      </c>
      <c r="AS121" s="25" t="str">
        <f>IF(Table_Styles[[#This Row],[PB]]&lt;&gt;"",Table_Styles[[#This Row],[PB]],IF(Table_Styles[[#This Row],[PB Default]]&lt;&gt;"",Table_Styles[[#This Row],[PB Default]],""))</f>
        <v>13px</v>
      </c>
      <c r="AT121" s="25"/>
      <c r="AU121" s="168"/>
      <c r="AV121" s="25" t="str">
        <f>IF(Table_Styles[[#This Row],[PL]]&lt;&gt;"",Table_Styles[[#This Row],[PL]],IF(Table_Styles[[#This Row],[PL Default]]&lt;&gt;"",Table_Styles[[#This Row],[PL Default]],""))</f>
        <v/>
      </c>
      <c r="AW121" s="25"/>
      <c r="AX121" s="25"/>
      <c r="AY121" s="25" t="str">
        <f>IF(Table_Styles[[#This Row],[BT]]&lt;&gt;"",Table_Styles[[#This Row],[BT]],IF(Table_Styles[[#This Row],[BT Default]]&lt;&gt;"",Table_Styles[[#This Row],[BT Default]],""))</f>
        <v/>
      </c>
      <c r="AZ121" s="25"/>
      <c r="BA121" s="25"/>
      <c r="BB121" s="25" t="str">
        <f>IF(Table_Styles[[#This Row],[BR]]&lt;&gt;"",Table_Styles[[#This Row],[BR]],IF(Table_Styles[[#This Row],[BR Default]]&lt;&gt;"",Table_Styles[[#This Row],[BR Default]],""))</f>
        <v/>
      </c>
      <c r="BC121" s="25"/>
      <c r="BD121" s="25"/>
      <c r="BE121" s="25" t="str">
        <f>IF(Table_Styles[[#This Row],[BB]]&lt;&gt;"",Table_Styles[[#This Row],[BB]],IF(Table_Styles[[#This Row],[BB Default]]&lt;&gt;"",Table_Styles[[#This Row],[BB Default]],""))</f>
        <v/>
      </c>
      <c r="BF121" s="25"/>
      <c r="BG121" s="25"/>
      <c r="BH121" s="25" t="str">
        <f>IF(Table_Styles[[#This Row],[BL]]&lt;&gt;"",Table_Styles[[#This Row],[BL]],IF(Table_Styles[[#This Row],[BL Default]]&lt;&gt;"",Table_Styles[[#This Row],[BL Default]],""))</f>
        <v/>
      </c>
      <c r="BI121" s="25"/>
      <c r="BJ121" s="175" t="s">
        <v>509</v>
      </c>
      <c r="BK121" s="25" t="str">
        <f>IF(Table_Styles[[#This Row],[Width]]&lt;&gt;"",Table_Styles[[#This Row],[Width]],IF(Table_Styles[[#This Row],[Width Default]]&lt;&gt;"",Table_Styles[[#This Row],[Width Default]],""))</f>
        <v>100%</v>
      </c>
      <c r="BL121" s="25"/>
      <c r="BM121" s="25"/>
      <c r="BN121" s="25" t="str">
        <f>IF(Table_Styles[[#This Row],[Height]]&lt;&gt;"",Table_Styles[[#This Row],[Height]],IF(Table_Styles[[#This Row],[Height Default]]&lt;&gt;"",Table_Styles[[#This Row],[Height Default]],""))</f>
        <v/>
      </c>
      <c r="BO121" s="25"/>
      <c r="BP121" s="25"/>
      <c r="BQ121" s="25" t="str">
        <f>IF(Table_Styles[[#This Row],[Top]]&lt;&gt;"",Table_Styles[[#This Row],[Top]],IF(Table_Styles[[#This Row],[Top Default]]&lt;&gt;"",Table_Styles[[#This Row],[Top Default]],""))</f>
        <v/>
      </c>
      <c r="BR121" s="25"/>
      <c r="BS121" s="25"/>
      <c r="BT121" s="25" t="str">
        <f>IF(Table_Styles[[#This Row],[Right]]&lt;&gt;"",Table_Styles[[#This Row],[Right]],IF(Table_Styles[[#This Row],[Right Default]]&lt;&gt;"",Table_Styles[[#This Row],[Right Default]],""))</f>
        <v/>
      </c>
      <c r="BU121" s="25"/>
      <c r="BV121" s="25"/>
      <c r="BW121" s="25" t="str">
        <f>IF(Table_Styles[[#This Row],[Bottom]]&lt;&gt;"",Table_Styles[[#This Row],[Bottom]],IF(Table_Styles[[#This Row],[Bottom Default]]&lt;&gt;"",Table_Styles[[#This Row],[Bottom Default]],""))</f>
        <v/>
      </c>
      <c r="BX121" s="25"/>
      <c r="BY121" s="25"/>
      <c r="BZ121" s="25" t="str">
        <f>IF(Table_Styles[[#This Row],[Left]]&lt;&gt;"",Table_Styles[[#This Row],[Left]],IF(Table_Styles[[#This Row],[Left Default]]&lt;&gt;"",Table_Styles[[#This Row],[Left Default]],""))</f>
        <v/>
      </c>
      <c r="CA121" s="25"/>
      <c r="CB121" s="102" t="str">
        <f>IF(AND(Table_Styles[[#This Row],[Selector]]&lt;&gt;"",Table_Styles[[#This Row],[Font Family Used]]&lt;&gt;"",Table_Styles[[#This Row],[Font Weight Used]]&lt;&gt;""),Table_Styles[[#This Row],[Font Family Used]]&amp;" "&amp;Table_Styles[[#This Row],[Font Weight Used]],"")</f>
        <v/>
      </c>
      <c r="CC121" s="102" t="str">
        <f ca="1">IF(AND(Table_Styles[[#This Row],[Selector]],COUNTIF(OFFSET(CC:CC,0,0,ROW()-1,1),"="&amp;Table_Styles[[#This Row],[Font]])=0),Table_Styles[[#This Row],[Font]],"")</f>
        <v/>
      </c>
      <c r="CD121" s="102" t="str">
        <f ca="1">IF(Table_Styles[[#This Row],[Unique Font]]&lt;&gt;"",
"{""fontFamily"":"""&amp;Table_Styles[[#This Row],[Font Family Used]]&amp;""",""fontWeight"":"&amp;Table_Styles[[#This Row],[Font Weight Used]]&amp;"}","")</f>
        <v/>
      </c>
      <c r="CE121"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20px;padding-top: 13px;padding-bottom: 13px;width: 100%</v>
      </c>
      <c r="CF121" s="102" t="str">
        <f>IF(AND(Table_Styles[[#This Row],[Selector]]&lt;&gt;"", Table_Styles[[#This Row],[Config Properties]]&lt;&gt;""),
Table_Styles[[#This Row],[Selector]]&amp;" { "&amp;Table_Styles[[#This Row],[Config Properties]]&amp;" }","")</f>
        <v>#sidebar .body nav .btn { margin-top: 20px;padding-top: 13px;padding-bottom: 13px;width: 100% }</v>
      </c>
      <c r="CG121" s="102" t="str">
        <f xml:space="preserve">
SUBSTITUTE(SUBSTITUTE(SUBSTITUTE(SUBSTITUTE(SUBSTITUTE(SUBSTITUTE(SUBSTITUTE(SUBSTITUTE(Table_Styles[[#This Row],[Config]],
" {","{"),
"{ ","{"),
" }","}"),
"} ","}"),
" ,",","),
", ",","),
" :",":"),
": ",":")</f>
        <v>#sidebar .body nav .btn{margin-top:20px;padding-top:13px;padding-bottom:13px;width:100%}</v>
      </c>
    </row>
    <row r="122" spans="2:85" ht="21" customHeight="1">
      <c r="B122" s="176" t="s">
        <v>529</v>
      </c>
      <c r="C122" s="106" t="s">
        <v>582</v>
      </c>
      <c r="D122" s="25"/>
      <c r="E122" s="25"/>
      <c r="F122" s="25" t="str">
        <f>IF(Table_Styles[[#This Row],[Font Family]]&lt;&gt;"",Table_Styles[[#This Row],[Font Family]],IF(Table_Styles[[#This Row],[Font Family Default]]&lt;&gt;"",Table_Styles[[#This Row],[Font Family Default]],""))</f>
        <v/>
      </c>
      <c r="G122" s="25"/>
      <c r="H122" s="25"/>
      <c r="I122" s="25" t="str">
        <f>IF(Table_Styles[[#This Row],[Font Size]]&lt;&gt;"",Table_Styles[[#This Row],[Font Size]],IF(Table_Styles[[#This Row],[Font Size Default]]&lt;&gt;"",Table_Styles[[#This Row],[Font Size Default]],""))</f>
        <v/>
      </c>
      <c r="J122" s="25"/>
      <c r="K122" s="25"/>
      <c r="L122" s="25" t="str">
        <f>IF(Table_Styles[[#This Row],[Font Weight]]&lt;&gt;"",Table_Styles[[#This Row],[Font Weight]],IF(Table_Styles[[#This Row],[Font Weight Default]]&lt;&gt;"",Table_Styles[[#This Row],[Font Weight Default]],""))</f>
        <v/>
      </c>
      <c r="M122" s="25"/>
      <c r="N122" s="25"/>
      <c r="O122" s="25" t="str">
        <f>IF(Table_Styles[[#This Row],[Colour]]&lt;&gt;"",Table_Styles[[#This Row],[Colour]],IF(Table_Styles[[#This Row],[Colour Default]]&lt;&gt;"",Table_Styles[[#This Row],[Colour Default]],""))</f>
        <v/>
      </c>
      <c r="P122" s="25"/>
      <c r="Q122" s="25"/>
      <c r="R122" s="25" t="str">
        <f>IF(Table_Styles[[#This Row],[Background]]&lt;&gt;"",Table_Styles[[#This Row],[Background]],IF(Table_Styles[[#This Row],[Background Default]]&lt;&gt;"",Table_Styles[[#This Row],[Background Default]],""))</f>
        <v/>
      </c>
      <c r="S122" s="25"/>
      <c r="T122" s="25"/>
      <c r="U122" s="25" t="str">
        <f>IF(Table_Styles[[#This Row],[Border]]&lt;&gt;"",Table_Styles[[#This Row],[Border]],IF(Table_Styles[[#This Row],[Border Default]]&lt;&gt;"",Table_Styles[[#This Row],[Border Default]],""))</f>
        <v/>
      </c>
      <c r="V122" s="25"/>
      <c r="W122" s="25"/>
      <c r="X122" s="25" t="str">
        <f>IF(Table_Styles[[#This Row],[Border Radius]]&lt;&gt;"",Table_Styles[[#This Row],[Border Radius]],IF(Table_Styles[[#This Row],[Border Radius Default]]&lt;&gt;"",Table_Styles[[#This Row],[Border Radius Default]],""))</f>
        <v/>
      </c>
      <c r="Y122" s="25"/>
      <c r="Z122" s="25"/>
      <c r="AA122" s="25" t="str">
        <f>IF(Table_Styles[[#This Row],[MT]]&lt;&gt;"",Table_Styles[[#This Row],[MT]],IF(Table_Styles[[#This Row],[MT Default]]&lt;&gt;"",Table_Styles[[#This Row],[MT Default]],""))</f>
        <v/>
      </c>
      <c r="AB122" s="25"/>
      <c r="AC122" s="25"/>
      <c r="AD122" s="25" t="str">
        <f>IF(Table_Styles[[#This Row],[MR]]&lt;&gt;"",Table_Styles[[#This Row],[MR]],IF(Table_Styles[[#This Row],[MR Default]]&lt;&gt;"",Table_Styles[[#This Row],[MR Default]],""))</f>
        <v/>
      </c>
      <c r="AE122" s="25"/>
      <c r="AF122" s="25"/>
      <c r="AG122" s="25" t="str">
        <f>IF(Table_Styles[[#This Row],[MB]]&lt;&gt;"",Table_Styles[[#This Row],[MB]],IF(Table_Styles[[#This Row],[MB Default]]&lt;&gt;"",Table_Styles[[#This Row],[MB Default]],""))</f>
        <v/>
      </c>
      <c r="AH122" s="25"/>
      <c r="AI122" s="25"/>
      <c r="AJ122" s="25" t="str">
        <f>IF(Table_Styles[[#This Row],[ML]]&lt;&gt;"",Table_Styles[[#This Row],[ML]],IF(Table_Styles[[#This Row],[ML Default]]&lt;&gt;"",Table_Styles[[#This Row],[ML Default]],""))</f>
        <v/>
      </c>
      <c r="AK122" s="25"/>
      <c r="AL122" s="25"/>
      <c r="AM122" s="25" t="str">
        <f>IF(Table_Styles[[#This Row],[PT]]&lt;&gt;"",Table_Styles[[#This Row],[PT]],IF(Table_Styles[[#This Row],[PT Default]]&lt;&gt;"",Table_Styles[[#This Row],[PT Default]],""))</f>
        <v/>
      </c>
      <c r="AN122" s="25"/>
      <c r="AO122" s="25"/>
      <c r="AP122" s="25" t="str">
        <f>IF(Table_Styles[[#This Row],[PR]]&lt;&gt;"",Table_Styles[[#This Row],[PR]],IF(Table_Styles[[#This Row],[PR Default]]&lt;&gt;"",Table_Styles[[#This Row],[PR Default]],""))</f>
        <v/>
      </c>
      <c r="AQ122" s="25"/>
      <c r="AR122" s="25"/>
      <c r="AS122" s="25" t="str">
        <f>IF(Table_Styles[[#This Row],[PB]]&lt;&gt;"",Table_Styles[[#This Row],[PB]],IF(Table_Styles[[#This Row],[PB Default]]&lt;&gt;"",Table_Styles[[#This Row],[PB Default]],""))</f>
        <v/>
      </c>
      <c r="AT122" s="25"/>
      <c r="AU122" s="25"/>
      <c r="AV122" s="25" t="str">
        <f>IF(Table_Styles[[#This Row],[PL]]&lt;&gt;"",Table_Styles[[#This Row],[PL]],IF(Table_Styles[[#This Row],[PL Default]]&lt;&gt;"",Table_Styles[[#This Row],[PL Default]],""))</f>
        <v/>
      </c>
      <c r="AW122" s="25"/>
      <c r="AX122" s="25"/>
      <c r="AY122" s="25" t="str">
        <f>IF(Table_Styles[[#This Row],[BT]]&lt;&gt;"",Table_Styles[[#This Row],[BT]],IF(Table_Styles[[#This Row],[BT Default]]&lt;&gt;"",Table_Styles[[#This Row],[BT Default]],""))</f>
        <v/>
      </c>
      <c r="AZ122" s="25"/>
      <c r="BA122" s="25"/>
      <c r="BB122" s="25" t="str">
        <f>IF(Table_Styles[[#This Row],[BR]]&lt;&gt;"",Table_Styles[[#This Row],[BR]],IF(Table_Styles[[#This Row],[BR Default]]&lt;&gt;"",Table_Styles[[#This Row],[BR Default]],""))</f>
        <v/>
      </c>
      <c r="BC122" s="25"/>
      <c r="BD122" s="25"/>
      <c r="BE122" s="25" t="str">
        <f>IF(Table_Styles[[#This Row],[BB]]&lt;&gt;"",Table_Styles[[#This Row],[BB]],IF(Table_Styles[[#This Row],[BB Default]]&lt;&gt;"",Table_Styles[[#This Row],[BB Default]],""))</f>
        <v/>
      </c>
      <c r="BF122" s="25"/>
      <c r="BG122" s="25"/>
      <c r="BH122" s="25" t="str">
        <f>IF(Table_Styles[[#This Row],[BL]]&lt;&gt;"",Table_Styles[[#This Row],[BL]],IF(Table_Styles[[#This Row],[BL Default]]&lt;&gt;"",Table_Styles[[#This Row],[BL Default]],""))</f>
        <v/>
      </c>
      <c r="BI122" s="25"/>
      <c r="BJ122" s="60"/>
      <c r="BK122" s="25" t="str">
        <f>IF(Table_Styles[[#This Row],[Width]]&lt;&gt;"",Table_Styles[[#This Row],[Width]],IF(Table_Styles[[#This Row],[Width Default]]&lt;&gt;"",Table_Styles[[#This Row],[Width Default]],""))</f>
        <v/>
      </c>
      <c r="BL122" s="25"/>
      <c r="BM122" s="25"/>
      <c r="BN122" s="25" t="str">
        <f>IF(Table_Styles[[#This Row],[Height]]&lt;&gt;"",Table_Styles[[#This Row],[Height]],IF(Table_Styles[[#This Row],[Height Default]]&lt;&gt;"",Table_Styles[[#This Row],[Height Default]],""))</f>
        <v/>
      </c>
      <c r="BO122" s="25"/>
      <c r="BP122" s="25"/>
      <c r="BQ122" s="25" t="str">
        <f>IF(Table_Styles[[#This Row],[Top]]&lt;&gt;"",Table_Styles[[#This Row],[Top]],IF(Table_Styles[[#This Row],[Top Default]]&lt;&gt;"",Table_Styles[[#This Row],[Top Default]],""))</f>
        <v/>
      </c>
      <c r="BR122" s="25"/>
      <c r="BS122" s="25"/>
      <c r="BT122" s="25" t="str">
        <f>IF(Table_Styles[[#This Row],[Right]]&lt;&gt;"",Table_Styles[[#This Row],[Right]],IF(Table_Styles[[#This Row],[Right Default]]&lt;&gt;"",Table_Styles[[#This Row],[Right Default]],""))</f>
        <v/>
      </c>
      <c r="BU122" s="25"/>
      <c r="BV122" s="25"/>
      <c r="BW122" s="25" t="str">
        <f>IF(Table_Styles[[#This Row],[Bottom]]&lt;&gt;"",Table_Styles[[#This Row],[Bottom]],IF(Table_Styles[[#This Row],[Bottom Default]]&lt;&gt;"",Table_Styles[[#This Row],[Bottom Default]],""))</f>
        <v/>
      </c>
      <c r="BX122" s="25"/>
      <c r="BY122" s="25"/>
      <c r="BZ122" s="25" t="str">
        <f>IF(Table_Styles[[#This Row],[Left]]&lt;&gt;"",Table_Styles[[#This Row],[Left]],IF(Table_Styles[[#This Row],[Left Default]]&lt;&gt;"",Table_Styles[[#This Row],[Left Default]],""))</f>
        <v/>
      </c>
      <c r="CA122" s="25"/>
      <c r="CB122" s="102" t="str">
        <f>IF(AND(Table_Styles[[#This Row],[Selector]]&lt;&gt;"",Table_Styles[[#This Row],[Font Family Used]]&lt;&gt;"",Table_Styles[[#This Row],[Font Weight Used]]&lt;&gt;""),Table_Styles[[#This Row],[Font Family Used]]&amp;" "&amp;Table_Styles[[#This Row],[Font Weight Used]],"")</f>
        <v/>
      </c>
      <c r="CC122" s="102" t="str">
        <f ca="1">IF(AND(Table_Styles[[#This Row],[Selector]],COUNTIF(OFFSET(CC:CC,0,0,ROW()-1,1),"="&amp;Table_Styles[[#This Row],[Font]])=0),Table_Styles[[#This Row],[Font]],"")</f>
        <v/>
      </c>
      <c r="CD122" s="102" t="str">
        <f ca="1">IF(Table_Styles[[#This Row],[Unique Font]]&lt;&gt;"",
"{""fontFamily"":"""&amp;Table_Styles[[#This Row],[Font Family Used]]&amp;""",""fontWeight"":"&amp;Table_Styles[[#This Row],[Font Weight Used]]&amp;"}","")</f>
        <v/>
      </c>
      <c r="CE122"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102" t="str">
        <f>IF(AND(Table_Styles[[#This Row],[Selector]]&lt;&gt;"", Table_Styles[[#This Row],[Config Properties]]&lt;&gt;""),
Table_Styles[[#This Row],[Selector]]&amp;" { "&amp;Table_Styles[[#This Row],[Config Properties]]&amp;" }","")</f>
        <v/>
      </c>
      <c r="CG122" s="102" t="str">
        <f xml:space="preserve">
SUBSTITUTE(SUBSTITUTE(SUBSTITUTE(SUBSTITUTE(SUBSTITUTE(SUBSTITUTE(SUBSTITUTE(SUBSTITUTE(Table_Styles[[#This Row],[Config]],
" {","{"),
"{ ","{"),
" }","}"),
"} ","}"),
" ,",","),
", ",","),
" :",":"),
": ",":")</f>
        <v/>
      </c>
    </row>
    <row r="123" spans="2:85" ht="21" customHeight="1">
      <c r="B123" s="177" t="s">
        <v>531</v>
      </c>
      <c r="C123" s="106" t="s">
        <v>583</v>
      </c>
      <c r="D123" s="25"/>
      <c r="E123" s="25"/>
      <c r="F123" s="25" t="str">
        <f>IF(Table_Styles[[#This Row],[Font Family]]&lt;&gt;"",Table_Styles[[#This Row],[Font Family]],IF(Table_Styles[[#This Row],[Font Family Default]]&lt;&gt;"",Table_Styles[[#This Row],[Font Family Default]],""))</f>
        <v/>
      </c>
      <c r="G123" s="25"/>
      <c r="H123" s="25"/>
      <c r="I123" s="25" t="str">
        <f>IF(Table_Styles[[#This Row],[Font Size]]&lt;&gt;"",Table_Styles[[#This Row],[Font Size]],IF(Table_Styles[[#This Row],[Font Size Default]]&lt;&gt;"",Table_Styles[[#This Row],[Font Size Default]],""))</f>
        <v/>
      </c>
      <c r="J123" s="25"/>
      <c r="K123" s="25"/>
      <c r="L123" s="25" t="str">
        <f>IF(Table_Styles[[#This Row],[Font Weight]]&lt;&gt;"",Table_Styles[[#This Row],[Font Weight]],IF(Table_Styles[[#This Row],[Font Weight Default]]&lt;&gt;"",Table_Styles[[#This Row],[Font Weight Default]],""))</f>
        <v/>
      </c>
      <c r="M123" s="25"/>
      <c r="N123" s="25"/>
      <c r="O123" s="25" t="str">
        <f>IF(Table_Styles[[#This Row],[Colour]]&lt;&gt;"",Table_Styles[[#This Row],[Colour]],IF(Table_Styles[[#This Row],[Colour Default]]&lt;&gt;"",Table_Styles[[#This Row],[Colour Default]],""))</f>
        <v/>
      </c>
      <c r="P123" s="25"/>
      <c r="Q123" s="25"/>
      <c r="R123" s="25" t="str">
        <f>IF(Table_Styles[[#This Row],[Background]]&lt;&gt;"",Table_Styles[[#This Row],[Background]],IF(Table_Styles[[#This Row],[Background Default]]&lt;&gt;"",Table_Styles[[#This Row],[Background Default]],""))</f>
        <v/>
      </c>
      <c r="S123" s="25"/>
      <c r="T123" s="25"/>
      <c r="U123" s="25" t="str">
        <f>IF(Table_Styles[[#This Row],[Border]]&lt;&gt;"",Table_Styles[[#This Row],[Border]],IF(Table_Styles[[#This Row],[Border Default]]&lt;&gt;"",Table_Styles[[#This Row],[Border Default]],""))</f>
        <v/>
      </c>
      <c r="V123" s="25"/>
      <c r="W123" s="25"/>
      <c r="X123" s="25" t="str">
        <f>IF(Table_Styles[[#This Row],[Border Radius]]&lt;&gt;"",Table_Styles[[#This Row],[Border Radius]],IF(Table_Styles[[#This Row],[Border Radius Default]]&lt;&gt;"",Table_Styles[[#This Row],[Border Radius Default]],""))</f>
        <v/>
      </c>
      <c r="Y123" s="25"/>
      <c r="Z123" s="25"/>
      <c r="AA123" s="25" t="str">
        <f>IF(Table_Styles[[#This Row],[MT]]&lt;&gt;"",Table_Styles[[#This Row],[MT]],IF(Table_Styles[[#This Row],[MT Default]]&lt;&gt;"",Table_Styles[[#This Row],[MT Default]],""))</f>
        <v/>
      </c>
      <c r="AB123" s="25"/>
      <c r="AC123" s="25"/>
      <c r="AD123" s="25" t="str">
        <f>IF(Table_Styles[[#This Row],[MR]]&lt;&gt;"",Table_Styles[[#This Row],[MR]],IF(Table_Styles[[#This Row],[MR Default]]&lt;&gt;"",Table_Styles[[#This Row],[MR Default]],""))</f>
        <v/>
      </c>
      <c r="AE123" s="25"/>
      <c r="AF123" s="25"/>
      <c r="AG123" s="25" t="str">
        <f>IF(Table_Styles[[#This Row],[MB]]&lt;&gt;"",Table_Styles[[#This Row],[MB]],IF(Table_Styles[[#This Row],[MB Default]]&lt;&gt;"",Table_Styles[[#This Row],[MB Default]],""))</f>
        <v/>
      </c>
      <c r="AH123" s="25"/>
      <c r="AI123" s="25"/>
      <c r="AJ123" s="25" t="str">
        <f>IF(Table_Styles[[#This Row],[ML]]&lt;&gt;"",Table_Styles[[#This Row],[ML]],IF(Table_Styles[[#This Row],[ML Default]]&lt;&gt;"",Table_Styles[[#This Row],[ML Default]],""))</f>
        <v/>
      </c>
      <c r="AK123" s="25"/>
      <c r="AL123" s="25"/>
      <c r="AM123" s="25" t="str">
        <f>IF(Table_Styles[[#This Row],[PT]]&lt;&gt;"",Table_Styles[[#This Row],[PT]],IF(Table_Styles[[#This Row],[PT Default]]&lt;&gt;"",Table_Styles[[#This Row],[PT Default]],""))</f>
        <v/>
      </c>
      <c r="AN123" s="25"/>
      <c r="AO123" s="25"/>
      <c r="AP123" s="25" t="str">
        <f>IF(Table_Styles[[#This Row],[PR]]&lt;&gt;"",Table_Styles[[#This Row],[PR]],IF(Table_Styles[[#This Row],[PR Default]]&lt;&gt;"",Table_Styles[[#This Row],[PR Default]],""))</f>
        <v/>
      </c>
      <c r="AQ123" s="25"/>
      <c r="AR123" s="25"/>
      <c r="AS123" s="25" t="str">
        <f>IF(Table_Styles[[#This Row],[PB]]&lt;&gt;"",Table_Styles[[#This Row],[PB]],IF(Table_Styles[[#This Row],[PB Default]]&lt;&gt;"",Table_Styles[[#This Row],[PB Default]],""))</f>
        <v/>
      </c>
      <c r="AT123" s="25"/>
      <c r="AU123" s="25"/>
      <c r="AV123" s="25" t="str">
        <f>IF(Table_Styles[[#This Row],[PL]]&lt;&gt;"",Table_Styles[[#This Row],[PL]],IF(Table_Styles[[#This Row],[PL Default]]&lt;&gt;"",Table_Styles[[#This Row],[PL Default]],""))</f>
        <v/>
      </c>
      <c r="AW123" s="25"/>
      <c r="AX123" s="25"/>
      <c r="AY123" s="25" t="str">
        <f>IF(Table_Styles[[#This Row],[BT]]&lt;&gt;"",Table_Styles[[#This Row],[BT]],IF(Table_Styles[[#This Row],[BT Default]]&lt;&gt;"",Table_Styles[[#This Row],[BT Default]],""))</f>
        <v/>
      </c>
      <c r="AZ123" s="25"/>
      <c r="BA123" s="25"/>
      <c r="BB123" s="25" t="str">
        <f>IF(Table_Styles[[#This Row],[BR]]&lt;&gt;"",Table_Styles[[#This Row],[BR]],IF(Table_Styles[[#This Row],[BR Default]]&lt;&gt;"",Table_Styles[[#This Row],[BR Default]],""))</f>
        <v/>
      </c>
      <c r="BC123" s="25"/>
      <c r="BD123" s="25"/>
      <c r="BE123" s="25" t="str">
        <f>IF(Table_Styles[[#This Row],[BB]]&lt;&gt;"",Table_Styles[[#This Row],[BB]],IF(Table_Styles[[#This Row],[BB Default]]&lt;&gt;"",Table_Styles[[#This Row],[BB Default]],""))</f>
        <v/>
      </c>
      <c r="BF123" s="25"/>
      <c r="BG123" s="25"/>
      <c r="BH123" s="25" t="str">
        <f>IF(Table_Styles[[#This Row],[BL]]&lt;&gt;"",Table_Styles[[#This Row],[BL]],IF(Table_Styles[[#This Row],[BL Default]]&lt;&gt;"",Table_Styles[[#This Row],[BL Default]],""))</f>
        <v/>
      </c>
      <c r="BI123" s="25"/>
      <c r="BJ123" s="60"/>
      <c r="BK123" s="25" t="str">
        <f>IF(Table_Styles[[#This Row],[Width]]&lt;&gt;"",Table_Styles[[#This Row],[Width]],IF(Table_Styles[[#This Row],[Width Default]]&lt;&gt;"",Table_Styles[[#This Row],[Width Default]],""))</f>
        <v/>
      </c>
      <c r="BL123" s="25"/>
      <c r="BM123" s="25"/>
      <c r="BN123" s="25" t="str">
        <f>IF(Table_Styles[[#This Row],[Height]]&lt;&gt;"",Table_Styles[[#This Row],[Height]],IF(Table_Styles[[#This Row],[Height Default]]&lt;&gt;"",Table_Styles[[#This Row],[Height Default]],""))</f>
        <v/>
      </c>
      <c r="BO123" s="25"/>
      <c r="BP123" s="25"/>
      <c r="BQ123" s="25" t="str">
        <f>IF(Table_Styles[[#This Row],[Top]]&lt;&gt;"",Table_Styles[[#This Row],[Top]],IF(Table_Styles[[#This Row],[Top Default]]&lt;&gt;"",Table_Styles[[#This Row],[Top Default]],""))</f>
        <v/>
      </c>
      <c r="BR123" s="25"/>
      <c r="BS123" s="25"/>
      <c r="BT123" s="25" t="str">
        <f>IF(Table_Styles[[#This Row],[Right]]&lt;&gt;"",Table_Styles[[#This Row],[Right]],IF(Table_Styles[[#This Row],[Right Default]]&lt;&gt;"",Table_Styles[[#This Row],[Right Default]],""))</f>
        <v/>
      </c>
      <c r="BU123" s="25"/>
      <c r="BV123" s="25"/>
      <c r="BW123" s="25" t="str">
        <f>IF(Table_Styles[[#This Row],[Bottom]]&lt;&gt;"",Table_Styles[[#This Row],[Bottom]],IF(Table_Styles[[#This Row],[Bottom Default]]&lt;&gt;"",Table_Styles[[#This Row],[Bottom Default]],""))</f>
        <v/>
      </c>
      <c r="BX123" s="25"/>
      <c r="BY123" s="25"/>
      <c r="BZ123" s="25" t="str">
        <f>IF(Table_Styles[[#This Row],[Left]]&lt;&gt;"",Table_Styles[[#This Row],[Left]],IF(Table_Styles[[#This Row],[Left Default]]&lt;&gt;"",Table_Styles[[#This Row],[Left Default]],""))</f>
        <v/>
      </c>
      <c r="CA123" s="25"/>
      <c r="CB123" s="102" t="str">
        <f>IF(AND(Table_Styles[[#This Row],[Selector]]&lt;&gt;"",Table_Styles[[#This Row],[Font Family Used]]&lt;&gt;"",Table_Styles[[#This Row],[Font Weight Used]]&lt;&gt;""),Table_Styles[[#This Row],[Font Family Used]]&amp;" "&amp;Table_Styles[[#This Row],[Font Weight Used]],"")</f>
        <v/>
      </c>
      <c r="CC123" s="102" t="str">
        <f ca="1">IF(AND(Table_Styles[[#This Row],[Selector]],COUNTIF(OFFSET(CC:CC,0,0,ROW()-1,1),"="&amp;Table_Styles[[#This Row],[Font]])=0),Table_Styles[[#This Row],[Font]],"")</f>
        <v/>
      </c>
      <c r="CD123" s="102" t="str">
        <f ca="1">IF(Table_Styles[[#This Row],[Unique Font]]&lt;&gt;"",
"{""fontFamily"":"""&amp;Table_Styles[[#This Row],[Font Family Used]]&amp;""",""fontWeight"":"&amp;Table_Styles[[#This Row],[Font Weight Used]]&amp;"}","")</f>
        <v/>
      </c>
      <c r="CE123"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102" t="str">
        <f>IF(AND(Table_Styles[[#This Row],[Selector]]&lt;&gt;"", Table_Styles[[#This Row],[Config Properties]]&lt;&gt;""),
Table_Styles[[#This Row],[Selector]]&amp;" { "&amp;Table_Styles[[#This Row],[Config Properties]]&amp;" }","")</f>
        <v/>
      </c>
      <c r="CG123" s="102" t="str">
        <f xml:space="preserve">
SUBSTITUTE(SUBSTITUTE(SUBSTITUTE(SUBSTITUTE(SUBSTITUTE(SUBSTITUTE(SUBSTITUTE(SUBSTITUTE(Table_Styles[[#This Row],[Config]],
" {","{"),
"{ ","{"),
" }","}"),
"} ","}"),
" ,",","),
", ",","),
" :",":"),
": ",":")</f>
        <v/>
      </c>
    </row>
    <row r="124" spans="2:85" ht="21" customHeight="1">
      <c r="B124" s="177" t="s">
        <v>533</v>
      </c>
      <c r="C124" s="106" t="s">
        <v>584</v>
      </c>
      <c r="D124" s="25"/>
      <c r="E124" s="25"/>
      <c r="F124" s="25" t="str">
        <f>IF(Table_Styles[[#This Row],[Font Family]]&lt;&gt;"",Table_Styles[[#This Row],[Font Family]],IF(Table_Styles[[#This Row],[Font Family Default]]&lt;&gt;"",Table_Styles[[#This Row],[Font Family Default]],""))</f>
        <v/>
      </c>
      <c r="G124" s="25"/>
      <c r="H124" s="25"/>
      <c r="I124" s="25" t="str">
        <f>IF(Table_Styles[[#This Row],[Font Size]]&lt;&gt;"",Table_Styles[[#This Row],[Font Size]],IF(Table_Styles[[#This Row],[Font Size Default]]&lt;&gt;"",Table_Styles[[#This Row],[Font Size Default]],""))</f>
        <v/>
      </c>
      <c r="J124" s="25"/>
      <c r="K124" s="25"/>
      <c r="L124" s="25" t="str">
        <f>IF(Table_Styles[[#This Row],[Font Weight]]&lt;&gt;"",Table_Styles[[#This Row],[Font Weight]],IF(Table_Styles[[#This Row],[Font Weight Default]]&lt;&gt;"",Table_Styles[[#This Row],[Font Weight Default]],""))</f>
        <v/>
      </c>
      <c r="M124" s="25"/>
      <c r="N124" s="25"/>
      <c r="O124" s="25" t="str">
        <f>IF(Table_Styles[[#This Row],[Colour]]&lt;&gt;"",Table_Styles[[#This Row],[Colour]],IF(Table_Styles[[#This Row],[Colour Default]]&lt;&gt;"",Table_Styles[[#This Row],[Colour Default]],""))</f>
        <v/>
      </c>
      <c r="P124" s="25"/>
      <c r="Q124" s="25"/>
      <c r="R124" s="25" t="str">
        <f>IF(Table_Styles[[#This Row],[Background]]&lt;&gt;"",Table_Styles[[#This Row],[Background]],IF(Table_Styles[[#This Row],[Background Default]]&lt;&gt;"",Table_Styles[[#This Row],[Background Default]],""))</f>
        <v/>
      </c>
      <c r="S124" s="25"/>
      <c r="T124" s="25"/>
      <c r="U124" s="25" t="str">
        <f>IF(Table_Styles[[#This Row],[Border]]&lt;&gt;"",Table_Styles[[#This Row],[Border]],IF(Table_Styles[[#This Row],[Border Default]]&lt;&gt;"",Table_Styles[[#This Row],[Border Default]],""))</f>
        <v/>
      </c>
      <c r="V124" s="25"/>
      <c r="W124" s="25"/>
      <c r="X124" s="25" t="str">
        <f>IF(Table_Styles[[#This Row],[Border Radius]]&lt;&gt;"",Table_Styles[[#This Row],[Border Radius]],IF(Table_Styles[[#This Row],[Border Radius Default]]&lt;&gt;"",Table_Styles[[#This Row],[Border Radius Default]],""))</f>
        <v/>
      </c>
      <c r="Y124" s="25"/>
      <c r="Z124" s="25"/>
      <c r="AA124" s="25" t="str">
        <f>IF(Table_Styles[[#This Row],[MT]]&lt;&gt;"",Table_Styles[[#This Row],[MT]],IF(Table_Styles[[#This Row],[MT Default]]&lt;&gt;"",Table_Styles[[#This Row],[MT Default]],""))</f>
        <v/>
      </c>
      <c r="AB124" s="25"/>
      <c r="AC124" s="25"/>
      <c r="AD124" s="25" t="str">
        <f>IF(Table_Styles[[#This Row],[MR]]&lt;&gt;"",Table_Styles[[#This Row],[MR]],IF(Table_Styles[[#This Row],[MR Default]]&lt;&gt;"",Table_Styles[[#This Row],[MR Default]],""))</f>
        <v/>
      </c>
      <c r="AE124" s="25"/>
      <c r="AF124" s="25"/>
      <c r="AG124" s="25" t="str">
        <f>IF(Table_Styles[[#This Row],[MB]]&lt;&gt;"",Table_Styles[[#This Row],[MB]],IF(Table_Styles[[#This Row],[MB Default]]&lt;&gt;"",Table_Styles[[#This Row],[MB Default]],""))</f>
        <v/>
      </c>
      <c r="AH124" s="25"/>
      <c r="AI124" s="25"/>
      <c r="AJ124" s="25" t="str">
        <f>IF(Table_Styles[[#This Row],[ML]]&lt;&gt;"",Table_Styles[[#This Row],[ML]],IF(Table_Styles[[#This Row],[ML Default]]&lt;&gt;"",Table_Styles[[#This Row],[ML Default]],""))</f>
        <v/>
      </c>
      <c r="AK124" s="25"/>
      <c r="AL124" s="25"/>
      <c r="AM124" s="25" t="str">
        <f>IF(Table_Styles[[#This Row],[PT]]&lt;&gt;"",Table_Styles[[#This Row],[PT]],IF(Table_Styles[[#This Row],[PT Default]]&lt;&gt;"",Table_Styles[[#This Row],[PT Default]],""))</f>
        <v/>
      </c>
      <c r="AN124" s="25"/>
      <c r="AO124" s="25"/>
      <c r="AP124" s="25" t="str">
        <f>IF(Table_Styles[[#This Row],[PR]]&lt;&gt;"",Table_Styles[[#This Row],[PR]],IF(Table_Styles[[#This Row],[PR Default]]&lt;&gt;"",Table_Styles[[#This Row],[PR Default]],""))</f>
        <v/>
      </c>
      <c r="AQ124" s="25"/>
      <c r="AR124" s="25"/>
      <c r="AS124" s="25" t="str">
        <f>IF(Table_Styles[[#This Row],[PB]]&lt;&gt;"",Table_Styles[[#This Row],[PB]],IF(Table_Styles[[#This Row],[PB Default]]&lt;&gt;"",Table_Styles[[#This Row],[PB Default]],""))</f>
        <v/>
      </c>
      <c r="AT124" s="25"/>
      <c r="AU124" s="25"/>
      <c r="AV124" s="25" t="str">
        <f>IF(Table_Styles[[#This Row],[PL]]&lt;&gt;"",Table_Styles[[#This Row],[PL]],IF(Table_Styles[[#This Row],[PL Default]]&lt;&gt;"",Table_Styles[[#This Row],[PL Default]],""))</f>
        <v/>
      </c>
      <c r="AW124" s="25"/>
      <c r="AX124" s="25"/>
      <c r="AY124" s="25" t="str">
        <f>IF(Table_Styles[[#This Row],[BT]]&lt;&gt;"",Table_Styles[[#This Row],[BT]],IF(Table_Styles[[#This Row],[BT Default]]&lt;&gt;"",Table_Styles[[#This Row],[BT Default]],""))</f>
        <v/>
      </c>
      <c r="AZ124" s="25"/>
      <c r="BA124" s="25"/>
      <c r="BB124" s="25" t="str">
        <f>IF(Table_Styles[[#This Row],[BR]]&lt;&gt;"",Table_Styles[[#This Row],[BR]],IF(Table_Styles[[#This Row],[BR Default]]&lt;&gt;"",Table_Styles[[#This Row],[BR Default]],""))</f>
        <v/>
      </c>
      <c r="BC124" s="25"/>
      <c r="BD124" s="25"/>
      <c r="BE124" s="25" t="str">
        <f>IF(Table_Styles[[#This Row],[BB]]&lt;&gt;"",Table_Styles[[#This Row],[BB]],IF(Table_Styles[[#This Row],[BB Default]]&lt;&gt;"",Table_Styles[[#This Row],[BB Default]],""))</f>
        <v/>
      </c>
      <c r="BF124" s="25"/>
      <c r="BG124" s="25"/>
      <c r="BH124" s="25" t="str">
        <f>IF(Table_Styles[[#This Row],[BL]]&lt;&gt;"",Table_Styles[[#This Row],[BL]],IF(Table_Styles[[#This Row],[BL Default]]&lt;&gt;"",Table_Styles[[#This Row],[BL Default]],""))</f>
        <v/>
      </c>
      <c r="BI124" s="25"/>
      <c r="BJ124" s="60"/>
      <c r="BK124" s="25" t="str">
        <f>IF(Table_Styles[[#This Row],[Width]]&lt;&gt;"",Table_Styles[[#This Row],[Width]],IF(Table_Styles[[#This Row],[Width Default]]&lt;&gt;"",Table_Styles[[#This Row],[Width Default]],""))</f>
        <v/>
      </c>
      <c r="BL124" s="25"/>
      <c r="BM124" s="25"/>
      <c r="BN124" s="25" t="str">
        <f>IF(Table_Styles[[#This Row],[Height]]&lt;&gt;"",Table_Styles[[#This Row],[Height]],IF(Table_Styles[[#This Row],[Height Default]]&lt;&gt;"",Table_Styles[[#This Row],[Height Default]],""))</f>
        <v/>
      </c>
      <c r="BO124" s="25"/>
      <c r="BP124" s="25"/>
      <c r="BQ124" s="25" t="str">
        <f>IF(Table_Styles[[#This Row],[Top]]&lt;&gt;"",Table_Styles[[#This Row],[Top]],IF(Table_Styles[[#This Row],[Top Default]]&lt;&gt;"",Table_Styles[[#This Row],[Top Default]],""))</f>
        <v/>
      </c>
      <c r="BR124" s="25"/>
      <c r="BS124" s="25"/>
      <c r="BT124" s="25" t="str">
        <f>IF(Table_Styles[[#This Row],[Right]]&lt;&gt;"",Table_Styles[[#This Row],[Right]],IF(Table_Styles[[#This Row],[Right Default]]&lt;&gt;"",Table_Styles[[#This Row],[Right Default]],""))</f>
        <v/>
      </c>
      <c r="BU124" s="25"/>
      <c r="BV124" s="25"/>
      <c r="BW124" s="25" t="str">
        <f>IF(Table_Styles[[#This Row],[Bottom]]&lt;&gt;"",Table_Styles[[#This Row],[Bottom]],IF(Table_Styles[[#This Row],[Bottom Default]]&lt;&gt;"",Table_Styles[[#This Row],[Bottom Default]],""))</f>
        <v/>
      </c>
      <c r="BX124" s="25"/>
      <c r="BY124" s="25"/>
      <c r="BZ124" s="25" t="str">
        <f>IF(Table_Styles[[#This Row],[Left]]&lt;&gt;"",Table_Styles[[#This Row],[Left]],IF(Table_Styles[[#This Row],[Left Default]]&lt;&gt;"",Table_Styles[[#This Row],[Left Default]],""))</f>
        <v/>
      </c>
      <c r="CA124" s="25"/>
      <c r="CB124" s="102" t="str">
        <f>IF(AND(Table_Styles[[#This Row],[Selector]]&lt;&gt;"",Table_Styles[[#This Row],[Font Family Used]]&lt;&gt;"",Table_Styles[[#This Row],[Font Weight Used]]&lt;&gt;""),Table_Styles[[#This Row],[Font Family Used]]&amp;" "&amp;Table_Styles[[#This Row],[Font Weight Used]],"")</f>
        <v/>
      </c>
      <c r="CC124" s="102" t="str">
        <f ca="1">IF(AND(Table_Styles[[#This Row],[Selector]],COUNTIF(OFFSET(CC:CC,0,0,ROW()-1,1),"="&amp;Table_Styles[[#This Row],[Font]])=0),Table_Styles[[#This Row],[Font]],"")</f>
        <v/>
      </c>
      <c r="CD124" s="102" t="str">
        <f ca="1">IF(Table_Styles[[#This Row],[Unique Font]]&lt;&gt;"",
"{""fontFamily"":"""&amp;Table_Styles[[#This Row],[Font Family Used]]&amp;""",""fontWeight"":"&amp;Table_Styles[[#This Row],[Font Weight Used]]&amp;"}","")</f>
        <v/>
      </c>
      <c r="CE124"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102" t="str">
        <f>IF(AND(Table_Styles[[#This Row],[Selector]]&lt;&gt;"", Table_Styles[[#This Row],[Config Properties]]&lt;&gt;""),
Table_Styles[[#This Row],[Selector]]&amp;" { "&amp;Table_Styles[[#This Row],[Config Properties]]&amp;" }","")</f>
        <v/>
      </c>
      <c r="CG124" s="102" t="str">
        <f xml:space="preserve">
SUBSTITUTE(SUBSTITUTE(SUBSTITUTE(SUBSTITUTE(SUBSTITUTE(SUBSTITUTE(SUBSTITUTE(SUBSTITUTE(Table_Styles[[#This Row],[Config]],
" {","{"),
"{ ","{"),
" }","}"),
"} ","}"),
" ,",","),
", ",","),
" :",":"),
": ",":")</f>
        <v/>
      </c>
    </row>
    <row r="125" spans="2:85" ht="21" customHeight="1">
      <c r="B125" s="176" t="s">
        <v>535</v>
      </c>
      <c r="C125" s="106" t="s">
        <v>585</v>
      </c>
      <c r="D125" s="25"/>
      <c r="E125" s="25"/>
      <c r="F125" s="25" t="str">
        <f>IF(Table_Styles[[#This Row],[Font Family]]&lt;&gt;"",Table_Styles[[#This Row],[Font Family]],IF(Table_Styles[[#This Row],[Font Family Default]]&lt;&gt;"",Table_Styles[[#This Row],[Font Family Default]],""))</f>
        <v/>
      </c>
      <c r="G125" s="25"/>
      <c r="H125" s="25"/>
      <c r="I125" s="25" t="str">
        <f>IF(Table_Styles[[#This Row],[Font Size]]&lt;&gt;"",Table_Styles[[#This Row],[Font Size]],IF(Table_Styles[[#This Row],[Font Size Default]]&lt;&gt;"",Table_Styles[[#This Row],[Font Size Default]],""))</f>
        <v/>
      </c>
      <c r="J125" s="25"/>
      <c r="K125" s="25"/>
      <c r="L125" s="25" t="str">
        <f>IF(Table_Styles[[#This Row],[Font Weight]]&lt;&gt;"",Table_Styles[[#This Row],[Font Weight]],IF(Table_Styles[[#This Row],[Font Weight Default]]&lt;&gt;"",Table_Styles[[#This Row],[Font Weight Default]],""))</f>
        <v/>
      </c>
      <c r="M125" s="25"/>
      <c r="N125" s="25"/>
      <c r="O125" s="25" t="str">
        <f>IF(Table_Styles[[#This Row],[Colour]]&lt;&gt;"",Table_Styles[[#This Row],[Colour]],IF(Table_Styles[[#This Row],[Colour Default]]&lt;&gt;"",Table_Styles[[#This Row],[Colour Default]],""))</f>
        <v/>
      </c>
      <c r="P125" s="25"/>
      <c r="Q125" s="25"/>
      <c r="R125" s="25" t="str">
        <f>IF(Table_Styles[[#This Row],[Background]]&lt;&gt;"",Table_Styles[[#This Row],[Background]],IF(Table_Styles[[#This Row],[Background Default]]&lt;&gt;"",Table_Styles[[#This Row],[Background Default]],""))</f>
        <v/>
      </c>
      <c r="S125" s="25"/>
      <c r="T125" s="25"/>
      <c r="U125" s="25" t="str">
        <f>IF(Table_Styles[[#This Row],[Border]]&lt;&gt;"",Table_Styles[[#This Row],[Border]],IF(Table_Styles[[#This Row],[Border Default]]&lt;&gt;"",Table_Styles[[#This Row],[Border Default]],""))</f>
        <v/>
      </c>
      <c r="V125" s="25"/>
      <c r="W125" s="25"/>
      <c r="X125" s="25" t="str">
        <f>IF(Table_Styles[[#This Row],[Border Radius]]&lt;&gt;"",Table_Styles[[#This Row],[Border Radius]],IF(Table_Styles[[#This Row],[Border Radius Default]]&lt;&gt;"",Table_Styles[[#This Row],[Border Radius Default]],""))</f>
        <v/>
      </c>
      <c r="Y125" s="25"/>
      <c r="Z125" s="25"/>
      <c r="AA125" s="25" t="str">
        <f>IF(Table_Styles[[#This Row],[MT]]&lt;&gt;"",Table_Styles[[#This Row],[MT]],IF(Table_Styles[[#This Row],[MT Default]]&lt;&gt;"",Table_Styles[[#This Row],[MT Default]],""))</f>
        <v/>
      </c>
      <c r="AB125" s="25"/>
      <c r="AC125" s="25"/>
      <c r="AD125" s="25" t="str">
        <f>IF(Table_Styles[[#This Row],[MR]]&lt;&gt;"",Table_Styles[[#This Row],[MR]],IF(Table_Styles[[#This Row],[MR Default]]&lt;&gt;"",Table_Styles[[#This Row],[MR Default]],""))</f>
        <v/>
      </c>
      <c r="AE125" s="25"/>
      <c r="AF125" s="25"/>
      <c r="AG125" s="25" t="str">
        <f>IF(Table_Styles[[#This Row],[MB]]&lt;&gt;"",Table_Styles[[#This Row],[MB]],IF(Table_Styles[[#This Row],[MB Default]]&lt;&gt;"",Table_Styles[[#This Row],[MB Default]],""))</f>
        <v/>
      </c>
      <c r="AH125" s="25"/>
      <c r="AI125" s="25"/>
      <c r="AJ125" s="25" t="str">
        <f>IF(Table_Styles[[#This Row],[ML]]&lt;&gt;"",Table_Styles[[#This Row],[ML]],IF(Table_Styles[[#This Row],[ML Default]]&lt;&gt;"",Table_Styles[[#This Row],[ML Default]],""))</f>
        <v/>
      </c>
      <c r="AK125" s="25"/>
      <c r="AL125" s="25"/>
      <c r="AM125" s="25" t="str">
        <f>IF(Table_Styles[[#This Row],[PT]]&lt;&gt;"",Table_Styles[[#This Row],[PT]],IF(Table_Styles[[#This Row],[PT Default]]&lt;&gt;"",Table_Styles[[#This Row],[PT Default]],""))</f>
        <v/>
      </c>
      <c r="AN125" s="25"/>
      <c r="AO125" s="25"/>
      <c r="AP125" s="25" t="str">
        <f>IF(Table_Styles[[#This Row],[PR]]&lt;&gt;"",Table_Styles[[#This Row],[PR]],IF(Table_Styles[[#This Row],[PR Default]]&lt;&gt;"",Table_Styles[[#This Row],[PR Default]],""))</f>
        <v/>
      </c>
      <c r="AQ125" s="25"/>
      <c r="AR125" s="25"/>
      <c r="AS125" s="25" t="str">
        <f>IF(Table_Styles[[#This Row],[PB]]&lt;&gt;"",Table_Styles[[#This Row],[PB]],IF(Table_Styles[[#This Row],[PB Default]]&lt;&gt;"",Table_Styles[[#This Row],[PB Default]],""))</f>
        <v/>
      </c>
      <c r="AT125" s="25"/>
      <c r="AU125" s="25"/>
      <c r="AV125" s="25" t="str">
        <f>IF(Table_Styles[[#This Row],[PL]]&lt;&gt;"",Table_Styles[[#This Row],[PL]],IF(Table_Styles[[#This Row],[PL Default]]&lt;&gt;"",Table_Styles[[#This Row],[PL Default]],""))</f>
        <v/>
      </c>
      <c r="AW125" s="25"/>
      <c r="AX125" s="25"/>
      <c r="AY125" s="25" t="str">
        <f>IF(Table_Styles[[#This Row],[BT]]&lt;&gt;"",Table_Styles[[#This Row],[BT]],IF(Table_Styles[[#This Row],[BT Default]]&lt;&gt;"",Table_Styles[[#This Row],[BT Default]],""))</f>
        <v/>
      </c>
      <c r="AZ125" s="25"/>
      <c r="BA125" s="25"/>
      <c r="BB125" s="25" t="str">
        <f>IF(Table_Styles[[#This Row],[BR]]&lt;&gt;"",Table_Styles[[#This Row],[BR]],IF(Table_Styles[[#This Row],[BR Default]]&lt;&gt;"",Table_Styles[[#This Row],[BR Default]],""))</f>
        <v/>
      </c>
      <c r="BC125" s="25"/>
      <c r="BD125" s="25"/>
      <c r="BE125" s="25" t="str">
        <f>IF(Table_Styles[[#This Row],[BB]]&lt;&gt;"",Table_Styles[[#This Row],[BB]],IF(Table_Styles[[#This Row],[BB Default]]&lt;&gt;"",Table_Styles[[#This Row],[BB Default]],""))</f>
        <v/>
      </c>
      <c r="BF125" s="25"/>
      <c r="BG125" s="25"/>
      <c r="BH125" s="25" t="str">
        <f>IF(Table_Styles[[#This Row],[BL]]&lt;&gt;"",Table_Styles[[#This Row],[BL]],IF(Table_Styles[[#This Row],[BL Default]]&lt;&gt;"",Table_Styles[[#This Row],[BL Default]],""))</f>
        <v/>
      </c>
      <c r="BI125" s="25"/>
      <c r="BJ125" s="60"/>
      <c r="BK125" s="25" t="str">
        <f>IF(Table_Styles[[#This Row],[Width]]&lt;&gt;"",Table_Styles[[#This Row],[Width]],IF(Table_Styles[[#This Row],[Width Default]]&lt;&gt;"",Table_Styles[[#This Row],[Width Default]],""))</f>
        <v/>
      </c>
      <c r="BL125" s="25"/>
      <c r="BM125" s="25"/>
      <c r="BN125" s="25" t="str">
        <f>IF(Table_Styles[[#This Row],[Height]]&lt;&gt;"",Table_Styles[[#This Row],[Height]],IF(Table_Styles[[#This Row],[Height Default]]&lt;&gt;"",Table_Styles[[#This Row],[Height Default]],""))</f>
        <v/>
      </c>
      <c r="BO125" s="25"/>
      <c r="BP125" s="25"/>
      <c r="BQ125" s="25" t="str">
        <f>IF(Table_Styles[[#This Row],[Top]]&lt;&gt;"",Table_Styles[[#This Row],[Top]],IF(Table_Styles[[#This Row],[Top Default]]&lt;&gt;"",Table_Styles[[#This Row],[Top Default]],""))</f>
        <v/>
      </c>
      <c r="BR125" s="25"/>
      <c r="BS125" s="25"/>
      <c r="BT125" s="25" t="str">
        <f>IF(Table_Styles[[#This Row],[Right]]&lt;&gt;"",Table_Styles[[#This Row],[Right]],IF(Table_Styles[[#This Row],[Right Default]]&lt;&gt;"",Table_Styles[[#This Row],[Right Default]],""))</f>
        <v/>
      </c>
      <c r="BU125" s="25"/>
      <c r="BV125" s="25"/>
      <c r="BW125" s="25" t="str">
        <f>IF(Table_Styles[[#This Row],[Bottom]]&lt;&gt;"",Table_Styles[[#This Row],[Bottom]],IF(Table_Styles[[#This Row],[Bottom Default]]&lt;&gt;"",Table_Styles[[#This Row],[Bottom Default]],""))</f>
        <v/>
      </c>
      <c r="BX125" s="25"/>
      <c r="BY125" s="25"/>
      <c r="BZ125" s="25" t="str">
        <f>IF(Table_Styles[[#This Row],[Left]]&lt;&gt;"",Table_Styles[[#This Row],[Left]],IF(Table_Styles[[#This Row],[Left Default]]&lt;&gt;"",Table_Styles[[#This Row],[Left Default]],""))</f>
        <v/>
      </c>
      <c r="CA125" s="25"/>
      <c r="CB125" s="102" t="str">
        <f>IF(AND(Table_Styles[[#This Row],[Selector]]&lt;&gt;"",Table_Styles[[#This Row],[Font Family Used]]&lt;&gt;"",Table_Styles[[#This Row],[Font Weight Used]]&lt;&gt;""),Table_Styles[[#This Row],[Font Family Used]]&amp;" "&amp;Table_Styles[[#This Row],[Font Weight Used]],"")</f>
        <v/>
      </c>
      <c r="CC125" s="102" t="str">
        <f ca="1">IF(AND(Table_Styles[[#This Row],[Selector]],COUNTIF(OFFSET(CC:CC,0,0,ROW()-1,1),"="&amp;Table_Styles[[#This Row],[Font]])=0),Table_Styles[[#This Row],[Font]],"")</f>
        <v/>
      </c>
      <c r="CD125" s="102" t="str">
        <f ca="1">IF(Table_Styles[[#This Row],[Unique Font]]&lt;&gt;"",
"{""fontFamily"":"""&amp;Table_Styles[[#This Row],[Font Family Used]]&amp;""",""fontWeight"":"&amp;Table_Styles[[#This Row],[Font Weight Used]]&amp;"}","")</f>
        <v/>
      </c>
      <c r="CE12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5" s="102" t="str">
        <f>IF(AND(Table_Styles[[#This Row],[Selector]]&lt;&gt;"", Table_Styles[[#This Row],[Config Properties]]&lt;&gt;""),
Table_Styles[[#This Row],[Selector]]&amp;" { "&amp;Table_Styles[[#This Row],[Config Properties]]&amp;" }","")</f>
        <v/>
      </c>
      <c r="CG125" s="102" t="str">
        <f xml:space="preserve">
SUBSTITUTE(SUBSTITUTE(SUBSTITUTE(SUBSTITUTE(SUBSTITUTE(SUBSTITUTE(SUBSTITUTE(SUBSTITUTE(Table_Styles[[#This Row],[Config]],
" {","{"),
"{ ","{"),
" }","}"),
"} ","}"),
" ,",","),
", ",","),
" :",":"),
": ",":")</f>
        <v/>
      </c>
    </row>
    <row r="126" spans="2:85" ht="21" customHeight="1">
      <c r="B126" s="176" t="s">
        <v>537</v>
      </c>
      <c r="C126" s="106" t="s">
        <v>586</v>
      </c>
      <c r="D126" s="25"/>
      <c r="E126" s="25"/>
      <c r="F126" s="25" t="str">
        <f>IF(Table_Styles[[#This Row],[Font Family]]&lt;&gt;"",Table_Styles[[#This Row],[Font Family]],IF(Table_Styles[[#This Row],[Font Family Default]]&lt;&gt;"",Table_Styles[[#This Row],[Font Family Default]],""))</f>
        <v/>
      </c>
      <c r="G126" s="25"/>
      <c r="H126" s="25"/>
      <c r="I126" s="25" t="str">
        <f>IF(Table_Styles[[#This Row],[Font Size]]&lt;&gt;"",Table_Styles[[#This Row],[Font Size]],IF(Table_Styles[[#This Row],[Font Size Default]]&lt;&gt;"",Table_Styles[[#This Row],[Font Size Default]],""))</f>
        <v/>
      </c>
      <c r="J126" s="25"/>
      <c r="K126" s="25"/>
      <c r="L126" s="25" t="str">
        <f>IF(Table_Styles[[#This Row],[Font Weight]]&lt;&gt;"",Table_Styles[[#This Row],[Font Weight]],IF(Table_Styles[[#This Row],[Font Weight Default]]&lt;&gt;"",Table_Styles[[#This Row],[Font Weight Default]],""))</f>
        <v/>
      </c>
      <c r="M126" s="25"/>
      <c r="N126" s="25"/>
      <c r="O126" s="25" t="str">
        <f>IF(Table_Styles[[#This Row],[Colour]]&lt;&gt;"",Table_Styles[[#This Row],[Colour]],IF(Table_Styles[[#This Row],[Colour Default]]&lt;&gt;"",Table_Styles[[#This Row],[Colour Default]],""))</f>
        <v/>
      </c>
      <c r="P126" s="25"/>
      <c r="Q126" s="25"/>
      <c r="R126" s="25" t="str">
        <f>IF(Table_Styles[[#This Row],[Background]]&lt;&gt;"",Table_Styles[[#This Row],[Background]],IF(Table_Styles[[#This Row],[Background Default]]&lt;&gt;"",Table_Styles[[#This Row],[Background Default]],""))</f>
        <v/>
      </c>
      <c r="S126" s="25"/>
      <c r="T126" s="25"/>
      <c r="U126" s="25" t="str">
        <f>IF(Table_Styles[[#This Row],[Border]]&lt;&gt;"",Table_Styles[[#This Row],[Border]],IF(Table_Styles[[#This Row],[Border Default]]&lt;&gt;"",Table_Styles[[#This Row],[Border Default]],""))</f>
        <v/>
      </c>
      <c r="V126" s="25"/>
      <c r="W126" s="25"/>
      <c r="X126" s="25" t="str">
        <f>IF(Table_Styles[[#This Row],[Border Radius]]&lt;&gt;"",Table_Styles[[#This Row],[Border Radius]],IF(Table_Styles[[#This Row],[Border Radius Default]]&lt;&gt;"",Table_Styles[[#This Row],[Border Radius Default]],""))</f>
        <v/>
      </c>
      <c r="Y126" s="25"/>
      <c r="Z126" s="25"/>
      <c r="AA126" s="25" t="str">
        <f>IF(Table_Styles[[#This Row],[MT]]&lt;&gt;"",Table_Styles[[#This Row],[MT]],IF(Table_Styles[[#This Row],[MT Default]]&lt;&gt;"",Table_Styles[[#This Row],[MT Default]],""))</f>
        <v/>
      </c>
      <c r="AB126" s="25"/>
      <c r="AC126" s="25"/>
      <c r="AD126" s="25" t="str">
        <f>IF(Table_Styles[[#This Row],[MR]]&lt;&gt;"",Table_Styles[[#This Row],[MR]],IF(Table_Styles[[#This Row],[MR Default]]&lt;&gt;"",Table_Styles[[#This Row],[MR Default]],""))</f>
        <v/>
      </c>
      <c r="AE126" s="25"/>
      <c r="AF126" s="25"/>
      <c r="AG126" s="25" t="str">
        <f>IF(Table_Styles[[#This Row],[MB]]&lt;&gt;"",Table_Styles[[#This Row],[MB]],IF(Table_Styles[[#This Row],[MB Default]]&lt;&gt;"",Table_Styles[[#This Row],[MB Default]],""))</f>
        <v/>
      </c>
      <c r="AH126" s="25"/>
      <c r="AI126" s="25"/>
      <c r="AJ126" s="25" t="str">
        <f>IF(Table_Styles[[#This Row],[ML]]&lt;&gt;"",Table_Styles[[#This Row],[ML]],IF(Table_Styles[[#This Row],[ML Default]]&lt;&gt;"",Table_Styles[[#This Row],[ML Default]],""))</f>
        <v/>
      </c>
      <c r="AK126" s="25"/>
      <c r="AL126" s="25"/>
      <c r="AM126" s="25" t="str">
        <f>IF(Table_Styles[[#This Row],[PT]]&lt;&gt;"",Table_Styles[[#This Row],[PT]],IF(Table_Styles[[#This Row],[PT Default]]&lt;&gt;"",Table_Styles[[#This Row],[PT Default]],""))</f>
        <v/>
      </c>
      <c r="AN126" s="25"/>
      <c r="AO126" s="25"/>
      <c r="AP126" s="25" t="str">
        <f>IF(Table_Styles[[#This Row],[PR]]&lt;&gt;"",Table_Styles[[#This Row],[PR]],IF(Table_Styles[[#This Row],[PR Default]]&lt;&gt;"",Table_Styles[[#This Row],[PR Default]],""))</f>
        <v/>
      </c>
      <c r="AQ126" s="25"/>
      <c r="AR126" s="25"/>
      <c r="AS126" s="25" t="str">
        <f>IF(Table_Styles[[#This Row],[PB]]&lt;&gt;"",Table_Styles[[#This Row],[PB]],IF(Table_Styles[[#This Row],[PB Default]]&lt;&gt;"",Table_Styles[[#This Row],[PB Default]],""))</f>
        <v/>
      </c>
      <c r="AT126" s="25"/>
      <c r="AU126" s="25"/>
      <c r="AV126" s="25" t="str">
        <f>IF(Table_Styles[[#This Row],[PL]]&lt;&gt;"",Table_Styles[[#This Row],[PL]],IF(Table_Styles[[#This Row],[PL Default]]&lt;&gt;"",Table_Styles[[#This Row],[PL Default]],""))</f>
        <v/>
      </c>
      <c r="AW126" s="25"/>
      <c r="AX126" s="25"/>
      <c r="AY126" s="25" t="str">
        <f>IF(Table_Styles[[#This Row],[BT]]&lt;&gt;"",Table_Styles[[#This Row],[BT]],IF(Table_Styles[[#This Row],[BT Default]]&lt;&gt;"",Table_Styles[[#This Row],[BT Default]],""))</f>
        <v/>
      </c>
      <c r="AZ126" s="25"/>
      <c r="BA126" s="25"/>
      <c r="BB126" s="25" t="str">
        <f>IF(Table_Styles[[#This Row],[BR]]&lt;&gt;"",Table_Styles[[#This Row],[BR]],IF(Table_Styles[[#This Row],[BR Default]]&lt;&gt;"",Table_Styles[[#This Row],[BR Default]],""))</f>
        <v/>
      </c>
      <c r="BC126" s="25"/>
      <c r="BD126" s="25"/>
      <c r="BE126" s="25" t="str">
        <f>IF(Table_Styles[[#This Row],[BB]]&lt;&gt;"",Table_Styles[[#This Row],[BB]],IF(Table_Styles[[#This Row],[BB Default]]&lt;&gt;"",Table_Styles[[#This Row],[BB Default]],""))</f>
        <v/>
      </c>
      <c r="BF126" s="25"/>
      <c r="BG126" s="25"/>
      <c r="BH126" s="25" t="str">
        <f>IF(Table_Styles[[#This Row],[BL]]&lt;&gt;"",Table_Styles[[#This Row],[BL]],IF(Table_Styles[[#This Row],[BL Default]]&lt;&gt;"",Table_Styles[[#This Row],[BL Default]],""))</f>
        <v/>
      </c>
      <c r="BI126" s="25"/>
      <c r="BJ126" s="60"/>
      <c r="BK126" s="25" t="str">
        <f>IF(Table_Styles[[#This Row],[Width]]&lt;&gt;"",Table_Styles[[#This Row],[Width]],IF(Table_Styles[[#This Row],[Width Default]]&lt;&gt;"",Table_Styles[[#This Row],[Width Default]],""))</f>
        <v/>
      </c>
      <c r="BL126" s="25"/>
      <c r="BM126" s="25"/>
      <c r="BN126" s="25" t="str">
        <f>IF(Table_Styles[[#This Row],[Height]]&lt;&gt;"",Table_Styles[[#This Row],[Height]],IF(Table_Styles[[#This Row],[Height Default]]&lt;&gt;"",Table_Styles[[#This Row],[Height Default]],""))</f>
        <v/>
      </c>
      <c r="BO126" s="25"/>
      <c r="BP126" s="25"/>
      <c r="BQ126" s="25" t="str">
        <f>IF(Table_Styles[[#This Row],[Top]]&lt;&gt;"",Table_Styles[[#This Row],[Top]],IF(Table_Styles[[#This Row],[Top Default]]&lt;&gt;"",Table_Styles[[#This Row],[Top Default]],""))</f>
        <v/>
      </c>
      <c r="BR126" s="25"/>
      <c r="BS126" s="25"/>
      <c r="BT126" s="25" t="str">
        <f>IF(Table_Styles[[#This Row],[Right]]&lt;&gt;"",Table_Styles[[#This Row],[Right]],IF(Table_Styles[[#This Row],[Right Default]]&lt;&gt;"",Table_Styles[[#This Row],[Right Default]],""))</f>
        <v/>
      </c>
      <c r="BU126" s="25"/>
      <c r="BV126" s="25"/>
      <c r="BW126" s="25" t="str">
        <f>IF(Table_Styles[[#This Row],[Bottom]]&lt;&gt;"",Table_Styles[[#This Row],[Bottom]],IF(Table_Styles[[#This Row],[Bottom Default]]&lt;&gt;"",Table_Styles[[#This Row],[Bottom Default]],""))</f>
        <v/>
      </c>
      <c r="BX126" s="25"/>
      <c r="BY126" s="25"/>
      <c r="BZ126" s="25" t="str">
        <f>IF(Table_Styles[[#This Row],[Left]]&lt;&gt;"",Table_Styles[[#This Row],[Left]],IF(Table_Styles[[#This Row],[Left Default]]&lt;&gt;"",Table_Styles[[#This Row],[Left Default]],""))</f>
        <v/>
      </c>
      <c r="CA126" s="25"/>
      <c r="CB126" s="102" t="str">
        <f>IF(AND(Table_Styles[[#This Row],[Selector]]&lt;&gt;"",Table_Styles[[#This Row],[Font Family Used]]&lt;&gt;"",Table_Styles[[#This Row],[Font Weight Used]]&lt;&gt;""),Table_Styles[[#This Row],[Font Family Used]]&amp;" "&amp;Table_Styles[[#This Row],[Font Weight Used]],"")</f>
        <v/>
      </c>
      <c r="CC126" s="102" t="str">
        <f ca="1">IF(AND(Table_Styles[[#This Row],[Selector]],COUNTIF(OFFSET(CC:CC,0,0,ROW()-1,1),"="&amp;Table_Styles[[#This Row],[Font]])=0),Table_Styles[[#This Row],[Font]],"")</f>
        <v/>
      </c>
      <c r="CD126" s="102" t="str">
        <f ca="1">IF(Table_Styles[[#This Row],[Unique Font]]&lt;&gt;"",
"{""fontFamily"":"""&amp;Table_Styles[[#This Row],[Font Family Used]]&amp;""",""fontWeight"":"&amp;Table_Styles[[#This Row],[Font Weight Used]]&amp;"}","")</f>
        <v/>
      </c>
      <c r="CE12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6" s="102" t="str">
        <f>IF(AND(Table_Styles[[#This Row],[Selector]]&lt;&gt;"", Table_Styles[[#This Row],[Config Properties]]&lt;&gt;""),
Table_Styles[[#This Row],[Selector]]&amp;" { "&amp;Table_Styles[[#This Row],[Config Properties]]&amp;" }","")</f>
        <v/>
      </c>
      <c r="CG126" s="102" t="str">
        <f xml:space="preserve">
SUBSTITUTE(SUBSTITUTE(SUBSTITUTE(SUBSTITUTE(SUBSTITUTE(SUBSTITUTE(SUBSTITUTE(SUBSTITUTE(Table_Styles[[#This Row],[Config]],
" {","{"),
"{ ","{"),
" }","}"),
"} ","}"),
" ,",","),
", ",","),
" :",":"),
": ",":")</f>
        <v/>
      </c>
    </row>
    <row r="127" spans="2:85" ht="21" customHeight="1">
      <c r="B127" s="176" t="s">
        <v>539</v>
      </c>
      <c r="C127" s="106" t="s">
        <v>587</v>
      </c>
      <c r="D127" s="25"/>
      <c r="E127" s="25"/>
      <c r="F127" s="25" t="str">
        <f>IF(Table_Styles[[#This Row],[Font Family]]&lt;&gt;"",Table_Styles[[#This Row],[Font Family]],IF(Table_Styles[[#This Row],[Font Family Default]]&lt;&gt;"",Table_Styles[[#This Row],[Font Family Default]],""))</f>
        <v/>
      </c>
      <c r="G127" s="25"/>
      <c r="H127" s="25"/>
      <c r="I127" s="25" t="str">
        <f>IF(Table_Styles[[#This Row],[Font Size]]&lt;&gt;"",Table_Styles[[#This Row],[Font Size]],IF(Table_Styles[[#This Row],[Font Size Default]]&lt;&gt;"",Table_Styles[[#This Row],[Font Size Default]],""))</f>
        <v/>
      </c>
      <c r="J127" s="25"/>
      <c r="K127" s="25"/>
      <c r="L127" s="25" t="str">
        <f>IF(Table_Styles[[#This Row],[Font Weight]]&lt;&gt;"",Table_Styles[[#This Row],[Font Weight]],IF(Table_Styles[[#This Row],[Font Weight Default]]&lt;&gt;"",Table_Styles[[#This Row],[Font Weight Default]],""))</f>
        <v/>
      </c>
      <c r="M127" s="25"/>
      <c r="N127" s="25"/>
      <c r="O127" s="25" t="str">
        <f>IF(Table_Styles[[#This Row],[Colour]]&lt;&gt;"",Table_Styles[[#This Row],[Colour]],IF(Table_Styles[[#This Row],[Colour Default]]&lt;&gt;"",Table_Styles[[#This Row],[Colour Default]],""))</f>
        <v/>
      </c>
      <c r="P127" s="25"/>
      <c r="Q127" s="25"/>
      <c r="R127" s="25" t="str">
        <f>IF(Table_Styles[[#This Row],[Background]]&lt;&gt;"",Table_Styles[[#This Row],[Background]],IF(Table_Styles[[#This Row],[Background Default]]&lt;&gt;"",Table_Styles[[#This Row],[Background Default]],""))</f>
        <v/>
      </c>
      <c r="S127" s="25"/>
      <c r="T127" s="25"/>
      <c r="U127" s="25" t="str">
        <f>IF(Table_Styles[[#This Row],[Border]]&lt;&gt;"",Table_Styles[[#This Row],[Border]],IF(Table_Styles[[#This Row],[Border Default]]&lt;&gt;"",Table_Styles[[#This Row],[Border Default]],""))</f>
        <v/>
      </c>
      <c r="V127" s="25"/>
      <c r="W127" s="25"/>
      <c r="X127" s="25" t="str">
        <f>IF(Table_Styles[[#This Row],[Border Radius]]&lt;&gt;"",Table_Styles[[#This Row],[Border Radius]],IF(Table_Styles[[#This Row],[Border Radius Default]]&lt;&gt;"",Table_Styles[[#This Row],[Border Radius Default]],""))</f>
        <v/>
      </c>
      <c r="Y127" s="25"/>
      <c r="Z127" s="25"/>
      <c r="AA127" s="25" t="str">
        <f>IF(Table_Styles[[#This Row],[MT]]&lt;&gt;"",Table_Styles[[#This Row],[MT]],IF(Table_Styles[[#This Row],[MT Default]]&lt;&gt;"",Table_Styles[[#This Row],[MT Default]],""))</f>
        <v/>
      </c>
      <c r="AB127" s="25"/>
      <c r="AC127" s="25"/>
      <c r="AD127" s="25" t="str">
        <f>IF(Table_Styles[[#This Row],[MR]]&lt;&gt;"",Table_Styles[[#This Row],[MR]],IF(Table_Styles[[#This Row],[MR Default]]&lt;&gt;"",Table_Styles[[#This Row],[MR Default]],""))</f>
        <v/>
      </c>
      <c r="AE127" s="25"/>
      <c r="AF127" s="25"/>
      <c r="AG127" s="25" t="str">
        <f>IF(Table_Styles[[#This Row],[MB]]&lt;&gt;"",Table_Styles[[#This Row],[MB]],IF(Table_Styles[[#This Row],[MB Default]]&lt;&gt;"",Table_Styles[[#This Row],[MB Default]],""))</f>
        <v/>
      </c>
      <c r="AH127" s="25"/>
      <c r="AI127" s="25"/>
      <c r="AJ127" s="25" t="str">
        <f>IF(Table_Styles[[#This Row],[ML]]&lt;&gt;"",Table_Styles[[#This Row],[ML]],IF(Table_Styles[[#This Row],[ML Default]]&lt;&gt;"",Table_Styles[[#This Row],[ML Default]],""))</f>
        <v/>
      </c>
      <c r="AK127" s="25"/>
      <c r="AL127" s="25"/>
      <c r="AM127" s="25" t="str">
        <f>IF(Table_Styles[[#This Row],[PT]]&lt;&gt;"",Table_Styles[[#This Row],[PT]],IF(Table_Styles[[#This Row],[PT Default]]&lt;&gt;"",Table_Styles[[#This Row],[PT Default]],""))</f>
        <v/>
      </c>
      <c r="AN127" s="25"/>
      <c r="AO127" s="25"/>
      <c r="AP127" s="25" t="str">
        <f>IF(Table_Styles[[#This Row],[PR]]&lt;&gt;"",Table_Styles[[#This Row],[PR]],IF(Table_Styles[[#This Row],[PR Default]]&lt;&gt;"",Table_Styles[[#This Row],[PR Default]],""))</f>
        <v/>
      </c>
      <c r="AQ127" s="25"/>
      <c r="AR127" s="25"/>
      <c r="AS127" s="25" t="str">
        <f>IF(Table_Styles[[#This Row],[PB]]&lt;&gt;"",Table_Styles[[#This Row],[PB]],IF(Table_Styles[[#This Row],[PB Default]]&lt;&gt;"",Table_Styles[[#This Row],[PB Default]],""))</f>
        <v/>
      </c>
      <c r="AT127" s="25"/>
      <c r="AU127" s="25"/>
      <c r="AV127" s="25" t="str">
        <f>IF(Table_Styles[[#This Row],[PL]]&lt;&gt;"",Table_Styles[[#This Row],[PL]],IF(Table_Styles[[#This Row],[PL Default]]&lt;&gt;"",Table_Styles[[#This Row],[PL Default]],""))</f>
        <v/>
      </c>
      <c r="AW127" s="25"/>
      <c r="AX127" s="25"/>
      <c r="AY127" s="25" t="str">
        <f>IF(Table_Styles[[#This Row],[BT]]&lt;&gt;"",Table_Styles[[#This Row],[BT]],IF(Table_Styles[[#This Row],[BT Default]]&lt;&gt;"",Table_Styles[[#This Row],[BT Default]],""))</f>
        <v/>
      </c>
      <c r="AZ127" s="25"/>
      <c r="BA127" s="25"/>
      <c r="BB127" s="25" t="str">
        <f>IF(Table_Styles[[#This Row],[BR]]&lt;&gt;"",Table_Styles[[#This Row],[BR]],IF(Table_Styles[[#This Row],[BR Default]]&lt;&gt;"",Table_Styles[[#This Row],[BR Default]],""))</f>
        <v/>
      </c>
      <c r="BC127" s="25"/>
      <c r="BD127" s="25"/>
      <c r="BE127" s="25" t="str">
        <f>IF(Table_Styles[[#This Row],[BB]]&lt;&gt;"",Table_Styles[[#This Row],[BB]],IF(Table_Styles[[#This Row],[BB Default]]&lt;&gt;"",Table_Styles[[#This Row],[BB Default]],""))</f>
        <v/>
      </c>
      <c r="BF127" s="25"/>
      <c r="BG127" s="25"/>
      <c r="BH127" s="25" t="str">
        <f>IF(Table_Styles[[#This Row],[BL]]&lt;&gt;"",Table_Styles[[#This Row],[BL]],IF(Table_Styles[[#This Row],[BL Default]]&lt;&gt;"",Table_Styles[[#This Row],[BL Default]],""))</f>
        <v/>
      </c>
      <c r="BI127" s="25"/>
      <c r="BJ127" s="60"/>
      <c r="BK127" s="25" t="str">
        <f>IF(Table_Styles[[#This Row],[Width]]&lt;&gt;"",Table_Styles[[#This Row],[Width]],IF(Table_Styles[[#This Row],[Width Default]]&lt;&gt;"",Table_Styles[[#This Row],[Width Default]],""))</f>
        <v/>
      </c>
      <c r="BL127" s="25"/>
      <c r="BM127" s="25"/>
      <c r="BN127" s="25" t="str">
        <f>IF(Table_Styles[[#This Row],[Height]]&lt;&gt;"",Table_Styles[[#This Row],[Height]],IF(Table_Styles[[#This Row],[Height Default]]&lt;&gt;"",Table_Styles[[#This Row],[Height Default]],""))</f>
        <v/>
      </c>
      <c r="BO127" s="25"/>
      <c r="BP127" s="25"/>
      <c r="BQ127" s="25" t="str">
        <f>IF(Table_Styles[[#This Row],[Top]]&lt;&gt;"",Table_Styles[[#This Row],[Top]],IF(Table_Styles[[#This Row],[Top Default]]&lt;&gt;"",Table_Styles[[#This Row],[Top Default]],""))</f>
        <v/>
      </c>
      <c r="BR127" s="25"/>
      <c r="BS127" s="25"/>
      <c r="BT127" s="25" t="str">
        <f>IF(Table_Styles[[#This Row],[Right]]&lt;&gt;"",Table_Styles[[#This Row],[Right]],IF(Table_Styles[[#This Row],[Right Default]]&lt;&gt;"",Table_Styles[[#This Row],[Right Default]],""))</f>
        <v/>
      </c>
      <c r="BU127" s="25"/>
      <c r="BV127" s="25"/>
      <c r="BW127" s="25" t="str">
        <f>IF(Table_Styles[[#This Row],[Bottom]]&lt;&gt;"",Table_Styles[[#This Row],[Bottom]],IF(Table_Styles[[#This Row],[Bottom Default]]&lt;&gt;"",Table_Styles[[#This Row],[Bottom Default]],""))</f>
        <v/>
      </c>
      <c r="BX127" s="25"/>
      <c r="BY127" s="25"/>
      <c r="BZ127" s="25" t="str">
        <f>IF(Table_Styles[[#This Row],[Left]]&lt;&gt;"",Table_Styles[[#This Row],[Left]],IF(Table_Styles[[#This Row],[Left Default]]&lt;&gt;"",Table_Styles[[#This Row],[Left Default]],""))</f>
        <v/>
      </c>
      <c r="CA127" s="25"/>
      <c r="CB127" s="102" t="str">
        <f>IF(AND(Table_Styles[[#This Row],[Selector]]&lt;&gt;"",Table_Styles[[#This Row],[Font Family Used]]&lt;&gt;"",Table_Styles[[#This Row],[Font Weight Used]]&lt;&gt;""),Table_Styles[[#This Row],[Font Family Used]]&amp;" "&amp;Table_Styles[[#This Row],[Font Weight Used]],"")</f>
        <v/>
      </c>
      <c r="CC127" s="102" t="str">
        <f ca="1">IF(AND(Table_Styles[[#This Row],[Selector]],COUNTIF(OFFSET(CC:CC,0,0,ROW()-1,1),"="&amp;Table_Styles[[#This Row],[Font]])=0),Table_Styles[[#This Row],[Font]],"")</f>
        <v/>
      </c>
      <c r="CD127" s="102" t="str">
        <f ca="1">IF(Table_Styles[[#This Row],[Unique Font]]&lt;&gt;"",
"{""fontFamily"":"""&amp;Table_Styles[[#This Row],[Font Family Used]]&amp;""",""fontWeight"":"&amp;Table_Styles[[#This Row],[Font Weight Used]]&amp;"}","")</f>
        <v/>
      </c>
      <c r="CE127"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7" s="102" t="str">
        <f>IF(AND(Table_Styles[[#This Row],[Selector]]&lt;&gt;"", Table_Styles[[#This Row],[Config Properties]]&lt;&gt;""),
Table_Styles[[#This Row],[Selector]]&amp;" { "&amp;Table_Styles[[#This Row],[Config Properties]]&amp;" }","")</f>
        <v/>
      </c>
      <c r="CG127" s="102" t="str">
        <f xml:space="preserve">
SUBSTITUTE(SUBSTITUTE(SUBSTITUTE(SUBSTITUTE(SUBSTITUTE(SUBSTITUTE(SUBSTITUTE(SUBSTITUTE(Table_Styles[[#This Row],[Config]],
" {","{"),
"{ ","{"),
" }","}"),
"} ","}"),
" ,",","),
", ",","),
" :",":"),
": ",":")</f>
        <v/>
      </c>
    </row>
    <row r="128" spans="2:85" ht="21" customHeight="1" thickBot="1">
      <c r="B128" s="110" t="s">
        <v>588</v>
      </c>
      <c r="C128" s="110"/>
      <c r="D128" s="110"/>
      <c r="E128" s="110"/>
      <c r="F128" s="110" t="str">
        <f>IF(Table_Styles[[#This Row],[Font Family]]&lt;&gt;"",Table_Styles[[#This Row],[Font Family]],IF(Table_Styles[[#This Row],[Font Family Default]]&lt;&gt;"",Table_Styles[[#This Row],[Font Family Default]],""))</f>
        <v/>
      </c>
      <c r="G128" s="110"/>
      <c r="H128" s="110"/>
      <c r="I128" s="110" t="str">
        <f>IF(Table_Styles[[#This Row],[Font Size]]&lt;&gt;"",Table_Styles[[#This Row],[Font Size]],IF(Table_Styles[[#This Row],[Font Size Default]]&lt;&gt;"",Table_Styles[[#This Row],[Font Size Default]],""))</f>
        <v/>
      </c>
      <c r="J128" s="110"/>
      <c r="K128" s="110"/>
      <c r="L128" s="110" t="str">
        <f>IF(Table_Styles[[#This Row],[Font Weight]]&lt;&gt;"",Table_Styles[[#This Row],[Font Weight]],IF(Table_Styles[[#This Row],[Font Weight Default]]&lt;&gt;"",Table_Styles[[#This Row],[Font Weight Default]],""))</f>
        <v/>
      </c>
      <c r="M128" s="110"/>
      <c r="N128" s="110"/>
      <c r="O128" s="110" t="str">
        <f>IF(Table_Styles[[#This Row],[Colour]]&lt;&gt;"",Table_Styles[[#This Row],[Colour]],IF(Table_Styles[[#This Row],[Colour Default]]&lt;&gt;"",Table_Styles[[#This Row],[Colour Default]],""))</f>
        <v/>
      </c>
      <c r="P128" s="110"/>
      <c r="Q128" s="110"/>
      <c r="R128" s="110" t="str">
        <f>IF(Table_Styles[[#This Row],[Background]]&lt;&gt;"",Table_Styles[[#This Row],[Background]],IF(Table_Styles[[#This Row],[Background Default]]&lt;&gt;"",Table_Styles[[#This Row],[Background Default]],""))</f>
        <v/>
      </c>
      <c r="S128" s="110"/>
      <c r="T128" s="110"/>
      <c r="U128" s="110" t="str">
        <f>IF(Table_Styles[[#This Row],[Border]]&lt;&gt;"",Table_Styles[[#This Row],[Border]],IF(Table_Styles[[#This Row],[Border Default]]&lt;&gt;"",Table_Styles[[#This Row],[Border Default]],""))</f>
        <v/>
      </c>
      <c r="V128" s="110"/>
      <c r="W128" s="110"/>
      <c r="X128" s="110" t="str">
        <f>IF(Table_Styles[[#This Row],[Border Radius]]&lt;&gt;"",Table_Styles[[#This Row],[Border Radius]],IF(Table_Styles[[#This Row],[Border Radius Default]]&lt;&gt;"",Table_Styles[[#This Row],[Border Radius Default]],""))</f>
        <v/>
      </c>
      <c r="Y128" s="110"/>
      <c r="Z128" s="110"/>
      <c r="AA128" s="110" t="str">
        <f>IF(Table_Styles[[#This Row],[MT]]&lt;&gt;"",Table_Styles[[#This Row],[MT]],IF(Table_Styles[[#This Row],[MT Default]]&lt;&gt;"",Table_Styles[[#This Row],[MT Default]],""))</f>
        <v/>
      </c>
      <c r="AB128" s="110"/>
      <c r="AC128" s="110"/>
      <c r="AD128" s="110" t="str">
        <f>IF(Table_Styles[[#This Row],[MR]]&lt;&gt;"",Table_Styles[[#This Row],[MR]],IF(Table_Styles[[#This Row],[MR Default]]&lt;&gt;"",Table_Styles[[#This Row],[MR Default]],""))</f>
        <v/>
      </c>
      <c r="AE128" s="110"/>
      <c r="AF128" s="110"/>
      <c r="AG128" s="110" t="str">
        <f>IF(Table_Styles[[#This Row],[MB]]&lt;&gt;"",Table_Styles[[#This Row],[MB]],IF(Table_Styles[[#This Row],[MB Default]]&lt;&gt;"",Table_Styles[[#This Row],[MB Default]],""))</f>
        <v/>
      </c>
      <c r="AH128" s="110"/>
      <c r="AI128" s="110"/>
      <c r="AJ128" s="110" t="str">
        <f>IF(Table_Styles[[#This Row],[ML]]&lt;&gt;"",Table_Styles[[#This Row],[ML]],IF(Table_Styles[[#This Row],[ML Default]]&lt;&gt;"",Table_Styles[[#This Row],[ML Default]],""))</f>
        <v/>
      </c>
      <c r="AK128" s="110"/>
      <c r="AL128" s="110"/>
      <c r="AM128" s="110" t="str">
        <f>IF(Table_Styles[[#This Row],[PT]]&lt;&gt;"",Table_Styles[[#This Row],[PT]],IF(Table_Styles[[#This Row],[PT Default]]&lt;&gt;"",Table_Styles[[#This Row],[PT Default]],""))</f>
        <v/>
      </c>
      <c r="AN128" s="110"/>
      <c r="AO128" s="110"/>
      <c r="AP128" s="110" t="str">
        <f>IF(Table_Styles[[#This Row],[PR]]&lt;&gt;"",Table_Styles[[#This Row],[PR]],IF(Table_Styles[[#This Row],[PR Default]]&lt;&gt;"",Table_Styles[[#This Row],[PR Default]],""))</f>
        <v/>
      </c>
      <c r="AQ128" s="110"/>
      <c r="AR128" s="110"/>
      <c r="AS128" s="110" t="str">
        <f>IF(Table_Styles[[#This Row],[PB]]&lt;&gt;"",Table_Styles[[#This Row],[PB]],IF(Table_Styles[[#This Row],[PB Default]]&lt;&gt;"",Table_Styles[[#This Row],[PB Default]],""))</f>
        <v/>
      </c>
      <c r="AT128" s="110"/>
      <c r="AU128" s="110"/>
      <c r="AV128" s="110" t="str">
        <f>IF(Table_Styles[[#This Row],[PL]]&lt;&gt;"",Table_Styles[[#This Row],[PL]],IF(Table_Styles[[#This Row],[PL Default]]&lt;&gt;"",Table_Styles[[#This Row],[PL Default]],""))</f>
        <v/>
      </c>
      <c r="AW128" s="110"/>
      <c r="AX128" s="110"/>
      <c r="AY128" s="110" t="str">
        <f>IF(Table_Styles[[#This Row],[BT]]&lt;&gt;"",Table_Styles[[#This Row],[BT]],IF(Table_Styles[[#This Row],[BT Default]]&lt;&gt;"",Table_Styles[[#This Row],[BT Default]],""))</f>
        <v/>
      </c>
      <c r="AZ128" s="110"/>
      <c r="BA128" s="110"/>
      <c r="BB128" s="110" t="str">
        <f>IF(Table_Styles[[#This Row],[BR]]&lt;&gt;"",Table_Styles[[#This Row],[BR]],IF(Table_Styles[[#This Row],[BR Default]]&lt;&gt;"",Table_Styles[[#This Row],[BR Default]],""))</f>
        <v/>
      </c>
      <c r="BC128" s="110"/>
      <c r="BD128" s="110"/>
      <c r="BE128" s="110" t="str">
        <f>IF(Table_Styles[[#This Row],[BB]]&lt;&gt;"",Table_Styles[[#This Row],[BB]],IF(Table_Styles[[#This Row],[BB Default]]&lt;&gt;"",Table_Styles[[#This Row],[BB Default]],""))</f>
        <v/>
      </c>
      <c r="BF128" s="110"/>
      <c r="BG128" s="110"/>
      <c r="BH128" s="110" t="str">
        <f>IF(Table_Styles[[#This Row],[BL]]&lt;&gt;"",Table_Styles[[#This Row],[BL]],IF(Table_Styles[[#This Row],[BL Default]]&lt;&gt;"",Table_Styles[[#This Row],[BL Default]],""))</f>
        <v/>
      </c>
      <c r="BI128" s="110"/>
      <c r="BJ128" s="110"/>
      <c r="BK128" s="110" t="str">
        <f>IF(Table_Styles[[#This Row],[Width]]&lt;&gt;"",Table_Styles[[#This Row],[Width]],IF(Table_Styles[[#This Row],[Width Default]]&lt;&gt;"",Table_Styles[[#This Row],[Width Default]],""))</f>
        <v/>
      </c>
      <c r="BL128" s="110"/>
      <c r="BM128" s="110"/>
      <c r="BN128" s="110" t="str">
        <f>IF(Table_Styles[[#This Row],[Height]]&lt;&gt;"",Table_Styles[[#This Row],[Height]],IF(Table_Styles[[#This Row],[Height Default]]&lt;&gt;"",Table_Styles[[#This Row],[Height Default]],""))</f>
        <v/>
      </c>
      <c r="BO128" s="110"/>
      <c r="BP128" s="110"/>
      <c r="BQ128" s="110" t="str">
        <f>IF(Table_Styles[[#This Row],[Top]]&lt;&gt;"",Table_Styles[[#This Row],[Top]],IF(Table_Styles[[#This Row],[Top Default]]&lt;&gt;"",Table_Styles[[#This Row],[Top Default]],""))</f>
        <v/>
      </c>
      <c r="BR128" s="110"/>
      <c r="BS128" s="110"/>
      <c r="BT128" s="110" t="str">
        <f>IF(Table_Styles[[#This Row],[Right]]&lt;&gt;"",Table_Styles[[#This Row],[Right]],IF(Table_Styles[[#This Row],[Right Default]]&lt;&gt;"",Table_Styles[[#This Row],[Right Default]],""))</f>
        <v/>
      </c>
      <c r="BU128" s="110"/>
      <c r="BV128" s="110"/>
      <c r="BW128" s="110" t="str">
        <f>IF(Table_Styles[[#This Row],[Bottom]]&lt;&gt;"",Table_Styles[[#This Row],[Bottom]],IF(Table_Styles[[#This Row],[Bottom Default]]&lt;&gt;"",Table_Styles[[#This Row],[Bottom Default]],""))</f>
        <v/>
      </c>
      <c r="BX128" s="110"/>
      <c r="BY128" s="110"/>
      <c r="BZ128" s="110" t="str">
        <f>IF(Table_Styles[[#This Row],[Left]]&lt;&gt;"",Table_Styles[[#This Row],[Left]],IF(Table_Styles[[#This Row],[Left Default]]&lt;&gt;"",Table_Styles[[#This Row],[Left Default]],""))</f>
        <v/>
      </c>
      <c r="CA128" s="110"/>
      <c r="CB128" s="110" t="str">
        <f>IF(AND(Table_Styles[[#This Row],[Selector]]&lt;&gt;"",Table_Styles[[#This Row],[Font Family Used]]&lt;&gt;"",Table_Styles[[#This Row],[Font Weight Used]]&lt;&gt;""),Table_Styles[[#This Row],[Font Family Used]]&amp;" "&amp;Table_Styles[[#This Row],[Font Weight Used]],"")</f>
        <v/>
      </c>
      <c r="CC128" s="110" t="str">
        <f ca="1">IF(AND(Table_Styles[[#This Row],[Selector]],COUNTIF(OFFSET(CC:CC,0,0,ROW()-1,1),"="&amp;Table_Styles[[#This Row],[Font]])=0),Table_Styles[[#This Row],[Font]],"")</f>
        <v/>
      </c>
      <c r="CD128" s="110" t="str">
        <f ca="1">IF(Table_Styles[[#This Row],[Unique Font]]&lt;&gt;"",
"{""fontFamily"":"""&amp;Table_Styles[[#This Row],[Font Family Used]]&amp;""",""fontWeight"":"&amp;Table_Styles[[#This Row],[Font Weight Used]]&amp;"}","")</f>
        <v/>
      </c>
      <c r="CE128"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8" s="110" t="str">
        <f>IF(AND(Table_Styles[[#This Row],[Selector]]&lt;&gt;"", Table_Styles[[#This Row],[Config Properties]]&lt;&gt;""),
Table_Styles[[#This Row],[Selector]]&amp;" { "&amp;Table_Styles[[#This Row],[Config Properties]]&amp;" }","")</f>
        <v/>
      </c>
      <c r="CG128" s="110" t="str">
        <f xml:space="preserve">
SUBSTITUTE(SUBSTITUTE(SUBSTITUTE(SUBSTITUTE(SUBSTITUTE(SUBSTITUTE(SUBSTITUTE(SUBSTITUTE(Table_Styles[[#This Row],[Config]],
" {","{"),
"{ ","{"),
" }","}"),
"} ","}"),
" ,",","),
", ",","),
" :",":"),
": ",":")</f>
        <v/>
      </c>
    </row>
    <row r="129" spans="2:85" ht="21" customHeight="1">
      <c r="B129" s="171" t="s">
        <v>578</v>
      </c>
      <c r="C129" s="6" t="s">
        <v>589</v>
      </c>
      <c r="D129" s="59"/>
      <c r="E129" s="60"/>
      <c r="F129" s="29" t="str">
        <f>IF(Table_Styles[[#This Row],[Font Family]]&lt;&gt;"",Table_Styles[[#This Row],[Font Family]],IF(Table_Styles[[#This Row],[Font Family Default]]&lt;&gt;"",Table_Styles[[#This Row],[Font Family Default]],""))</f>
        <v/>
      </c>
      <c r="G129" s="59"/>
      <c r="H129" s="60"/>
      <c r="I129" s="29" t="str">
        <f>IF(Table_Styles[[#This Row],[Font Size]]&lt;&gt;"",Table_Styles[[#This Row],[Font Size]],IF(Table_Styles[[#This Row],[Font Size Default]]&lt;&gt;"",Table_Styles[[#This Row],[Font Size Default]],""))</f>
        <v/>
      </c>
      <c r="J129" s="59"/>
      <c r="K129" s="60"/>
      <c r="L129" s="29" t="str">
        <f>IF(Table_Styles[[#This Row],[Font Weight]]&lt;&gt;"",Table_Styles[[#This Row],[Font Weight]],IF(Table_Styles[[#This Row],[Font Weight Default]]&lt;&gt;"",Table_Styles[[#This Row],[Font Weight Default]],""))</f>
        <v/>
      </c>
      <c r="M129" s="59"/>
      <c r="N129" s="60"/>
      <c r="O129" s="29" t="str">
        <f>IF(Table_Styles[[#This Row],[Colour]]&lt;&gt;"",Table_Styles[[#This Row],[Colour]],IF(Table_Styles[[#This Row],[Colour Default]]&lt;&gt;"",Table_Styles[[#This Row],[Colour Default]],""))</f>
        <v/>
      </c>
      <c r="P129" s="59"/>
      <c r="Q129" s="60"/>
      <c r="R129" s="29" t="str">
        <f>IF(Table_Styles[[#This Row],[Background]]&lt;&gt;"",Table_Styles[[#This Row],[Background]],IF(Table_Styles[[#This Row],[Background Default]]&lt;&gt;"",Table_Styles[[#This Row],[Background Default]],""))</f>
        <v/>
      </c>
      <c r="S129" s="59"/>
      <c r="T129" s="60"/>
      <c r="U129" s="29" t="str">
        <f>IF(Table_Styles[[#This Row],[Border]]&lt;&gt;"",Table_Styles[[#This Row],[Border]],IF(Table_Styles[[#This Row],[Border Default]]&lt;&gt;"",Table_Styles[[#This Row],[Border Default]],""))</f>
        <v/>
      </c>
      <c r="V129" s="60"/>
      <c r="W129" s="60"/>
      <c r="X129" s="29" t="str">
        <f>IF(Table_Styles[[#This Row],[Border Radius]]&lt;&gt;"",Table_Styles[[#This Row],[Border Radius]],IF(Table_Styles[[#This Row],[Border Radius Default]]&lt;&gt;"",Table_Styles[[#This Row],[Border Radius Default]],""))</f>
        <v/>
      </c>
      <c r="Y129" s="59"/>
      <c r="Z129" s="25" t="s">
        <v>415</v>
      </c>
      <c r="AA129" s="29" t="str">
        <f>IF(Table_Styles[[#This Row],[MT]]&lt;&gt;"",Table_Styles[[#This Row],[MT]],IF(Table_Styles[[#This Row],[MT Default]]&lt;&gt;"",Table_Styles[[#This Row],[MT Default]],""))</f>
        <v>10px</v>
      </c>
      <c r="AB129" s="59"/>
      <c r="AC129" s="60"/>
      <c r="AD129" s="29" t="str">
        <f>IF(Table_Styles[[#This Row],[MR]]&lt;&gt;"",Table_Styles[[#This Row],[MR]],IF(Table_Styles[[#This Row],[MR Default]]&lt;&gt;"",Table_Styles[[#This Row],[MR Default]],""))</f>
        <v/>
      </c>
      <c r="AE129" s="59"/>
      <c r="AF129" s="60"/>
      <c r="AG129" s="29" t="str">
        <f>IF(Table_Styles[[#This Row],[MB]]&lt;&gt;"",Table_Styles[[#This Row],[MB]],IF(Table_Styles[[#This Row],[MB Default]]&lt;&gt;"",Table_Styles[[#This Row],[MB Default]],""))</f>
        <v/>
      </c>
      <c r="AH129" s="59"/>
      <c r="AI129" s="60"/>
      <c r="AJ129" s="29" t="str">
        <f>IF(Table_Styles[[#This Row],[ML]]&lt;&gt;"",Table_Styles[[#This Row],[ML]],IF(Table_Styles[[#This Row],[ML Default]]&lt;&gt;"",Table_Styles[[#This Row],[ML Default]],""))</f>
        <v/>
      </c>
      <c r="AK129" s="59"/>
      <c r="AL129" s="60"/>
      <c r="AM129" s="29" t="str">
        <f>IF(Table_Styles[[#This Row],[PT]]&lt;&gt;"",Table_Styles[[#This Row],[PT]],IF(Table_Styles[[#This Row],[PT Default]]&lt;&gt;"",Table_Styles[[#This Row],[PT Default]],""))</f>
        <v/>
      </c>
      <c r="AN129" s="59"/>
      <c r="AO129" s="60"/>
      <c r="AP129" s="29" t="str">
        <f>IF(Table_Styles[[#This Row],[PR]]&lt;&gt;"",Table_Styles[[#This Row],[PR]],IF(Table_Styles[[#This Row],[PR Default]]&lt;&gt;"",Table_Styles[[#This Row],[PR Default]],""))</f>
        <v/>
      </c>
      <c r="AQ129" s="59"/>
      <c r="AR129" s="60"/>
      <c r="AS129" s="29" t="str">
        <f>IF(Table_Styles[[#This Row],[PB]]&lt;&gt;"",Table_Styles[[#This Row],[PB]],IF(Table_Styles[[#This Row],[PB Default]]&lt;&gt;"",Table_Styles[[#This Row],[PB Default]],""))</f>
        <v/>
      </c>
      <c r="AT129" s="59"/>
      <c r="AU129" s="60"/>
      <c r="AV129" s="29" t="str">
        <f>IF(Table_Styles[[#This Row],[PL]]&lt;&gt;"",Table_Styles[[#This Row],[PL]],IF(Table_Styles[[#This Row],[PL Default]]&lt;&gt;"",Table_Styles[[#This Row],[PL Default]],""))</f>
        <v/>
      </c>
      <c r="AW129" s="59"/>
      <c r="AX129" s="60"/>
      <c r="AY129" s="29" t="str">
        <f>IF(Table_Styles[[#This Row],[BT]]&lt;&gt;"",Table_Styles[[#This Row],[BT]],IF(Table_Styles[[#This Row],[BT Default]]&lt;&gt;"",Table_Styles[[#This Row],[BT Default]],""))</f>
        <v/>
      </c>
      <c r="AZ129" s="59"/>
      <c r="BA129" s="60"/>
      <c r="BB129" s="29" t="str">
        <f>IF(Table_Styles[[#This Row],[BR]]&lt;&gt;"",Table_Styles[[#This Row],[BR]],IF(Table_Styles[[#This Row],[BR Default]]&lt;&gt;"",Table_Styles[[#This Row],[BR Default]],""))</f>
        <v/>
      </c>
      <c r="BC129" s="59"/>
      <c r="BD129" s="60"/>
      <c r="BE129" s="29" t="str">
        <f>IF(Table_Styles[[#This Row],[BB]]&lt;&gt;"",Table_Styles[[#This Row],[BB]],IF(Table_Styles[[#This Row],[BB Default]]&lt;&gt;"",Table_Styles[[#This Row],[BB Default]],""))</f>
        <v/>
      </c>
      <c r="BF129" s="59"/>
      <c r="BG129" s="60"/>
      <c r="BH129" s="29" t="str">
        <f>IF(Table_Styles[[#This Row],[BL]]&lt;&gt;"",Table_Styles[[#This Row],[BL]],IF(Table_Styles[[#This Row],[BL Default]]&lt;&gt;"",Table_Styles[[#This Row],[BL Default]],""))</f>
        <v/>
      </c>
      <c r="BI129" s="60"/>
      <c r="BJ129" s="60"/>
      <c r="BK129" s="29" t="str">
        <f>IF(Table_Styles[[#This Row],[Width]]&lt;&gt;"",Table_Styles[[#This Row],[Width]],IF(Table_Styles[[#This Row],[Width Default]]&lt;&gt;"",Table_Styles[[#This Row],[Width Default]],""))</f>
        <v/>
      </c>
      <c r="BL129" s="60"/>
      <c r="BM129" s="60"/>
      <c r="BN129" s="29" t="str">
        <f>IF(Table_Styles[[#This Row],[Height]]&lt;&gt;"",Table_Styles[[#This Row],[Height]],IF(Table_Styles[[#This Row],[Height Default]]&lt;&gt;"",Table_Styles[[#This Row],[Height Default]],""))</f>
        <v/>
      </c>
      <c r="BO129" s="25"/>
      <c r="BP129" s="25"/>
      <c r="BQ129" s="29" t="str">
        <f>IF(Table_Styles[[#This Row],[Top]]&lt;&gt;"",Table_Styles[[#This Row],[Top]],IF(Table_Styles[[#This Row],[Top Default]]&lt;&gt;"",Table_Styles[[#This Row],[Top Default]],""))</f>
        <v/>
      </c>
      <c r="BR129" s="25"/>
      <c r="BS129" s="25"/>
      <c r="BT129" s="29" t="str">
        <f>IF(Table_Styles[[#This Row],[Right]]&lt;&gt;"",Table_Styles[[#This Row],[Right]],IF(Table_Styles[[#This Row],[Right Default]]&lt;&gt;"",Table_Styles[[#This Row],[Right Default]],""))</f>
        <v/>
      </c>
      <c r="BU129" s="25"/>
      <c r="BV129" s="25"/>
      <c r="BW129" s="29" t="str">
        <f>IF(Table_Styles[[#This Row],[Bottom]]&lt;&gt;"",Table_Styles[[#This Row],[Bottom]],IF(Table_Styles[[#This Row],[Bottom Default]]&lt;&gt;"",Table_Styles[[#This Row],[Bottom Default]],""))</f>
        <v/>
      </c>
      <c r="BX129" s="25"/>
      <c r="BY129" s="25"/>
      <c r="BZ129" s="29" t="str">
        <f>IF(Table_Styles[[#This Row],[Left]]&lt;&gt;"",Table_Styles[[#This Row],[Left]],IF(Table_Styles[[#This Row],[Left Default]]&lt;&gt;"",Table_Styles[[#This Row],[Left Default]],""))</f>
        <v/>
      </c>
      <c r="CA129" s="59"/>
      <c r="CB129" s="108" t="str">
        <f>IF(AND(Table_Styles[[#This Row],[Selector]]&lt;&gt;"",Table_Styles[[#This Row],[Font Family Used]]&lt;&gt;"",Table_Styles[[#This Row],[Font Weight Used]]&lt;&gt;""),Table_Styles[[#This Row],[Font Family Used]]&amp;" "&amp;Table_Styles[[#This Row],[Font Weight Used]],"")</f>
        <v/>
      </c>
      <c r="CC129" s="108" t="str">
        <f ca="1">IF(AND(Table_Styles[[#This Row],[Selector]],COUNTIF(OFFSET(CC:CC,0,0,ROW()-1,1),"="&amp;Table_Styles[[#This Row],[Font]])=0),Table_Styles[[#This Row],[Font]],"")</f>
        <v/>
      </c>
      <c r="CD129" s="108" t="str">
        <f ca="1">IF(Table_Styles[[#This Row],[Unique Font]]&lt;&gt;"",
"{""fontFamily"":"""&amp;Table_Styles[[#This Row],[Font Family Used]]&amp;""",""fontWeight"":"&amp;Table_Styles[[#This Row],[Font Weight Used]]&amp;"}","")</f>
        <v/>
      </c>
      <c r="CE129"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9" s="107" t="str">
        <f>IF(AND(Table_Styles[[#This Row],[Selector]]&lt;&gt;"", Table_Styles[[#This Row],[Config Properties]]&lt;&gt;""),
Table_Styles[[#This Row],[Selector]]&amp;" { "&amp;Table_Styles[[#This Row],[Config Properties]]&amp;" }","")</f>
        <v>#sidebar .header nav { margin-top: 10px }</v>
      </c>
      <c r="CG129" s="107" t="str">
        <f xml:space="preserve">
SUBSTITUTE(SUBSTITUTE(SUBSTITUTE(SUBSTITUTE(SUBSTITUTE(SUBSTITUTE(SUBSTITUTE(SUBSTITUTE(Table_Styles[[#This Row],[Config]],
" {","{"),
"{ ","{"),
" }","}"),
"} ","}"),
" ,",","),
", ",","),
" :",":"),
": ",":")</f>
        <v>#sidebar .header nav{margin-top:10px}</v>
      </c>
    </row>
    <row r="130" spans="2:85" ht="21" customHeight="1">
      <c r="B130" s="177" t="s">
        <v>525</v>
      </c>
      <c r="C130" s="171" t="s">
        <v>590</v>
      </c>
      <c r="D130" s="59"/>
      <c r="E130" s="60"/>
      <c r="F130" s="29" t="str">
        <f>IF(Table_Styles[[#This Row],[Font Family]]&lt;&gt;"",Table_Styles[[#This Row],[Font Family]],IF(Table_Styles[[#This Row],[Font Family Default]]&lt;&gt;"",Table_Styles[[#This Row],[Font Family Default]],""))</f>
        <v/>
      </c>
      <c r="G130" s="59"/>
      <c r="H130" s="60"/>
      <c r="I130" s="29" t="str">
        <f>IF(Table_Styles[[#This Row],[Font Size]]&lt;&gt;"",Table_Styles[[#This Row],[Font Size]],IF(Table_Styles[[#This Row],[Font Size Default]]&lt;&gt;"",Table_Styles[[#This Row],[Font Size Default]],""))</f>
        <v/>
      </c>
      <c r="J130" s="59"/>
      <c r="K130" s="60"/>
      <c r="L130" s="29" t="str">
        <f>IF(Table_Styles[[#This Row],[Font Weight]]&lt;&gt;"",Table_Styles[[#This Row],[Font Weight]],IF(Table_Styles[[#This Row],[Font Weight Default]]&lt;&gt;"",Table_Styles[[#This Row],[Font Weight Default]],""))</f>
        <v/>
      </c>
      <c r="M130" s="59"/>
      <c r="N130" s="60"/>
      <c r="O130" s="29" t="str">
        <f>IF(Table_Styles[[#This Row],[Colour]]&lt;&gt;"",Table_Styles[[#This Row],[Colour]],IF(Table_Styles[[#This Row],[Colour Default]]&lt;&gt;"",Table_Styles[[#This Row],[Colour Default]],""))</f>
        <v/>
      </c>
      <c r="P130" s="59"/>
      <c r="Q130" s="60"/>
      <c r="R130" s="29" t="str">
        <f>IF(Table_Styles[[#This Row],[Background]]&lt;&gt;"",Table_Styles[[#This Row],[Background]],IF(Table_Styles[[#This Row],[Background Default]]&lt;&gt;"",Table_Styles[[#This Row],[Background Default]],""))</f>
        <v/>
      </c>
      <c r="S130" s="59"/>
      <c r="T130" s="60"/>
      <c r="U130" s="29" t="str">
        <f>IF(Table_Styles[[#This Row],[Border]]&lt;&gt;"",Table_Styles[[#This Row],[Border]],IF(Table_Styles[[#This Row],[Border Default]]&lt;&gt;"",Table_Styles[[#This Row],[Border Default]],""))</f>
        <v/>
      </c>
      <c r="V130" s="60"/>
      <c r="W130" s="60"/>
      <c r="X130" s="29" t="str">
        <f>IF(Table_Styles[[#This Row],[Border Radius]]&lt;&gt;"",Table_Styles[[#This Row],[Border Radius]],IF(Table_Styles[[#This Row],[Border Radius Default]]&lt;&gt;"",Table_Styles[[#This Row],[Border Radius Default]],""))</f>
        <v/>
      </c>
      <c r="Y130" s="59"/>
      <c r="Z130" s="60"/>
      <c r="AA130" s="29" t="str">
        <f>IF(Table_Styles[[#This Row],[MT]]&lt;&gt;"",Table_Styles[[#This Row],[MT]],IF(Table_Styles[[#This Row],[MT Default]]&lt;&gt;"",Table_Styles[[#This Row],[MT Default]],""))</f>
        <v/>
      </c>
      <c r="AB130" s="59"/>
      <c r="AC130" s="60"/>
      <c r="AD130" s="29" t="str">
        <f>IF(Table_Styles[[#This Row],[MR]]&lt;&gt;"",Table_Styles[[#This Row],[MR]],IF(Table_Styles[[#This Row],[MR Default]]&lt;&gt;"",Table_Styles[[#This Row],[MR Default]],""))</f>
        <v/>
      </c>
      <c r="AE130" s="59"/>
      <c r="AF130" s="60"/>
      <c r="AG130" s="29" t="str">
        <f>IF(Table_Styles[[#This Row],[MB]]&lt;&gt;"",Table_Styles[[#This Row],[MB]],IF(Table_Styles[[#This Row],[MB Default]]&lt;&gt;"",Table_Styles[[#This Row],[MB Default]],""))</f>
        <v/>
      </c>
      <c r="AH130" s="59"/>
      <c r="AI130" s="60"/>
      <c r="AJ130" s="29" t="str">
        <f>IF(Table_Styles[[#This Row],[ML]]&lt;&gt;"",Table_Styles[[#This Row],[ML]],IF(Table_Styles[[#This Row],[ML Default]]&lt;&gt;"",Table_Styles[[#This Row],[ML Default]],""))</f>
        <v/>
      </c>
      <c r="AK130" s="59"/>
      <c r="AL130" s="60"/>
      <c r="AM130" s="29" t="str">
        <f>IF(Table_Styles[[#This Row],[PT]]&lt;&gt;"",Table_Styles[[#This Row],[PT]],IF(Table_Styles[[#This Row],[PT Default]]&lt;&gt;"",Table_Styles[[#This Row],[PT Default]],""))</f>
        <v/>
      </c>
      <c r="AN130" s="59"/>
      <c r="AO130" s="60"/>
      <c r="AP130" s="29" t="str">
        <f>IF(Table_Styles[[#This Row],[PR]]&lt;&gt;"",Table_Styles[[#This Row],[PR]],IF(Table_Styles[[#This Row],[PR Default]]&lt;&gt;"",Table_Styles[[#This Row],[PR Default]],""))</f>
        <v/>
      </c>
      <c r="AQ130" s="59"/>
      <c r="AR130" s="60"/>
      <c r="AS130" s="29" t="str">
        <f>IF(Table_Styles[[#This Row],[PB]]&lt;&gt;"",Table_Styles[[#This Row],[PB]],IF(Table_Styles[[#This Row],[PB Default]]&lt;&gt;"",Table_Styles[[#This Row],[PB Default]],""))</f>
        <v/>
      </c>
      <c r="AT130" s="59"/>
      <c r="AU130" s="60"/>
      <c r="AV130" s="29" t="str">
        <f>IF(Table_Styles[[#This Row],[PL]]&lt;&gt;"",Table_Styles[[#This Row],[PL]],IF(Table_Styles[[#This Row],[PL Default]]&lt;&gt;"",Table_Styles[[#This Row],[PL Default]],""))</f>
        <v/>
      </c>
      <c r="AW130" s="59"/>
      <c r="AX130" s="60"/>
      <c r="AY130" s="29" t="str">
        <f>IF(Table_Styles[[#This Row],[BT]]&lt;&gt;"",Table_Styles[[#This Row],[BT]],IF(Table_Styles[[#This Row],[BT Default]]&lt;&gt;"",Table_Styles[[#This Row],[BT Default]],""))</f>
        <v/>
      </c>
      <c r="AZ130" s="59"/>
      <c r="BA130" s="60"/>
      <c r="BB130" s="29" t="str">
        <f>IF(Table_Styles[[#This Row],[BR]]&lt;&gt;"",Table_Styles[[#This Row],[BR]],IF(Table_Styles[[#This Row],[BR Default]]&lt;&gt;"",Table_Styles[[#This Row],[BR Default]],""))</f>
        <v/>
      </c>
      <c r="BC130" s="59"/>
      <c r="BD130" s="60"/>
      <c r="BE130" s="29" t="str">
        <f>IF(Table_Styles[[#This Row],[BB]]&lt;&gt;"",Table_Styles[[#This Row],[BB]],IF(Table_Styles[[#This Row],[BB Default]]&lt;&gt;"",Table_Styles[[#This Row],[BB Default]],""))</f>
        <v/>
      </c>
      <c r="BF130" s="59"/>
      <c r="BG130" s="60"/>
      <c r="BH130" s="29" t="str">
        <f>IF(Table_Styles[[#This Row],[BL]]&lt;&gt;"",Table_Styles[[#This Row],[BL]],IF(Table_Styles[[#This Row],[BL Default]]&lt;&gt;"",Table_Styles[[#This Row],[BL Default]],""))</f>
        <v/>
      </c>
      <c r="BI130" s="60"/>
      <c r="BJ130" s="60"/>
      <c r="BK130" s="29" t="str">
        <f>IF(Table_Styles[[#This Row],[Width]]&lt;&gt;"",Table_Styles[[#This Row],[Width]],IF(Table_Styles[[#This Row],[Width Default]]&lt;&gt;"",Table_Styles[[#This Row],[Width Default]],""))</f>
        <v/>
      </c>
      <c r="BL130" s="60"/>
      <c r="BM130" s="60"/>
      <c r="BN130" s="29" t="str">
        <f>IF(Table_Styles[[#This Row],[Height]]&lt;&gt;"",Table_Styles[[#This Row],[Height]],IF(Table_Styles[[#This Row],[Height Default]]&lt;&gt;"",Table_Styles[[#This Row],[Height Default]],""))</f>
        <v/>
      </c>
      <c r="BO130" s="25"/>
      <c r="BP130" s="25"/>
      <c r="BQ130" s="29" t="str">
        <f>IF(Table_Styles[[#This Row],[Top]]&lt;&gt;"",Table_Styles[[#This Row],[Top]],IF(Table_Styles[[#This Row],[Top Default]]&lt;&gt;"",Table_Styles[[#This Row],[Top Default]],""))</f>
        <v/>
      </c>
      <c r="BR130" s="25"/>
      <c r="BS130" s="25"/>
      <c r="BT130" s="29" t="str">
        <f>IF(Table_Styles[[#This Row],[Right]]&lt;&gt;"",Table_Styles[[#This Row],[Right]],IF(Table_Styles[[#This Row],[Right Default]]&lt;&gt;"",Table_Styles[[#This Row],[Right Default]],""))</f>
        <v/>
      </c>
      <c r="BU130" s="25"/>
      <c r="BV130" s="25"/>
      <c r="BW130" s="29" t="str">
        <f>IF(Table_Styles[[#This Row],[Bottom]]&lt;&gt;"",Table_Styles[[#This Row],[Bottom]],IF(Table_Styles[[#This Row],[Bottom Default]]&lt;&gt;"",Table_Styles[[#This Row],[Bottom Default]],""))</f>
        <v/>
      </c>
      <c r="BX130" s="25"/>
      <c r="BY130" s="25"/>
      <c r="BZ130" s="29" t="str">
        <f>IF(Table_Styles[[#This Row],[Left]]&lt;&gt;"",Table_Styles[[#This Row],[Left]],IF(Table_Styles[[#This Row],[Left Default]]&lt;&gt;"",Table_Styles[[#This Row],[Left Default]],""))</f>
        <v/>
      </c>
      <c r="CA130" s="59"/>
      <c r="CB130" s="108" t="str">
        <f>IF(AND(Table_Styles[[#This Row],[Selector]]&lt;&gt;"",Table_Styles[[#This Row],[Font Family Used]]&lt;&gt;"",Table_Styles[[#This Row],[Font Weight Used]]&lt;&gt;""),Table_Styles[[#This Row],[Font Family Used]]&amp;" "&amp;Table_Styles[[#This Row],[Font Weight Used]],"")</f>
        <v/>
      </c>
      <c r="CC130" s="108" t="str">
        <f ca="1">IF(AND(Table_Styles[[#This Row],[Selector]],COUNTIF(OFFSET(CC:CC,0,0,ROW()-1,1),"="&amp;Table_Styles[[#This Row],[Font]])=0),Table_Styles[[#This Row],[Font]],"")</f>
        <v/>
      </c>
      <c r="CD130" s="108" t="str">
        <f ca="1">IF(Table_Styles[[#This Row],[Unique Font]]&lt;&gt;"",
"{""fontFamily"":"""&amp;Table_Styles[[#This Row],[Font Family Used]]&amp;""",""fontWeight"":"&amp;Table_Styles[[#This Row],[Font Weight Used]]&amp;"}","")</f>
        <v/>
      </c>
      <c r="CE130"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107" t="str">
        <f>IF(AND(Table_Styles[[#This Row],[Selector]]&lt;&gt;"", Table_Styles[[#This Row],[Config Properties]]&lt;&gt;""),
Table_Styles[[#This Row],[Selector]]&amp;" { "&amp;Table_Styles[[#This Row],[Config Properties]]&amp;" }","")</f>
        <v/>
      </c>
      <c r="CG130" s="107" t="str">
        <f xml:space="preserve">
SUBSTITUTE(SUBSTITUTE(SUBSTITUTE(SUBSTITUTE(SUBSTITUTE(SUBSTITUTE(SUBSTITUTE(SUBSTITUTE(Table_Styles[[#This Row],[Config]],
" {","{"),
"{ ","{"),
" }","}"),
"} ","}"),
" ,",","),
", ",","),
" :",":"),
": ",":")</f>
        <v/>
      </c>
    </row>
    <row r="131" spans="2:85" ht="21" customHeight="1">
      <c r="B131" s="176" t="s">
        <v>527</v>
      </c>
      <c r="C131" s="106" t="s">
        <v>591</v>
      </c>
      <c r="D131" s="59"/>
      <c r="E131" s="60"/>
      <c r="F131" s="29" t="str">
        <f>IF(Table_Styles[[#This Row],[Font Family]]&lt;&gt;"",Table_Styles[[#This Row],[Font Family]],IF(Table_Styles[[#This Row],[Font Family Default]]&lt;&gt;"",Table_Styles[[#This Row],[Font Family Default]],""))</f>
        <v/>
      </c>
      <c r="G131" s="59"/>
      <c r="H131" s="60"/>
      <c r="I131" s="29" t="str">
        <f>IF(Table_Styles[[#This Row],[Font Size]]&lt;&gt;"",Table_Styles[[#This Row],[Font Size]],IF(Table_Styles[[#This Row],[Font Size Default]]&lt;&gt;"",Table_Styles[[#This Row],[Font Size Default]],""))</f>
        <v/>
      </c>
      <c r="J131" s="59"/>
      <c r="K131" s="60"/>
      <c r="L131" s="29" t="str">
        <f>IF(Table_Styles[[#This Row],[Font Weight]]&lt;&gt;"",Table_Styles[[#This Row],[Font Weight]],IF(Table_Styles[[#This Row],[Font Weight Default]]&lt;&gt;"",Table_Styles[[#This Row],[Font Weight Default]],""))</f>
        <v/>
      </c>
      <c r="M131" s="59"/>
      <c r="N131" s="60"/>
      <c r="O131" s="29" t="str">
        <f>IF(Table_Styles[[#This Row],[Colour]]&lt;&gt;"",Table_Styles[[#This Row],[Colour]],IF(Table_Styles[[#This Row],[Colour Default]]&lt;&gt;"",Table_Styles[[#This Row],[Colour Default]],""))</f>
        <v/>
      </c>
      <c r="P131" s="59"/>
      <c r="Q131" s="60"/>
      <c r="R131" s="29" t="str">
        <f>IF(Table_Styles[[#This Row],[Background]]&lt;&gt;"",Table_Styles[[#This Row],[Background]],IF(Table_Styles[[#This Row],[Background Default]]&lt;&gt;"",Table_Styles[[#This Row],[Background Default]],""))</f>
        <v/>
      </c>
      <c r="S131" s="59"/>
      <c r="T131" s="60"/>
      <c r="U131" s="29" t="str">
        <f>IF(Table_Styles[[#This Row],[Border]]&lt;&gt;"",Table_Styles[[#This Row],[Border]],IF(Table_Styles[[#This Row],[Border Default]]&lt;&gt;"",Table_Styles[[#This Row],[Border Default]],""))</f>
        <v/>
      </c>
      <c r="V131" s="60"/>
      <c r="W131" s="60"/>
      <c r="X131" s="29" t="str">
        <f>IF(Table_Styles[[#This Row],[Border Radius]]&lt;&gt;"",Table_Styles[[#This Row],[Border Radius]],IF(Table_Styles[[#This Row],[Border Radius Default]]&lt;&gt;"",Table_Styles[[#This Row],[Border Radius Default]],""))</f>
        <v/>
      </c>
      <c r="Y131" s="59"/>
      <c r="Z131" s="25" t="s">
        <v>415</v>
      </c>
      <c r="AA131" s="29" t="str">
        <f>IF(Table_Styles[[#This Row],[MT]]&lt;&gt;"",Table_Styles[[#This Row],[MT]],IF(Table_Styles[[#This Row],[MT Default]]&lt;&gt;"",Table_Styles[[#This Row],[MT Default]],""))</f>
        <v>10px</v>
      </c>
      <c r="AB131" s="59"/>
      <c r="AC131" s="60"/>
      <c r="AD131" s="29" t="str">
        <f>IF(Table_Styles[[#This Row],[MR]]&lt;&gt;"",Table_Styles[[#This Row],[MR]],IF(Table_Styles[[#This Row],[MR Default]]&lt;&gt;"",Table_Styles[[#This Row],[MR Default]],""))</f>
        <v/>
      </c>
      <c r="AE131" s="59"/>
      <c r="AF131" s="60"/>
      <c r="AG131" s="29" t="str">
        <f>IF(Table_Styles[[#This Row],[MB]]&lt;&gt;"",Table_Styles[[#This Row],[MB]],IF(Table_Styles[[#This Row],[MB Default]]&lt;&gt;"",Table_Styles[[#This Row],[MB Default]],""))</f>
        <v/>
      </c>
      <c r="AH131" s="59"/>
      <c r="AI131" s="60"/>
      <c r="AJ131" s="29" t="str">
        <f>IF(Table_Styles[[#This Row],[ML]]&lt;&gt;"",Table_Styles[[#This Row],[ML]],IF(Table_Styles[[#This Row],[ML Default]]&lt;&gt;"",Table_Styles[[#This Row],[ML Default]],""))</f>
        <v/>
      </c>
      <c r="AK131" s="59"/>
      <c r="AL131" s="168" t="s">
        <v>415</v>
      </c>
      <c r="AM131" s="29" t="str">
        <f>IF(Table_Styles[[#This Row],[PT]]&lt;&gt;"",Table_Styles[[#This Row],[PT]],IF(Table_Styles[[#This Row],[PT Default]]&lt;&gt;"",Table_Styles[[#This Row],[PT Default]],""))</f>
        <v>10px</v>
      </c>
      <c r="AN131" s="59"/>
      <c r="AO131" s="168" t="s">
        <v>409</v>
      </c>
      <c r="AP131" s="29" t="str">
        <f>IF(Table_Styles[[#This Row],[PR]]&lt;&gt;"",Table_Styles[[#This Row],[PR]],IF(Table_Styles[[#This Row],[PR Default]]&lt;&gt;"",Table_Styles[[#This Row],[PR Default]],""))</f>
        <v>20px</v>
      </c>
      <c r="AQ131" s="59"/>
      <c r="AR131" s="168" t="s">
        <v>415</v>
      </c>
      <c r="AS131" s="29" t="str">
        <f>IF(Table_Styles[[#This Row],[PB]]&lt;&gt;"",Table_Styles[[#This Row],[PB]],IF(Table_Styles[[#This Row],[PB Default]]&lt;&gt;"",Table_Styles[[#This Row],[PB Default]],""))</f>
        <v>10px</v>
      </c>
      <c r="AT131" s="59"/>
      <c r="AU131" s="168" t="s">
        <v>409</v>
      </c>
      <c r="AV131" s="29" t="str">
        <f>IF(Table_Styles[[#This Row],[PL]]&lt;&gt;"",Table_Styles[[#This Row],[PL]],IF(Table_Styles[[#This Row],[PL Default]]&lt;&gt;"",Table_Styles[[#This Row],[PL Default]],""))</f>
        <v>20px</v>
      </c>
      <c r="AW131" s="59"/>
      <c r="AX131" s="60"/>
      <c r="AY131" s="29" t="str">
        <f>IF(Table_Styles[[#This Row],[BT]]&lt;&gt;"",Table_Styles[[#This Row],[BT]],IF(Table_Styles[[#This Row],[BT Default]]&lt;&gt;"",Table_Styles[[#This Row],[BT Default]],""))</f>
        <v/>
      </c>
      <c r="AZ131" s="59"/>
      <c r="BA131" s="60"/>
      <c r="BB131" s="29" t="str">
        <f>IF(Table_Styles[[#This Row],[BR]]&lt;&gt;"",Table_Styles[[#This Row],[BR]],IF(Table_Styles[[#This Row],[BR Default]]&lt;&gt;"",Table_Styles[[#This Row],[BR Default]],""))</f>
        <v/>
      </c>
      <c r="BC131" s="59"/>
      <c r="BD131" s="60"/>
      <c r="BE131" s="29" t="str">
        <f>IF(Table_Styles[[#This Row],[BB]]&lt;&gt;"",Table_Styles[[#This Row],[BB]],IF(Table_Styles[[#This Row],[BB Default]]&lt;&gt;"",Table_Styles[[#This Row],[BB Default]],""))</f>
        <v/>
      </c>
      <c r="BF131" s="59"/>
      <c r="BG131" s="60"/>
      <c r="BH131" s="29" t="str">
        <f>IF(Table_Styles[[#This Row],[BL]]&lt;&gt;"",Table_Styles[[#This Row],[BL]],IF(Table_Styles[[#This Row],[BL Default]]&lt;&gt;"",Table_Styles[[#This Row],[BL Default]],""))</f>
        <v/>
      </c>
      <c r="BI131" s="60"/>
      <c r="BJ131" s="175"/>
      <c r="BK131" s="29"/>
      <c r="BL131" s="60"/>
      <c r="BM131" s="60"/>
      <c r="BN131" s="29" t="str">
        <f>IF(Table_Styles[[#This Row],[Height]]&lt;&gt;"",Table_Styles[[#This Row],[Height]],IF(Table_Styles[[#This Row],[Height Default]]&lt;&gt;"",Table_Styles[[#This Row],[Height Default]],""))</f>
        <v/>
      </c>
      <c r="BO131" s="25"/>
      <c r="BP131" s="25"/>
      <c r="BQ131" s="29" t="str">
        <f>IF(Table_Styles[[#This Row],[Top]]&lt;&gt;"",Table_Styles[[#This Row],[Top]],IF(Table_Styles[[#This Row],[Top Default]]&lt;&gt;"",Table_Styles[[#This Row],[Top Default]],""))</f>
        <v/>
      </c>
      <c r="BR131" s="25"/>
      <c r="BS131" s="25"/>
      <c r="BT131" s="29" t="str">
        <f>IF(Table_Styles[[#This Row],[Right]]&lt;&gt;"",Table_Styles[[#This Row],[Right]],IF(Table_Styles[[#This Row],[Right Default]]&lt;&gt;"",Table_Styles[[#This Row],[Right Default]],""))</f>
        <v/>
      </c>
      <c r="BU131" s="25"/>
      <c r="BV131" s="25"/>
      <c r="BW131" s="29" t="str">
        <f>IF(Table_Styles[[#This Row],[Bottom]]&lt;&gt;"",Table_Styles[[#This Row],[Bottom]],IF(Table_Styles[[#This Row],[Bottom Default]]&lt;&gt;"",Table_Styles[[#This Row],[Bottom Default]],""))</f>
        <v/>
      </c>
      <c r="BX131" s="25"/>
      <c r="BY131" s="25"/>
      <c r="BZ131" s="29" t="str">
        <f>IF(Table_Styles[[#This Row],[Left]]&lt;&gt;"",Table_Styles[[#This Row],[Left]],IF(Table_Styles[[#This Row],[Left Default]]&lt;&gt;"",Table_Styles[[#This Row],[Left Default]],""))</f>
        <v/>
      </c>
      <c r="CA131" s="59"/>
      <c r="CB131" s="108" t="str">
        <f>IF(AND(Table_Styles[[#This Row],[Selector]]&lt;&gt;"",Table_Styles[[#This Row],[Font Family Used]]&lt;&gt;"",Table_Styles[[#This Row],[Font Weight Used]]&lt;&gt;""),Table_Styles[[#This Row],[Font Family Used]]&amp;" "&amp;Table_Styles[[#This Row],[Font Weight Used]],"")</f>
        <v/>
      </c>
      <c r="CC131" s="108" t="str">
        <f ca="1">IF(AND(Table_Styles[[#This Row],[Selector]],COUNTIF(OFFSET(CC:CC,0,0,ROW()-1,1),"="&amp;Table_Styles[[#This Row],[Font]])=0),Table_Styles[[#This Row],[Font]],"")</f>
        <v/>
      </c>
      <c r="CD131" s="108" t="str">
        <f ca="1">IF(Table_Styles[[#This Row],[Unique Font]]&lt;&gt;"",
"{""fontFamily"":"""&amp;Table_Styles[[#This Row],[Font Family Used]]&amp;""",""fontWeight"":"&amp;Table_Styles[[#This Row],[Font Weight Used]]&amp;"}","")</f>
        <v/>
      </c>
      <c r="CE131"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31" s="107"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31" s="107" t="str">
        <f xml:space="preserve">
SUBSTITUTE(SUBSTITUTE(SUBSTITUTE(SUBSTITUTE(SUBSTITUTE(SUBSTITUTE(SUBSTITUTE(SUBSTITUTE(Table_Styles[[#This Row],[Config]],
" {","{"),
"{ ","{"),
" }","}"),
"} ","}"),
" ,",","),
", ",","),
" :",":"),
": ",":")</f>
        <v>#sidebar .header nav .btn{margin-top:10px;padding-top:10px;padding-right:20px;padding-bottom:10px;padding-left:20px}</v>
      </c>
    </row>
    <row r="132" spans="2:85" ht="21" customHeight="1">
      <c r="B132" s="176" t="s">
        <v>529</v>
      </c>
      <c r="C132" s="106" t="s">
        <v>592</v>
      </c>
      <c r="D132" s="59"/>
      <c r="E132" s="60"/>
      <c r="F132" s="29" t="str">
        <f>IF(Table_Styles[[#This Row],[Font Family]]&lt;&gt;"",Table_Styles[[#This Row],[Font Family]],IF(Table_Styles[[#This Row],[Font Family Default]]&lt;&gt;"",Table_Styles[[#This Row],[Font Family Default]],""))</f>
        <v/>
      </c>
      <c r="G132" s="59"/>
      <c r="H132" s="60"/>
      <c r="I132" s="29" t="str">
        <f>IF(Table_Styles[[#This Row],[Font Size]]&lt;&gt;"",Table_Styles[[#This Row],[Font Size]],IF(Table_Styles[[#This Row],[Font Size Default]]&lt;&gt;"",Table_Styles[[#This Row],[Font Size Default]],""))</f>
        <v/>
      </c>
      <c r="J132" s="59"/>
      <c r="K132" s="60"/>
      <c r="L132" s="29" t="str">
        <f>IF(Table_Styles[[#This Row],[Font Weight]]&lt;&gt;"",Table_Styles[[#This Row],[Font Weight]],IF(Table_Styles[[#This Row],[Font Weight Default]]&lt;&gt;"",Table_Styles[[#This Row],[Font Weight Default]],""))</f>
        <v/>
      </c>
      <c r="M132" s="59"/>
      <c r="N132" s="59" t="str">
        <f>Colour_Foreground_1</f>
        <v>#1d1c1c</v>
      </c>
      <c r="O132" s="29" t="str">
        <f>IF(Table_Styles[[#This Row],[Colour]]&lt;&gt;"",Table_Styles[[#This Row],[Colour]],IF(Table_Styles[[#This Row],[Colour Default]]&lt;&gt;"",Table_Styles[[#This Row],[Colour Default]],""))</f>
        <v>#1d1c1c</v>
      </c>
      <c r="P132" s="59"/>
      <c r="Q132" s="60" t="str">
        <f>Colour_Background_1</f>
        <v>#FFFFFF</v>
      </c>
      <c r="R132" s="29" t="str">
        <f>IF(Table_Styles[[#This Row],[Background]]&lt;&gt;"",Table_Styles[[#This Row],[Background]],IF(Table_Styles[[#This Row],[Background Default]]&lt;&gt;"",Table_Styles[[#This Row],[Background Default]],""))</f>
        <v>#FFFFFF</v>
      </c>
      <c r="S132" s="59"/>
      <c r="T132" s="60"/>
      <c r="U132" s="29" t="str">
        <f>IF(Table_Styles[[#This Row],[Border]]&lt;&gt;"",Table_Styles[[#This Row],[Border]],IF(Table_Styles[[#This Row],[Border Default]]&lt;&gt;"",Table_Styles[[#This Row],[Border Default]],""))</f>
        <v/>
      </c>
      <c r="V132" s="60"/>
      <c r="W132" s="60"/>
      <c r="X132" s="29" t="str">
        <f>IF(Table_Styles[[#This Row],[Border Radius]]&lt;&gt;"",Table_Styles[[#This Row],[Border Radius]],IF(Table_Styles[[#This Row],[Border Radius Default]]&lt;&gt;"",Table_Styles[[#This Row],[Border Radius Default]],""))</f>
        <v/>
      </c>
      <c r="Y132" s="59"/>
      <c r="Z132" s="60"/>
      <c r="AA132" s="29" t="str">
        <f>IF(Table_Styles[[#This Row],[MT]]&lt;&gt;"",Table_Styles[[#This Row],[MT]],IF(Table_Styles[[#This Row],[MT Default]]&lt;&gt;"",Table_Styles[[#This Row],[MT Default]],""))</f>
        <v/>
      </c>
      <c r="AB132" s="59"/>
      <c r="AC132" s="60"/>
      <c r="AD132" s="29" t="str">
        <f>IF(Table_Styles[[#This Row],[MR]]&lt;&gt;"",Table_Styles[[#This Row],[MR]],IF(Table_Styles[[#This Row],[MR Default]]&lt;&gt;"",Table_Styles[[#This Row],[MR Default]],""))</f>
        <v/>
      </c>
      <c r="AE132" s="59"/>
      <c r="AF132" s="60"/>
      <c r="AG132" s="29" t="str">
        <f>IF(Table_Styles[[#This Row],[MB]]&lt;&gt;"",Table_Styles[[#This Row],[MB]],IF(Table_Styles[[#This Row],[MB Default]]&lt;&gt;"",Table_Styles[[#This Row],[MB Default]],""))</f>
        <v/>
      </c>
      <c r="AH132" s="59"/>
      <c r="AI132" s="60"/>
      <c r="AJ132" s="29" t="str">
        <f>IF(Table_Styles[[#This Row],[ML]]&lt;&gt;"",Table_Styles[[#This Row],[ML]],IF(Table_Styles[[#This Row],[ML Default]]&lt;&gt;"",Table_Styles[[#This Row],[ML Default]],""))</f>
        <v/>
      </c>
      <c r="AK132" s="59"/>
      <c r="AL132" s="60"/>
      <c r="AM132" s="29" t="str">
        <f>IF(Table_Styles[[#This Row],[PT]]&lt;&gt;"",Table_Styles[[#This Row],[PT]],IF(Table_Styles[[#This Row],[PT Default]]&lt;&gt;"",Table_Styles[[#This Row],[PT Default]],""))</f>
        <v/>
      </c>
      <c r="AN132" s="59"/>
      <c r="AO132" s="60"/>
      <c r="AP132" s="29" t="str">
        <f>IF(Table_Styles[[#This Row],[PR]]&lt;&gt;"",Table_Styles[[#This Row],[PR]],IF(Table_Styles[[#This Row],[PR Default]]&lt;&gt;"",Table_Styles[[#This Row],[PR Default]],""))</f>
        <v/>
      </c>
      <c r="AQ132" s="59"/>
      <c r="AR132" s="60"/>
      <c r="AS132" s="29" t="str">
        <f>IF(Table_Styles[[#This Row],[PB]]&lt;&gt;"",Table_Styles[[#This Row],[PB]],IF(Table_Styles[[#This Row],[PB Default]]&lt;&gt;"",Table_Styles[[#This Row],[PB Default]],""))</f>
        <v/>
      </c>
      <c r="AT132" s="59"/>
      <c r="AU132" s="60"/>
      <c r="AV132" s="29" t="str">
        <f>IF(Table_Styles[[#This Row],[PL]]&lt;&gt;"",Table_Styles[[#This Row],[PL]],IF(Table_Styles[[#This Row],[PL Default]]&lt;&gt;"",Table_Styles[[#This Row],[PL Default]],""))</f>
        <v/>
      </c>
      <c r="AW132" s="59"/>
      <c r="AX132" s="60"/>
      <c r="AY132" s="29" t="str">
        <f>IF(Table_Styles[[#This Row],[BT]]&lt;&gt;"",Table_Styles[[#This Row],[BT]],IF(Table_Styles[[#This Row],[BT Default]]&lt;&gt;"",Table_Styles[[#This Row],[BT Default]],""))</f>
        <v/>
      </c>
      <c r="AZ132" s="59"/>
      <c r="BA132" s="60"/>
      <c r="BB132" s="29" t="str">
        <f>IF(Table_Styles[[#This Row],[BR]]&lt;&gt;"",Table_Styles[[#This Row],[BR]],IF(Table_Styles[[#This Row],[BR Default]]&lt;&gt;"",Table_Styles[[#This Row],[BR Default]],""))</f>
        <v/>
      </c>
      <c r="BC132" s="59"/>
      <c r="BD132" s="60"/>
      <c r="BE132" s="29" t="str">
        <f>IF(Table_Styles[[#This Row],[BB]]&lt;&gt;"",Table_Styles[[#This Row],[BB]],IF(Table_Styles[[#This Row],[BB Default]]&lt;&gt;"",Table_Styles[[#This Row],[BB Default]],""))</f>
        <v/>
      </c>
      <c r="BF132" s="59"/>
      <c r="BG132" s="60"/>
      <c r="BH132" s="29" t="str">
        <f>IF(Table_Styles[[#This Row],[BL]]&lt;&gt;"",Table_Styles[[#This Row],[BL]],IF(Table_Styles[[#This Row],[BL Default]]&lt;&gt;"",Table_Styles[[#This Row],[BL Default]],""))</f>
        <v/>
      </c>
      <c r="BI132" s="60"/>
      <c r="BJ132" s="60"/>
      <c r="BK132" s="29" t="str">
        <f>IF(Table_Styles[[#This Row],[Width]]&lt;&gt;"",Table_Styles[[#This Row],[Width]],IF(Table_Styles[[#This Row],[Width Default]]&lt;&gt;"",Table_Styles[[#This Row],[Width Default]],""))</f>
        <v/>
      </c>
      <c r="BL132" s="60"/>
      <c r="BM132" s="60"/>
      <c r="BN132" s="29" t="str">
        <f>IF(Table_Styles[[#This Row],[Height]]&lt;&gt;"",Table_Styles[[#This Row],[Height]],IF(Table_Styles[[#This Row],[Height Default]]&lt;&gt;"",Table_Styles[[#This Row],[Height Default]],""))</f>
        <v/>
      </c>
      <c r="BO132" s="25"/>
      <c r="BP132" s="25"/>
      <c r="BQ132" s="29" t="str">
        <f>IF(Table_Styles[[#This Row],[Top]]&lt;&gt;"",Table_Styles[[#This Row],[Top]],IF(Table_Styles[[#This Row],[Top Default]]&lt;&gt;"",Table_Styles[[#This Row],[Top Default]],""))</f>
        <v/>
      </c>
      <c r="BR132" s="25"/>
      <c r="BS132" s="25"/>
      <c r="BT132" s="29" t="str">
        <f>IF(Table_Styles[[#This Row],[Right]]&lt;&gt;"",Table_Styles[[#This Row],[Right]],IF(Table_Styles[[#This Row],[Right Default]]&lt;&gt;"",Table_Styles[[#This Row],[Right Default]],""))</f>
        <v/>
      </c>
      <c r="BU132" s="25"/>
      <c r="BV132" s="25"/>
      <c r="BW132" s="29" t="str">
        <f>IF(Table_Styles[[#This Row],[Bottom]]&lt;&gt;"",Table_Styles[[#This Row],[Bottom]],IF(Table_Styles[[#This Row],[Bottom Default]]&lt;&gt;"",Table_Styles[[#This Row],[Bottom Default]],""))</f>
        <v/>
      </c>
      <c r="BX132" s="25"/>
      <c r="BY132" s="25"/>
      <c r="BZ132" s="29" t="str">
        <f>IF(Table_Styles[[#This Row],[Left]]&lt;&gt;"",Table_Styles[[#This Row],[Left]],IF(Table_Styles[[#This Row],[Left Default]]&lt;&gt;"",Table_Styles[[#This Row],[Left Default]],""))</f>
        <v/>
      </c>
      <c r="CA132" s="59"/>
      <c r="CB132" s="108" t="str">
        <f>IF(AND(Table_Styles[[#This Row],[Selector]]&lt;&gt;"",Table_Styles[[#This Row],[Font Family Used]]&lt;&gt;"",Table_Styles[[#This Row],[Font Weight Used]]&lt;&gt;""),Table_Styles[[#This Row],[Font Family Used]]&amp;" "&amp;Table_Styles[[#This Row],[Font Weight Used]],"")</f>
        <v/>
      </c>
      <c r="CC132" s="108" t="str">
        <f ca="1">IF(AND(Table_Styles[[#This Row],[Selector]],COUNTIF(OFFSET(CC:CC,0,0,ROW()-1,1),"="&amp;Table_Styles[[#This Row],[Font]])=0),Table_Styles[[#This Row],[Font]],"")</f>
        <v/>
      </c>
      <c r="CD132" s="108" t="str">
        <f ca="1">IF(Table_Styles[[#This Row],[Unique Font]]&lt;&gt;"",
"{""fontFamily"":"""&amp;Table_Styles[[#This Row],[Font Family Used]]&amp;""",""fontWeight"":"&amp;Table_Styles[[#This Row],[Font Weight Used]]&amp;"}","")</f>
        <v/>
      </c>
      <c r="CE132"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2" s="107" t="str">
        <f>IF(AND(Table_Styles[[#This Row],[Selector]]&lt;&gt;"", Table_Styles[[#This Row],[Config Properties]]&lt;&gt;""),
Table_Styles[[#This Row],[Selector]]&amp;" { "&amp;Table_Styles[[#This Row],[Config Properties]]&amp;" }","")</f>
        <v>#sidebar .header nav .btn.btn-primary { color: #1d1c1c;background: #FFFFFF }</v>
      </c>
      <c r="CG132" s="107" t="str">
        <f xml:space="preserve">
SUBSTITUTE(SUBSTITUTE(SUBSTITUTE(SUBSTITUTE(SUBSTITUTE(SUBSTITUTE(SUBSTITUTE(SUBSTITUTE(Table_Styles[[#This Row],[Config]],
" {","{"),
"{ ","{"),
" }","}"),
"} ","}"),
" ,",","),
", ",","),
" :",":"),
": ",":")</f>
        <v>#sidebar .header nav .btn.btn-primary{color:#1d1c1c;background:#FFFFFF}</v>
      </c>
    </row>
    <row r="133" spans="2:85" ht="21" customHeight="1">
      <c r="B133" s="177" t="s">
        <v>531</v>
      </c>
      <c r="C133" s="106" t="s">
        <v>593</v>
      </c>
      <c r="D133" s="59"/>
      <c r="E133" s="60"/>
      <c r="F133" s="29" t="str">
        <f>IF(Table_Styles[[#This Row],[Font Family]]&lt;&gt;"",Table_Styles[[#This Row],[Font Family]],IF(Table_Styles[[#This Row],[Font Family Default]]&lt;&gt;"",Table_Styles[[#This Row],[Font Family Default]],""))</f>
        <v/>
      </c>
      <c r="G133" s="59"/>
      <c r="H133" s="60"/>
      <c r="I133" s="29" t="str">
        <f>IF(Table_Styles[[#This Row],[Font Size]]&lt;&gt;"",Table_Styles[[#This Row],[Font Size]],IF(Table_Styles[[#This Row],[Font Size Default]]&lt;&gt;"",Table_Styles[[#This Row],[Font Size Default]],""))</f>
        <v/>
      </c>
      <c r="J133" s="59"/>
      <c r="K133" s="60"/>
      <c r="L133" s="29" t="str">
        <f>IF(Table_Styles[[#This Row],[Font Weight]]&lt;&gt;"",Table_Styles[[#This Row],[Font Weight]],IF(Table_Styles[[#This Row],[Font Weight Default]]&lt;&gt;"",Table_Styles[[#This Row],[Font Weight Default]],""))</f>
        <v/>
      </c>
      <c r="M133" s="59"/>
      <c r="N133" s="60"/>
      <c r="O133" s="29" t="str">
        <f>IF(Table_Styles[[#This Row],[Colour]]&lt;&gt;"",Table_Styles[[#This Row],[Colour]],IF(Table_Styles[[#This Row],[Colour Default]]&lt;&gt;"",Table_Styles[[#This Row],[Colour Default]],""))</f>
        <v/>
      </c>
      <c r="P133" s="59"/>
      <c r="Q133" s="60"/>
      <c r="R133" s="29" t="str">
        <f>IF(Table_Styles[[#This Row],[Background]]&lt;&gt;"",Table_Styles[[#This Row],[Background]],IF(Table_Styles[[#This Row],[Background Default]]&lt;&gt;"",Table_Styles[[#This Row],[Background Default]],""))</f>
        <v/>
      </c>
      <c r="S133" s="59"/>
      <c r="T133" s="60"/>
      <c r="U133" s="29" t="str">
        <f>IF(Table_Styles[[#This Row],[Border]]&lt;&gt;"",Table_Styles[[#This Row],[Border]],IF(Table_Styles[[#This Row],[Border Default]]&lt;&gt;"",Table_Styles[[#This Row],[Border Default]],""))</f>
        <v/>
      </c>
      <c r="V133" s="60"/>
      <c r="W133" s="60"/>
      <c r="X133" s="29" t="str">
        <f>IF(Table_Styles[[#This Row],[Border Radius]]&lt;&gt;"",Table_Styles[[#This Row],[Border Radius]],IF(Table_Styles[[#This Row],[Border Radius Default]]&lt;&gt;"",Table_Styles[[#This Row],[Border Radius Default]],""))</f>
        <v/>
      </c>
      <c r="Y133" s="59"/>
      <c r="Z133" s="60"/>
      <c r="AA133" s="29" t="str">
        <f>IF(Table_Styles[[#This Row],[MT]]&lt;&gt;"",Table_Styles[[#This Row],[MT]],IF(Table_Styles[[#This Row],[MT Default]]&lt;&gt;"",Table_Styles[[#This Row],[MT Default]],""))</f>
        <v/>
      </c>
      <c r="AB133" s="59"/>
      <c r="AC133" s="60"/>
      <c r="AD133" s="29" t="str">
        <f>IF(Table_Styles[[#This Row],[MR]]&lt;&gt;"",Table_Styles[[#This Row],[MR]],IF(Table_Styles[[#This Row],[MR Default]]&lt;&gt;"",Table_Styles[[#This Row],[MR Default]],""))</f>
        <v/>
      </c>
      <c r="AE133" s="59"/>
      <c r="AF133" s="60"/>
      <c r="AG133" s="29" t="str">
        <f>IF(Table_Styles[[#This Row],[MB]]&lt;&gt;"",Table_Styles[[#This Row],[MB]],IF(Table_Styles[[#This Row],[MB Default]]&lt;&gt;"",Table_Styles[[#This Row],[MB Default]],""))</f>
        <v/>
      </c>
      <c r="AH133" s="59"/>
      <c r="AI133" s="60"/>
      <c r="AJ133" s="29" t="str">
        <f>IF(Table_Styles[[#This Row],[ML]]&lt;&gt;"",Table_Styles[[#This Row],[ML]],IF(Table_Styles[[#This Row],[ML Default]]&lt;&gt;"",Table_Styles[[#This Row],[ML Default]],""))</f>
        <v/>
      </c>
      <c r="AK133" s="59"/>
      <c r="AL133" s="60"/>
      <c r="AM133" s="29" t="str">
        <f>IF(Table_Styles[[#This Row],[PT]]&lt;&gt;"",Table_Styles[[#This Row],[PT]],IF(Table_Styles[[#This Row],[PT Default]]&lt;&gt;"",Table_Styles[[#This Row],[PT Default]],""))</f>
        <v/>
      </c>
      <c r="AN133" s="59"/>
      <c r="AO133" s="60"/>
      <c r="AP133" s="29" t="str">
        <f>IF(Table_Styles[[#This Row],[PR]]&lt;&gt;"",Table_Styles[[#This Row],[PR]],IF(Table_Styles[[#This Row],[PR Default]]&lt;&gt;"",Table_Styles[[#This Row],[PR Default]],""))</f>
        <v/>
      </c>
      <c r="AQ133" s="59"/>
      <c r="AR133" s="60"/>
      <c r="AS133" s="29" t="str">
        <f>IF(Table_Styles[[#This Row],[PB]]&lt;&gt;"",Table_Styles[[#This Row],[PB]],IF(Table_Styles[[#This Row],[PB Default]]&lt;&gt;"",Table_Styles[[#This Row],[PB Default]],""))</f>
        <v/>
      </c>
      <c r="AT133" s="59"/>
      <c r="AU133" s="60"/>
      <c r="AV133" s="29" t="str">
        <f>IF(Table_Styles[[#This Row],[PL]]&lt;&gt;"",Table_Styles[[#This Row],[PL]],IF(Table_Styles[[#This Row],[PL Default]]&lt;&gt;"",Table_Styles[[#This Row],[PL Default]],""))</f>
        <v/>
      </c>
      <c r="AW133" s="59"/>
      <c r="AX133" s="60"/>
      <c r="AY133" s="29" t="str">
        <f>IF(Table_Styles[[#This Row],[BT]]&lt;&gt;"",Table_Styles[[#This Row],[BT]],IF(Table_Styles[[#This Row],[BT Default]]&lt;&gt;"",Table_Styles[[#This Row],[BT Default]],""))</f>
        <v/>
      </c>
      <c r="AZ133" s="59"/>
      <c r="BA133" s="60"/>
      <c r="BB133" s="29" t="str">
        <f>IF(Table_Styles[[#This Row],[BR]]&lt;&gt;"",Table_Styles[[#This Row],[BR]],IF(Table_Styles[[#This Row],[BR Default]]&lt;&gt;"",Table_Styles[[#This Row],[BR Default]],""))</f>
        <v/>
      </c>
      <c r="BC133" s="59"/>
      <c r="BD133" s="60"/>
      <c r="BE133" s="29" t="str">
        <f>IF(Table_Styles[[#This Row],[BB]]&lt;&gt;"",Table_Styles[[#This Row],[BB]],IF(Table_Styles[[#This Row],[BB Default]]&lt;&gt;"",Table_Styles[[#This Row],[BB Default]],""))</f>
        <v/>
      </c>
      <c r="BF133" s="59"/>
      <c r="BG133" s="60"/>
      <c r="BH133" s="29" t="str">
        <f>IF(Table_Styles[[#This Row],[BL]]&lt;&gt;"",Table_Styles[[#This Row],[BL]],IF(Table_Styles[[#This Row],[BL Default]]&lt;&gt;"",Table_Styles[[#This Row],[BL Default]],""))</f>
        <v/>
      </c>
      <c r="BI133" s="60"/>
      <c r="BJ133" s="60"/>
      <c r="BK133" s="29" t="str">
        <f>IF(Table_Styles[[#This Row],[Width]]&lt;&gt;"",Table_Styles[[#This Row],[Width]],IF(Table_Styles[[#This Row],[Width Default]]&lt;&gt;"",Table_Styles[[#This Row],[Width Default]],""))</f>
        <v/>
      </c>
      <c r="BL133" s="60"/>
      <c r="BM133" s="60"/>
      <c r="BN133" s="29" t="str">
        <f>IF(Table_Styles[[#This Row],[Height]]&lt;&gt;"",Table_Styles[[#This Row],[Height]],IF(Table_Styles[[#This Row],[Height Default]]&lt;&gt;"",Table_Styles[[#This Row],[Height Default]],""))</f>
        <v/>
      </c>
      <c r="BO133" s="25"/>
      <c r="BP133" s="25"/>
      <c r="BQ133" s="29" t="str">
        <f>IF(Table_Styles[[#This Row],[Top]]&lt;&gt;"",Table_Styles[[#This Row],[Top]],IF(Table_Styles[[#This Row],[Top Default]]&lt;&gt;"",Table_Styles[[#This Row],[Top Default]],""))</f>
        <v/>
      </c>
      <c r="BR133" s="25"/>
      <c r="BS133" s="25"/>
      <c r="BT133" s="29" t="str">
        <f>IF(Table_Styles[[#This Row],[Right]]&lt;&gt;"",Table_Styles[[#This Row],[Right]],IF(Table_Styles[[#This Row],[Right Default]]&lt;&gt;"",Table_Styles[[#This Row],[Right Default]],""))</f>
        <v/>
      </c>
      <c r="BU133" s="25"/>
      <c r="BV133" s="25"/>
      <c r="BW133" s="29" t="str">
        <f>IF(Table_Styles[[#This Row],[Bottom]]&lt;&gt;"",Table_Styles[[#This Row],[Bottom]],IF(Table_Styles[[#This Row],[Bottom Default]]&lt;&gt;"",Table_Styles[[#This Row],[Bottom Default]],""))</f>
        <v/>
      </c>
      <c r="BX133" s="25"/>
      <c r="BY133" s="25"/>
      <c r="BZ133" s="29" t="str">
        <f>IF(Table_Styles[[#This Row],[Left]]&lt;&gt;"",Table_Styles[[#This Row],[Left]],IF(Table_Styles[[#This Row],[Left Default]]&lt;&gt;"",Table_Styles[[#This Row],[Left Default]],""))</f>
        <v/>
      </c>
      <c r="CA133" s="59"/>
      <c r="CB133" s="108" t="str">
        <f>IF(AND(Table_Styles[[#This Row],[Selector]]&lt;&gt;"",Table_Styles[[#This Row],[Font Family Used]]&lt;&gt;"",Table_Styles[[#This Row],[Font Weight Used]]&lt;&gt;""),Table_Styles[[#This Row],[Font Family Used]]&amp;" "&amp;Table_Styles[[#This Row],[Font Weight Used]],"")</f>
        <v/>
      </c>
      <c r="CC133" s="108" t="str">
        <f ca="1">IF(AND(Table_Styles[[#This Row],[Selector]],COUNTIF(OFFSET(CC:CC,0,0,ROW()-1,1),"="&amp;Table_Styles[[#This Row],[Font]])=0),Table_Styles[[#This Row],[Font]],"")</f>
        <v/>
      </c>
      <c r="CD133" s="108" t="str">
        <f ca="1">IF(Table_Styles[[#This Row],[Unique Font]]&lt;&gt;"",
"{""fontFamily"":"""&amp;Table_Styles[[#This Row],[Font Family Used]]&amp;""",""fontWeight"":"&amp;Table_Styles[[#This Row],[Font Weight Used]]&amp;"}","")</f>
        <v/>
      </c>
      <c r="CE133"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107" t="str">
        <f>IF(AND(Table_Styles[[#This Row],[Selector]]&lt;&gt;"", Table_Styles[[#This Row],[Config Properties]]&lt;&gt;""),
Table_Styles[[#This Row],[Selector]]&amp;" { "&amp;Table_Styles[[#This Row],[Config Properties]]&amp;" }","")</f>
        <v/>
      </c>
      <c r="CG133" s="107" t="str">
        <f xml:space="preserve">
SUBSTITUTE(SUBSTITUTE(SUBSTITUTE(SUBSTITUTE(SUBSTITUTE(SUBSTITUTE(SUBSTITUTE(SUBSTITUTE(Table_Styles[[#This Row],[Config]],
" {","{"),
"{ ","{"),
" }","}"),
"} ","}"),
" ,",","),
", ",","),
" :",":"),
": ",":")</f>
        <v/>
      </c>
    </row>
    <row r="134" spans="2:85" ht="21" customHeight="1">
      <c r="B134" s="177" t="s">
        <v>533</v>
      </c>
      <c r="C134" s="106" t="s">
        <v>594</v>
      </c>
      <c r="D134" s="59"/>
      <c r="E134" s="60"/>
      <c r="F134" s="29" t="str">
        <f>IF(Table_Styles[[#This Row],[Font Family]]&lt;&gt;"",Table_Styles[[#This Row],[Font Family]],IF(Table_Styles[[#This Row],[Font Family Default]]&lt;&gt;"",Table_Styles[[#This Row],[Font Family Default]],""))</f>
        <v/>
      </c>
      <c r="G134" s="59"/>
      <c r="H134" s="60"/>
      <c r="I134" s="29" t="str">
        <f>IF(Table_Styles[[#This Row],[Font Size]]&lt;&gt;"",Table_Styles[[#This Row],[Font Size]],IF(Table_Styles[[#This Row],[Font Size Default]]&lt;&gt;"",Table_Styles[[#This Row],[Font Size Default]],""))</f>
        <v/>
      </c>
      <c r="J134" s="59"/>
      <c r="K134" s="60"/>
      <c r="L134" s="29" t="str">
        <f>IF(Table_Styles[[#This Row],[Font Weight]]&lt;&gt;"",Table_Styles[[#This Row],[Font Weight]],IF(Table_Styles[[#This Row],[Font Weight Default]]&lt;&gt;"",Table_Styles[[#This Row],[Font Weight Default]],""))</f>
        <v/>
      </c>
      <c r="M134" s="59"/>
      <c r="N134" s="60"/>
      <c r="O134" s="29" t="str">
        <f>IF(Table_Styles[[#This Row],[Colour]]&lt;&gt;"",Table_Styles[[#This Row],[Colour]],IF(Table_Styles[[#This Row],[Colour Default]]&lt;&gt;"",Table_Styles[[#This Row],[Colour Default]],""))</f>
        <v/>
      </c>
      <c r="P134" s="59"/>
      <c r="Q134" s="60"/>
      <c r="R134" s="29" t="str">
        <f>IF(Table_Styles[[#This Row],[Background]]&lt;&gt;"",Table_Styles[[#This Row],[Background]],IF(Table_Styles[[#This Row],[Background Default]]&lt;&gt;"",Table_Styles[[#This Row],[Background Default]],""))</f>
        <v/>
      </c>
      <c r="S134" s="59"/>
      <c r="T134" s="60"/>
      <c r="U134" s="29" t="str">
        <f>IF(Table_Styles[[#This Row],[Border]]&lt;&gt;"",Table_Styles[[#This Row],[Border]],IF(Table_Styles[[#This Row],[Border Default]]&lt;&gt;"",Table_Styles[[#This Row],[Border Default]],""))</f>
        <v/>
      </c>
      <c r="V134" s="60"/>
      <c r="W134" s="60"/>
      <c r="X134" s="29" t="str">
        <f>IF(Table_Styles[[#This Row],[Border Radius]]&lt;&gt;"",Table_Styles[[#This Row],[Border Radius]],IF(Table_Styles[[#This Row],[Border Radius Default]]&lt;&gt;"",Table_Styles[[#This Row],[Border Radius Default]],""))</f>
        <v/>
      </c>
      <c r="Y134" s="59"/>
      <c r="Z134" s="60"/>
      <c r="AA134" s="29" t="str">
        <f>IF(Table_Styles[[#This Row],[MT]]&lt;&gt;"",Table_Styles[[#This Row],[MT]],IF(Table_Styles[[#This Row],[MT Default]]&lt;&gt;"",Table_Styles[[#This Row],[MT Default]],""))</f>
        <v/>
      </c>
      <c r="AB134" s="59"/>
      <c r="AC134" s="60"/>
      <c r="AD134" s="29" t="str">
        <f>IF(Table_Styles[[#This Row],[MR]]&lt;&gt;"",Table_Styles[[#This Row],[MR]],IF(Table_Styles[[#This Row],[MR Default]]&lt;&gt;"",Table_Styles[[#This Row],[MR Default]],""))</f>
        <v/>
      </c>
      <c r="AE134" s="59"/>
      <c r="AF134" s="60"/>
      <c r="AG134" s="29" t="str">
        <f>IF(Table_Styles[[#This Row],[MB]]&lt;&gt;"",Table_Styles[[#This Row],[MB]],IF(Table_Styles[[#This Row],[MB Default]]&lt;&gt;"",Table_Styles[[#This Row],[MB Default]],""))</f>
        <v/>
      </c>
      <c r="AH134" s="59"/>
      <c r="AI134" s="60"/>
      <c r="AJ134" s="29" t="str">
        <f>IF(Table_Styles[[#This Row],[ML]]&lt;&gt;"",Table_Styles[[#This Row],[ML]],IF(Table_Styles[[#This Row],[ML Default]]&lt;&gt;"",Table_Styles[[#This Row],[ML Default]],""))</f>
        <v/>
      </c>
      <c r="AK134" s="59"/>
      <c r="AL134" s="60"/>
      <c r="AM134" s="29" t="str">
        <f>IF(Table_Styles[[#This Row],[PT]]&lt;&gt;"",Table_Styles[[#This Row],[PT]],IF(Table_Styles[[#This Row],[PT Default]]&lt;&gt;"",Table_Styles[[#This Row],[PT Default]],""))</f>
        <v/>
      </c>
      <c r="AN134" s="59"/>
      <c r="AO134" s="60"/>
      <c r="AP134" s="29" t="str">
        <f>IF(Table_Styles[[#This Row],[PR]]&lt;&gt;"",Table_Styles[[#This Row],[PR]],IF(Table_Styles[[#This Row],[PR Default]]&lt;&gt;"",Table_Styles[[#This Row],[PR Default]],""))</f>
        <v/>
      </c>
      <c r="AQ134" s="59"/>
      <c r="AR134" s="60"/>
      <c r="AS134" s="29" t="str">
        <f>IF(Table_Styles[[#This Row],[PB]]&lt;&gt;"",Table_Styles[[#This Row],[PB]],IF(Table_Styles[[#This Row],[PB Default]]&lt;&gt;"",Table_Styles[[#This Row],[PB Default]],""))</f>
        <v/>
      </c>
      <c r="AT134" s="59"/>
      <c r="AU134" s="60"/>
      <c r="AV134" s="29" t="str">
        <f>IF(Table_Styles[[#This Row],[PL]]&lt;&gt;"",Table_Styles[[#This Row],[PL]],IF(Table_Styles[[#This Row],[PL Default]]&lt;&gt;"",Table_Styles[[#This Row],[PL Default]],""))</f>
        <v/>
      </c>
      <c r="AW134" s="59"/>
      <c r="AX134" s="60"/>
      <c r="AY134" s="29" t="str">
        <f>IF(Table_Styles[[#This Row],[BT]]&lt;&gt;"",Table_Styles[[#This Row],[BT]],IF(Table_Styles[[#This Row],[BT Default]]&lt;&gt;"",Table_Styles[[#This Row],[BT Default]],""))</f>
        <v/>
      </c>
      <c r="AZ134" s="59"/>
      <c r="BA134" s="60"/>
      <c r="BB134" s="29" t="str">
        <f>IF(Table_Styles[[#This Row],[BR]]&lt;&gt;"",Table_Styles[[#This Row],[BR]],IF(Table_Styles[[#This Row],[BR Default]]&lt;&gt;"",Table_Styles[[#This Row],[BR Default]],""))</f>
        <v/>
      </c>
      <c r="BC134" s="59"/>
      <c r="BD134" s="60"/>
      <c r="BE134" s="29" t="str">
        <f>IF(Table_Styles[[#This Row],[BB]]&lt;&gt;"",Table_Styles[[#This Row],[BB]],IF(Table_Styles[[#This Row],[BB Default]]&lt;&gt;"",Table_Styles[[#This Row],[BB Default]],""))</f>
        <v/>
      </c>
      <c r="BF134" s="59"/>
      <c r="BG134" s="60"/>
      <c r="BH134" s="29" t="str">
        <f>IF(Table_Styles[[#This Row],[BL]]&lt;&gt;"",Table_Styles[[#This Row],[BL]],IF(Table_Styles[[#This Row],[BL Default]]&lt;&gt;"",Table_Styles[[#This Row],[BL Default]],""))</f>
        <v/>
      </c>
      <c r="BI134" s="60"/>
      <c r="BJ134" s="60"/>
      <c r="BK134" s="29" t="str">
        <f>IF(Table_Styles[[#This Row],[Width]]&lt;&gt;"",Table_Styles[[#This Row],[Width]],IF(Table_Styles[[#This Row],[Width Default]]&lt;&gt;"",Table_Styles[[#This Row],[Width Default]],""))</f>
        <v/>
      </c>
      <c r="BL134" s="60"/>
      <c r="BM134" s="60"/>
      <c r="BN134" s="29" t="str">
        <f>IF(Table_Styles[[#This Row],[Height]]&lt;&gt;"",Table_Styles[[#This Row],[Height]],IF(Table_Styles[[#This Row],[Height Default]]&lt;&gt;"",Table_Styles[[#This Row],[Height Default]],""))</f>
        <v/>
      </c>
      <c r="BO134" s="25"/>
      <c r="BP134" s="25"/>
      <c r="BQ134" s="29" t="str">
        <f>IF(Table_Styles[[#This Row],[Top]]&lt;&gt;"",Table_Styles[[#This Row],[Top]],IF(Table_Styles[[#This Row],[Top Default]]&lt;&gt;"",Table_Styles[[#This Row],[Top Default]],""))</f>
        <v/>
      </c>
      <c r="BR134" s="25"/>
      <c r="BS134" s="25"/>
      <c r="BT134" s="29" t="str">
        <f>IF(Table_Styles[[#This Row],[Right]]&lt;&gt;"",Table_Styles[[#This Row],[Right]],IF(Table_Styles[[#This Row],[Right Default]]&lt;&gt;"",Table_Styles[[#This Row],[Right Default]],""))</f>
        <v/>
      </c>
      <c r="BU134" s="25"/>
      <c r="BV134" s="25"/>
      <c r="BW134" s="29" t="str">
        <f>IF(Table_Styles[[#This Row],[Bottom]]&lt;&gt;"",Table_Styles[[#This Row],[Bottom]],IF(Table_Styles[[#This Row],[Bottom Default]]&lt;&gt;"",Table_Styles[[#This Row],[Bottom Default]],""))</f>
        <v/>
      </c>
      <c r="BX134" s="25"/>
      <c r="BY134" s="25"/>
      <c r="BZ134" s="29" t="str">
        <f>IF(Table_Styles[[#This Row],[Left]]&lt;&gt;"",Table_Styles[[#This Row],[Left]],IF(Table_Styles[[#This Row],[Left Default]]&lt;&gt;"",Table_Styles[[#This Row],[Left Default]],""))</f>
        <v/>
      </c>
      <c r="CA134" s="59"/>
      <c r="CB134" s="108" t="str">
        <f>IF(AND(Table_Styles[[#This Row],[Selector]]&lt;&gt;"",Table_Styles[[#This Row],[Font Family Used]]&lt;&gt;"",Table_Styles[[#This Row],[Font Weight Used]]&lt;&gt;""),Table_Styles[[#This Row],[Font Family Used]]&amp;" "&amp;Table_Styles[[#This Row],[Font Weight Used]],"")</f>
        <v/>
      </c>
      <c r="CC134" s="108" t="str">
        <f ca="1">IF(AND(Table_Styles[[#This Row],[Selector]],COUNTIF(OFFSET(CC:CC,0,0,ROW()-1,1),"="&amp;Table_Styles[[#This Row],[Font]])=0),Table_Styles[[#This Row],[Font]],"")</f>
        <v/>
      </c>
      <c r="CD134" s="108" t="str">
        <f ca="1">IF(Table_Styles[[#This Row],[Unique Font]]&lt;&gt;"",
"{""fontFamily"":"""&amp;Table_Styles[[#This Row],[Font Family Used]]&amp;""",""fontWeight"":"&amp;Table_Styles[[#This Row],[Font Weight Used]]&amp;"}","")</f>
        <v/>
      </c>
      <c r="CE134"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s="107" t="str">
        <f>IF(AND(Table_Styles[[#This Row],[Selector]]&lt;&gt;"", Table_Styles[[#This Row],[Config Properties]]&lt;&gt;""),
Table_Styles[[#This Row],[Selector]]&amp;" { "&amp;Table_Styles[[#This Row],[Config Properties]]&amp;" }","")</f>
        <v/>
      </c>
      <c r="CG134" s="107" t="str">
        <f xml:space="preserve">
SUBSTITUTE(SUBSTITUTE(SUBSTITUTE(SUBSTITUTE(SUBSTITUTE(SUBSTITUTE(SUBSTITUTE(SUBSTITUTE(Table_Styles[[#This Row],[Config]],
" {","{"),
"{ ","{"),
" }","}"),
"} ","}"),
" ,",","),
", ",","),
" :",":"),
": ",":")</f>
        <v/>
      </c>
    </row>
    <row r="135" spans="2:85" ht="21" customHeight="1">
      <c r="B135" s="176" t="s">
        <v>535</v>
      </c>
      <c r="C135" s="106" t="s">
        <v>595</v>
      </c>
      <c r="D135" s="59"/>
      <c r="E135" s="60"/>
      <c r="F135" s="29" t="str">
        <f>IF(Table_Styles[[#This Row],[Font Family]]&lt;&gt;"",Table_Styles[[#This Row],[Font Family]],IF(Table_Styles[[#This Row],[Font Family Default]]&lt;&gt;"",Table_Styles[[#This Row],[Font Family Default]],""))</f>
        <v/>
      </c>
      <c r="G135" s="59"/>
      <c r="H135" s="60"/>
      <c r="I135" s="29" t="str">
        <f>IF(Table_Styles[[#This Row],[Font Size]]&lt;&gt;"",Table_Styles[[#This Row],[Font Size]],IF(Table_Styles[[#This Row],[Font Size Default]]&lt;&gt;"",Table_Styles[[#This Row],[Font Size Default]],""))</f>
        <v/>
      </c>
      <c r="J135" s="59"/>
      <c r="K135" s="60"/>
      <c r="L135" s="29" t="str">
        <f>IF(Table_Styles[[#This Row],[Font Weight]]&lt;&gt;"",Table_Styles[[#This Row],[Font Weight]],IF(Table_Styles[[#This Row],[Font Weight Default]]&lt;&gt;"",Table_Styles[[#This Row],[Font Weight Default]],""))</f>
        <v/>
      </c>
      <c r="M135" s="59"/>
      <c r="N135" s="59" t="str">
        <f>Colour_Foreground_1</f>
        <v>#1d1c1c</v>
      </c>
      <c r="O135" s="29" t="str">
        <f>IF(Table_Styles[[#This Row],[Colour]]&lt;&gt;"",Table_Styles[[#This Row],[Colour]],IF(Table_Styles[[#This Row],[Colour Default]]&lt;&gt;"",Table_Styles[[#This Row],[Colour Default]],""))</f>
        <v>#1d1c1c</v>
      </c>
      <c r="P135" s="59"/>
      <c r="Q135" s="60" t="str">
        <f>Colour_Background_1</f>
        <v>#FFFFFF</v>
      </c>
      <c r="R135" s="29" t="str">
        <f>IF(Table_Styles[[#This Row],[Background]]&lt;&gt;"",Table_Styles[[#This Row],[Background]],IF(Table_Styles[[#This Row],[Background Default]]&lt;&gt;"",Table_Styles[[#This Row],[Background Default]],""))</f>
        <v>#FFFFFF</v>
      </c>
      <c r="S135" s="59"/>
      <c r="T135" s="60"/>
      <c r="U135" s="29" t="str">
        <f>IF(Table_Styles[[#This Row],[Border]]&lt;&gt;"",Table_Styles[[#This Row],[Border]],IF(Table_Styles[[#This Row],[Border Default]]&lt;&gt;"",Table_Styles[[#This Row],[Border Default]],""))</f>
        <v/>
      </c>
      <c r="V135" s="60"/>
      <c r="W135" s="60"/>
      <c r="X135" s="29" t="str">
        <f>IF(Table_Styles[[#This Row],[Border Radius]]&lt;&gt;"",Table_Styles[[#This Row],[Border Radius]],IF(Table_Styles[[#This Row],[Border Radius Default]]&lt;&gt;"",Table_Styles[[#This Row],[Border Radius Default]],""))</f>
        <v/>
      </c>
      <c r="Y135" s="59"/>
      <c r="Z135" s="60"/>
      <c r="AA135" s="29" t="str">
        <f>IF(Table_Styles[[#This Row],[MT]]&lt;&gt;"",Table_Styles[[#This Row],[MT]],IF(Table_Styles[[#This Row],[MT Default]]&lt;&gt;"",Table_Styles[[#This Row],[MT Default]],""))</f>
        <v/>
      </c>
      <c r="AB135" s="59"/>
      <c r="AC135" s="60"/>
      <c r="AD135" s="29" t="str">
        <f>IF(Table_Styles[[#This Row],[MR]]&lt;&gt;"",Table_Styles[[#This Row],[MR]],IF(Table_Styles[[#This Row],[MR Default]]&lt;&gt;"",Table_Styles[[#This Row],[MR Default]],""))</f>
        <v/>
      </c>
      <c r="AE135" s="59"/>
      <c r="AF135" s="60"/>
      <c r="AG135" s="29" t="str">
        <f>IF(Table_Styles[[#This Row],[MB]]&lt;&gt;"",Table_Styles[[#This Row],[MB]],IF(Table_Styles[[#This Row],[MB Default]]&lt;&gt;"",Table_Styles[[#This Row],[MB Default]],""))</f>
        <v/>
      </c>
      <c r="AH135" s="59"/>
      <c r="AI135" s="60"/>
      <c r="AJ135" s="29" t="str">
        <f>IF(Table_Styles[[#This Row],[ML]]&lt;&gt;"",Table_Styles[[#This Row],[ML]],IF(Table_Styles[[#This Row],[ML Default]]&lt;&gt;"",Table_Styles[[#This Row],[ML Default]],""))</f>
        <v/>
      </c>
      <c r="AK135" s="59"/>
      <c r="AL135" s="60"/>
      <c r="AM135" s="29" t="str">
        <f>IF(Table_Styles[[#This Row],[PT]]&lt;&gt;"",Table_Styles[[#This Row],[PT]],IF(Table_Styles[[#This Row],[PT Default]]&lt;&gt;"",Table_Styles[[#This Row],[PT Default]],""))</f>
        <v/>
      </c>
      <c r="AN135" s="59"/>
      <c r="AO135" s="60"/>
      <c r="AP135" s="29" t="str">
        <f>IF(Table_Styles[[#This Row],[PR]]&lt;&gt;"",Table_Styles[[#This Row],[PR]],IF(Table_Styles[[#This Row],[PR Default]]&lt;&gt;"",Table_Styles[[#This Row],[PR Default]],""))</f>
        <v/>
      </c>
      <c r="AQ135" s="59"/>
      <c r="AR135" s="60"/>
      <c r="AS135" s="29" t="str">
        <f>IF(Table_Styles[[#This Row],[PB]]&lt;&gt;"",Table_Styles[[#This Row],[PB]],IF(Table_Styles[[#This Row],[PB Default]]&lt;&gt;"",Table_Styles[[#This Row],[PB Default]],""))</f>
        <v/>
      </c>
      <c r="AT135" s="59"/>
      <c r="AU135" s="60"/>
      <c r="AV135" s="29" t="str">
        <f>IF(Table_Styles[[#This Row],[PL]]&lt;&gt;"",Table_Styles[[#This Row],[PL]],IF(Table_Styles[[#This Row],[PL Default]]&lt;&gt;"",Table_Styles[[#This Row],[PL Default]],""))</f>
        <v/>
      </c>
      <c r="AW135" s="59"/>
      <c r="AX135" s="60"/>
      <c r="AY135" s="29" t="str">
        <f>IF(Table_Styles[[#This Row],[BT]]&lt;&gt;"",Table_Styles[[#This Row],[BT]],IF(Table_Styles[[#This Row],[BT Default]]&lt;&gt;"",Table_Styles[[#This Row],[BT Default]],""))</f>
        <v/>
      </c>
      <c r="AZ135" s="59"/>
      <c r="BA135" s="60"/>
      <c r="BB135" s="29" t="str">
        <f>IF(Table_Styles[[#This Row],[BR]]&lt;&gt;"",Table_Styles[[#This Row],[BR]],IF(Table_Styles[[#This Row],[BR Default]]&lt;&gt;"",Table_Styles[[#This Row],[BR Default]],""))</f>
        <v/>
      </c>
      <c r="BC135" s="59"/>
      <c r="BD135" s="60"/>
      <c r="BE135" s="29" t="str">
        <f>IF(Table_Styles[[#This Row],[BB]]&lt;&gt;"",Table_Styles[[#This Row],[BB]],IF(Table_Styles[[#This Row],[BB Default]]&lt;&gt;"",Table_Styles[[#This Row],[BB Default]],""))</f>
        <v/>
      </c>
      <c r="BF135" s="59"/>
      <c r="BG135" s="60"/>
      <c r="BH135" s="29" t="str">
        <f>IF(Table_Styles[[#This Row],[BL]]&lt;&gt;"",Table_Styles[[#This Row],[BL]],IF(Table_Styles[[#This Row],[BL Default]]&lt;&gt;"",Table_Styles[[#This Row],[BL Default]],""))</f>
        <v/>
      </c>
      <c r="BI135" s="60"/>
      <c r="BJ135" s="60"/>
      <c r="BK135" s="29" t="str">
        <f>IF(Table_Styles[[#This Row],[Width]]&lt;&gt;"",Table_Styles[[#This Row],[Width]],IF(Table_Styles[[#This Row],[Width Default]]&lt;&gt;"",Table_Styles[[#This Row],[Width Default]],""))</f>
        <v/>
      </c>
      <c r="BL135" s="60"/>
      <c r="BM135" s="60"/>
      <c r="BN135" s="29" t="str">
        <f>IF(Table_Styles[[#This Row],[Height]]&lt;&gt;"",Table_Styles[[#This Row],[Height]],IF(Table_Styles[[#This Row],[Height Default]]&lt;&gt;"",Table_Styles[[#This Row],[Height Default]],""))</f>
        <v/>
      </c>
      <c r="BO135" s="25"/>
      <c r="BP135" s="25"/>
      <c r="BQ135" s="29" t="str">
        <f>IF(Table_Styles[[#This Row],[Top]]&lt;&gt;"",Table_Styles[[#This Row],[Top]],IF(Table_Styles[[#This Row],[Top Default]]&lt;&gt;"",Table_Styles[[#This Row],[Top Default]],""))</f>
        <v/>
      </c>
      <c r="BR135" s="25"/>
      <c r="BS135" s="25"/>
      <c r="BT135" s="29" t="str">
        <f>IF(Table_Styles[[#This Row],[Right]]&lt;&gt;"",Table_Styles[[#This Row],[Right]],IF(Table_Styles[[#This Row],[Right Default]]&lt;&gt;"",Table_Styles[[#This Row],[Right Default]],""))</f>
        <v/>
      </c>
      <c r="BU135" s="25"/>
      <c r="BV135" s="25"/>
      <c r="BW135" s="29" t="str">
        <f>IF(Table_Styles[[#This Row],[Bottom]]&lt;&gt;"",Table_Styles[[#This Row],[Bottom]],IF(Table_Styles[[#This Row],[Bottom Default]]&lt;&gt;"",Table_Styles[[#This Row],[Bottom Default]],""))</f>
        <v/>
      </c>
      <c r="BX135" s="25"/>
      <c r="BY135" s="25"/>
      <c r="BZ135" s="29" t="str">
        <f>IF(Table_Styles[[#This Row],[Left]]&lt;&gt;"",Table_Styles[[#This Row],[Left]],IF(Table_Styles[[#This Row],[Left Default]]&lt;&gt;"",Table_Styles[[#This Row],[Left Default]],""))</f>
        <v/>
      </c>
      <c r="CA135" s="59"/>
      <c r="CB135" s="108" t="str">
        <f>IF(AND(Table_Styles[[#This Row],[Selector]]&lt;&gt;"",Table_Styles[[#This Row],[Font Family Used]]&lt;&gt;"",Table_Styles[[#This Row],[Font Weight Used]]&lt;&gt;""),Table_Styles[[#This Row],[Font Family Used]]&amp;" "&amp;Table_Styles[[#This Row],[Font Weight Used]],"")</f>
        <v/>
      </c>
      <c r="CC135" s="108" t="str">
        <f ca="1">IF(AND(Table_Styles[[#This Row],[Selector]],COUNTIF(OFFSET(CC:CC,0,0,ROW()-1,1),"="&amp;Table_Styles[[#This Row],[Font]])=0),Table_Styles[[#This Row],[Font]],"")</f>
        <v/>
      </c>
      <c r="CD135" s="108" t="str">
        <f ca="1">IF(Table_Styles[[#This Row],[Unique Font]]&lt;&gt;"",
"{""fontFamily"":"""&amp;Table_Styles[[#This Row],[Font Family Used]]&amp;""",""fontWeight"":"&amp;Table_Styles[[#This Row],[Font Weight Used]]&amp;"}","")</f>
        <v/>
      </c>
      <c r="CE135"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5" s="107" t="str">
        <f>IF(AND(Table_Styles[[#This Row],[Selector]]&lt;&gt;"", Table_Styles[[#This Row],[Config Properties]]&lt;&gt;""),
Table_Styles[[#This Row],[Selector]]&amp;" { "&amp;Table_Styles[[#This Row],[Config Properties]]&amp;" }","")</f>
        <v>#sidebar .header nav .btn.btn-secondary { color: #1d1c1c;background: #FFFFFF }</v>
      </c>
      <c r="CG135" s="107" t="str">
        <f xml:space="preserve">
SUBSTITUTE(SUBSTITUTE(SUBSTITUTE(SUBSTITUTE(SUBSTITUTE(SUBSTITUTE(SUBSTITUTE(SUBSTITUTE(Table_Styles[[#This Row],[Config]],
" {","{"),
"{ ","{"),
" }","}"),
"} ","}"),
" ,",","),
", ",","),
" :",":"),
": ",":")</f>
        <v>#sidebar .header nav .btn.btn-secondary{color:#1d1c1c;background:#FFFFFF}</v>
      </c>
    </row>
    <row r="136" spans="2:85" ht="21" customHeight="1">
      <c r="B136" s="176" t="s">
        <v>537</v>
      </c>
      <c r="C136" s="106" t="s">
        <v>596</v>
      </c>
      <c r="D136" s="59"/>
      <c r="E136" s="60"/>
      <c r="F136" s="29" t="str">
        <f>IF(Table_Styles[[#This Row],[Font Family]]&lt;&gt;"",Table_Styles[[#This Row],[Font Family]],IF(Table_Styles[[#This Row],[Font Family Default]]&lt;&gt;"",Table_Styles[[#This Row],[Font Family Default]],""))</f>
        <v/>
      </c>
      <c r="G136" s="59"/>
      <c r="H136" s="60"/>
      <c r="I136" s="29" t="str">
        <f>IF(Table_Styles[[#This Row],[Font Size]]&lt;&gt;"",Table_Styles[[#This Row],[Font Size]],IF(Table_Styles[[#This Row],[Font Size Default]]&lt;&gt;"",Table_Styles[[#This Row],[Font Size Default]],""))</f>
        <v/>
      </c>
      <c r="J136" s="59"/>
      <c r="K136" s="60"/>
      <c r="L136" s="29" t="str">
        <f>IF(Table_Styles[[#This Row],[Font Weight]]&lt;&gt;"",Table_Styles[[#This Row],[Font Weight]],IF(Table_Styles[[#This Row],[Font Weight Default]]&lt;&gt;"",Table_Styles[[#This Row],[Font Weight Default]],""))</f>
        <v/>
      </c>
      <c r="M136" s="59"/>
      <c r="N136" s="60"/>
      <c r="O136" s="29" t="str">
        <f>IF(Table_Styles[[#This Row],[Colour]]&lt;&gt;"",Table_Styles[[#This Row],[Colour]],IF(Table_Styles[[#This Row],[Colour Default]]&lt;&gt;"",Table_Styles[[#This Row],[Colour Default]],""))</f>
        <v/>
      </c>
      <c r="P136" s="59"/>
      <c r="Q136" s="60"/>
      <c r="R136" s="29" t="str">
        <f>IF(Table_Styles[[#This Row],[Background]]&lt;&gt;"",Table_Styles[[#This Row],[Background]],IF(Table_Styles[[#This Row],[Background Default]]&lt;&gt;"",Table_Styles[[#This Row],[Background Default]],""))</f>
        <v/>
      </c>
      <c r="S136" s="59"/>
      <c r="T136" s="60"/>
      <c r="U136" s="29" t="str">
        <f>IF(Table_Styles[[#This Row],[Border]]&lt;&gt;"",Table_Styles[[#This Row],[Border]],IF(Table_Styles[[#This Row],[Border Default]]&lt;&gt;"",Table_Styles[[#This Row],[Border Default]],""))</f>
        <v/>
      </c>
      <c r="V136" s="60"/>
      <c r="W136" s="60"/>
      <c r="X136" s="29" t="str">
        <f>IF(Table_Styles[[#This Row],[Border Radius]]&lt;&gt;"",Table_Styles[[#This Row],[Border Radius]],IF(Table_Styles[[#This Row],[Border Radius Default]]&lt;&gt;"",Table_Styles[[#This Row],[Border Radius Default]],""))</f>
        <v/>
      </c>
      <c r="Y136" s="59"/>
      <c r="Z136" s="60"/>
      <c r="AA136" s="29" t="str">
        <f>IF(Table_Styles[[#This Row],[MT]]&lt;&gt;"",Table_Styles[[#This Row],[MT]],IF(Table_Styles[[#This Row],[MT Default]]&lt;&gt;"",Table_Styles[[#This Row],[MT Default]],""))</f>
        <v/>
      </c>
      <c r="AB136" s="59"/>
      <c r="AC136" s="60"/>
      <c r="AD136" s="29" t="str">
        <f>IF(Table_Styles[[#This Row],[MR]]&lt;&gt;"",Table_Styles[[#This Row],[MR]],IF(Table_Styles[[#This Row],[MR Default]]&lt;&gt;"",Table_Styles[[#This Row],[MR Default]],""))</f>
        <v/>
      </c>
      <c r="AE136" s="59"/>
      <c r="AF136" s="60"/>
      <c r="AG136" s="29" t="str">
        <f>IF(Table_Styles[[#This Row],[MB]]&lt;&gt;"",Table_Styles[[#This Row],[MB]],IF(Table_Styles[[#This Row],[MB Default]]&lt;&gt;"",Table_Styles[[#This Row],[MB Default]],""))</f>
        <v/>
      </c>
      <c r="AH136" s="59"/>
      <c r="AI136" s="60"/>
      <c r="AJ136" s="29" t="str">
        <f>IF(Table_Styles[[#This Row],[ML]]&lt;&gt;"",Table_Styles[[#This Row],[ML]],IF(Table_Styles[[#This Row],[ML Default]]&lt;&gt;"",Table_Styles[[#This Row],[ML Default]],""))</f>
        <v/>
      </c>
      <c r="AK136" s="59"/>
      <c r="AL136" s="60"/>
      <c r="AM136" s="29" t="str">
        <f>IF(Table_Styles[[#This Row],[PT]]&lt;&gt;"",Table_Styles[[#This Row],[PT]],IF(Table_Styles[[#This Row],[PT Default]]&lt;&gt;"",Table_Styles[[#This Row],[PT Default]],""))</f>
        <v/>
      </c>
      <c r="AN136" s="59"/>
      <c r="AO136" s="60"/>
      <c r="AP136" s="29" t="str">
        <f>IF(Table_Styles[[#This Row],[PR]]&lt;&gt;"",Table_Styles[[#This Row],[PR]],IF(Table_Styles[[#This Row],[PR Default]]&lt;&gt;"",Table_Styles[[#This Row],[PR Default]],""))</f>
        <v/>
      </c>
      <c r="AQ136" s="59"/>
      <c r="AR136" s="60"/>
      <c r="AS136" s="29" t="str">
        <f>IF(Table_Styles[[#This Row],[PB]]&lt;&gt;"",Table_Styles[[#This Row],[PB]],IF(Table_Styles[[#This Row],[PB Default]]&lt;&gt;"",Table_Styles[[#This Row],[PB Default]],""))</f>
        <v/>
      </c>
      <c r="AT136" s="59"/>
      <c r="AU136" s="60"/>
      <c r="AV136" s="29" t="str">
        <f>IF(Table_Styles[[#This Row],[PL]]&lt;&gt;"",Table_Styles[[#This Row],[PL]],IF(Table_Styles[[#This Row],[PL Default]]&lt;&gt;"",Table_Styles[[#This Row],[PL Default]],""))</f>
        <v/>
      </c>
      <c r="AW136" s="59"/>
      <c r="AX136" s="60"/>
      <c r="AY136" s="29" t="str">
        <f>IF(Table_Styles[[#This Row],[BT]]&lt;&gt;"",Table_Styles[[#This Row],[BT]],IF(Table_Styles[[#This Row],[BT Default]]&lt;&gt;"",Table_Styles[[#This Row],[BT Default]],""))</f>
        <v/>
      </c>
      <c r="AZ136" s="59"/>
      <c r="BA136" s="60"/>
      <c r="BB136" s="29" t="str">
        <f>IF(Table_Styles[[#This Row],[BR]]&lt;&gt;"",Table_Styles[[#This Row],[BR]],IF(Table_Styles[[#This Row],[BR Default]]&lt;&gt;"",Table_Styles[[#This Row],[BR Default]],""))</f>
        <v/>
      </c>
      <c r="BC136" s="59"/>
      <c r="BD136" s="60"/>
      <c r="BE136" s="29" t="str">
        <f>IF(Table_Styles[[#This Row],[BB]]&lt;&gt;"",Table_Styles[[#This Row],[BB]],IF(Table_Styles[[#This Row],[BB Default]]&lt;&gt;"",Table_Styles[[#This Row],[BB Default]],""))</f>
        <v/>
      </c>
      <c r="BF136" s="59"/>
      <c r="BG136" s="60"/>
      <c r="BH136" s="29" t="str">
        <f>IF(Table_Styles[[#This Row],[BL]]&lt;&gt;"",Table_Styles[[#This Row],[BL]],IF(Table_Styles[[#This Row],[BL Default]]&lt;&gt;"",Table_Styles[[#This Row],[BL Default]],""))</f>
        <v/>
      </c>
      <c r="BI136" s="60"/>
      <c r="BJ136" s="60"/>
      <c r="BK136" s="29" t="str">
        <f>IF(Table_Styles[[#This Row],[Width]]&lt;&gt;"",Table_Styles[[#This Row],[Width]],IF(Table_Styles[[#This Row],[Width Default]]&lt;&gt;"",Table_Styles[[#This Row],[Width Default]],""))</f>
        <v/>
      </c>
      <c r="BL136" s="60"/>
      <c r="BM136" s="60"/>
      <c r="BN136" s="29" t="str">
        <f>IF(Table_Styles[[#This Row],[Height]]&lt;&gt;"",Table_Styles[[#This Row],[Height]],IF(Table_Styles[[#This Row],[Height Default]]&lt;&gt;"",Table_Styles[[#This Row],[Height Default]],""))</f>
        <v/>
      </c>
      <c r="BO136" s="25"/>
      <c r="BP136" s="25"/>
      <c r="BQ136" s="29" t="str">
        <f>IF(Table_Styles[[#This Row],[Top]]&lt;&gt;"",Table_Styles[[#This Row],[Top]],IF(Table_Styles[[#This Row],[Top Default]]&lt;&gt;"",Table_Styles[[#This Row],[Top Default]],""))</f>
        <v/>
      </c>
      <c r="BR136" s="25"/>
      <c r="BS136" s="25"/>
      <c r="BT136" s="29" t="str">
        <f>IF(Table_Styles[[#This Row],[Right]]&lt;&gt;"",Table_Styles[[#This Row],[Right]],IF(Table_Styles[[#This Row],[Right Default]]&lt;&gt;"",Table_Styles[[#This Row],[Right Default]],""))</f>
        <v/>
      </c>
      <c r="BU136" s="25"/>
      <c r="BV136" s="25"/>
      <c r="BW136" s="29" t="str">
        <f>IF(Table_Styles[[#This Row],[Bottom]]&lt;&gt;"",Table_Styles[[#This Row],[Bottom]],IF(Table_Styles[[#This Row],[Bottom Default]]&lt;&gt;"",Table_Styles[[#This Row],[Bottom Default]],""))</f>
        <v/>
      </c>
      <c r="BX136" s="25"/>
      <c r="BY136" s="25"/>
      <c r="BZ136" s="29" t="str">
        <f>IF(Table_Styles[[#This Row],[Left]]&lt;&gt;"",Table_Styles[[#This Row],[Left]],IF(Table_Styles[[#This Row],[Left Default]]&lt;&gt;"",Table_Styles[[#This Row],[Left Default]],""))</f>
        <v/>
      </c>
      <c r="CA136" s="59"/>
      <c r="CB136" s="108" t="str">
        <f>IF(AND(Table_Styles[[#This Row],[Selector]]&lt;&gt;"",Table_Styles[[#This Row],[Font Family Used]]&lt;&gt;"",Table_Styles[[#This Row],[Font Weight Used]]&lt;&gt;""),Table_Styles[[#This Row],[Font Family Used]]&amp;" "&amp;Table_Styles[[#This Row],[Font Weight Used]],"")</f>
        <v/>
      </c>
      <c r="CC136" s="108" t="str">
        <f ca="1">IF(AND(Table_Styles[[#This Row],[Selector]],COUNTIF(OFFSET(CC:CC,0,0,ROW()-1,1),"="&amp;Table_Styles[[#This Row],[Font]])=0),Table_Styles[[#This Row],[Font]],"")</f>
        <v/>
      </c>
      <c r="CD136" s="108" t="str">
        <f ca="1">IF(Table_Styles[[#This Row],[Unique Font]]&lt;&gt;"",
"{""fontFamily"":"""&amp;Table_Styles[[#This Row],[Font Family Used]]&amp;""",""fontWeight"":"&amp;Table_Styles[[#This Row],[Font Weight Used]]&amp;"}","")</f>
        <v/>
      </c>
      <c r="CE136"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6" s="107" t="str">
        <f>IF(AND(Table_Styles[[#This Row],[Selector]]&lt;&gt;"", Table_Styles[[#This Row],[Config Properties]]&lt;&gt;""),
Table_Styles[[#This Row],[Selector]]&amp;" { "&amp;Table_Styles[[#This Row],[Config Properties]]&amp;" }","")</f>
        <v/>
      </c>
      <c r="CG136" s="107" t="str">
        <f xml:space="preserve">
SUBSTITUTE(SUBSTITUTE(SUBSTITUTE(SUBSTITUTE(SUBSTITUTE(SUBSTITUTE(SUBSTITUTE(SUBSTITUTE(Table_Styles[[#This Row],[Config]],
" {","{"),
"{ ","{"),
" }","}"),
"} ","}"),
" ,",","),
", ",","),
" :",":"),
": ",":")</f>
        <v/>
      </c>
    </row>
    <row r="137" spans="2:85" ht="21" customHeight="1">
      <c r="B137" s="176" t="s">
        <v>539</v>
      </c>
      <c r="C137" s="106" t="s">
        <v>597</v>
      </c>
      <c r="D137" s="59"/>
      <c r="E137" s="60"/>
      <c r="F137" s="29" t="str">
        <f>IF(Table_Styles[[#This Row],[Font Family]]&lt;&gt;"",Table_Styles[[#This Row],[Font Family]],IF(Table_Styles[[#This Row],[Font Family Default]]&lt;&gt;"",Table_Styles[[#This Row],[Font Family Default]],""))</f>
        <v/>
      </c>
      <c r="G137" s="59"/>
      <c r="H137" s="60"/>
      <c r="I137" s="29" t="str">
        <f>IF(Table_Styles[[#This Row],[Font Size]]&lt;&gt;"",Table_Styles[[#This Row],[Font Size]],IF(Table_Styles[[#This Row],[Font Size Default]]&lt;&gt;"",Table_Styles[[#This Row],[Font Size Default]],""))</f>
        <v/>
      </c>
      <c r="J137" s="59"/>
      <c r="K137" s="60"/>
      <c r="L137" s="29" t="str">
        <f>IF(Table_Styles[[#This Row],[Font Weight]]&lt;&gt;"",Table_Styles[[#This Row],[Font Weight]],IF(Table_Styles[[#This Row],[Font Weight Default]]&lt;&gt;"",Table_Styles[[#This Row],[Font Weight Default]],""))</f>
        <v/>
      </c>
      <c r="M137" s="59"/>
      <c r="N137" s="60"/>
      <c r="O137" s="29" t="str">
        <f>IF(Table_Styles[[#This Row],[Colour]]&lt;&gt;"",Table_Styles[[#This Row],[Colour]],IF(Table_Styles[[#This Row],[Colour Default]]&lt;&gt;"",Table_Styles[[#This Row],[Colour Default]],""))</f>
        <v/>
      </c>
      <c r="P137" s="59"/>
      <c r="Q137" s="60"/>
      <c r="R137" s="29" t="str">
        <f>IF(Table_Styles[[#This Row],[Background]]&lt;&gt;"",Table_Styles[[#This Row],[Background]],IF(Table_Styles[[#This Row],[Background Default]]&lt;&gt;"",Table_Styles[[#This Row],[Background Default]],""))</f>
        <v/>
      </c>
      <c r="S137" s="59"/>
      <c r="T137" s="60"/>
      <c r="U137" s="29" t="str">
        <f>IF(Table_Styles[[#This Row],[Border]]&lt;&gt;"",Table_Styles[[#This Row],[Border]],IF(Table_Styles[[#This Row],[Border Default]]&lt;&gt;"",Table_Styles[[#This Row],[Border Default]],""))</f>
        <v/>
      </c>
      <c r="V137" s="60"/>
      <c r="W137" s="60"/>
      <c r="X137" s="29" t="str">
        <f>IF(Table_Styles[[#This Row],[Border Radius]]&lt;&gt;"",Table_Styles[[#This Row],[Border Radius]],IF(Table_Styles[[#This Row],[Border Radius Default]]&lt;&gt;"",Table_Styles[[#This Row],[Border Radius Default]],""))</f>
        <v/>
      </c>
      <c r="Y137" s="59"/>
      <c r="Z137" s="60"/>
      <c r="AA137" s="29" t="str">
        <f>IF(Table_Styles[[#This Row],[MT]]&lt;&gt;"",Table_Styles[[#This Row],[MT]],IF(Table_Styles[[#This Row],[MT Default]]&lt;&gt;"",Table_Styles[[#This Row],[MT Default]],""))</f>
        <v/>
      </c>
      <c r="AB137" s="59"/>
      <c r="AC137" s="60"/>
      <c r="AD137" s="29" t="str">
        <f>IF(Table_Styles[[#This Row],[MR]]&lt;&gt;"",Table_Styles[[#This Row],[MR]],IF(Table_Styles[[#This Row],[MR Default]]&lt;&gt;"",Table_Styles[[#This Row],[MR Default]],""))</f>
        <v/>
      </c>
      <c r="AE137" s="59"/>
      <c r="AF137" s="60"/>
      <c r="AG137" s="29" t="str">
        <f>IF(Table_Styles[[#This Row],[MB]]&lt;&gt;"",Table_Styles[[#This Row],[MB]],IF(Table_Styles[[#This Row],[MB Default]]&lt;&gt;"",Table_Styles[[#This Row],[MB Default]],""))</f>
        <v/>
      </c>
      <c r="AH137" s="59"/>
      <c r="AI137" s="60"/>
      <c r="AJ137" s="29" t="str">
        <f>IF(Table_Styles[[#This Row],[ML]]&lt;&gt;"",Table_Styles[[#This Row],[ML]],IF(Table_Styles[[#This Row],[ML Default]]&lt;&gt;"",Table_Styles[[#This Row],[ML Default]],""))</f>
        <v/>
      </c>
      <c r="AK137" s="59"/>
      <c r="AL137" s="60"/>
      <c r="AM137" s="29" t="str">
        <f>IF(Table_Styles[[#This Row],[PT]]&lt;&gt;"",Table_Styles[[#This Row],[PT]],IF(Table_Styles[[#This Row],[PT Default]]&lt;&gt;"",Table_Styles[[#This Row],[PT Default]],""))</f>
        <v/>
      </c>
      <c r="AN137" s="59"/>
      <c r="AO137" s="60"/>
      <c r="AP137" s="29" t="str">
        <f>IF(Table_Styles[[#This Row],[PR]]&lt;&gt;"",Table_Styles[[#This Row],[PR]],IF(Table_Styles[[#This Row],[PR Default]]&lt;&gt;"",Table_Styles[[#This Row],[PR Default]],""))</f>
        <v/>
      </c>
      <c r="AQ137" s="59"/>
      <c r="AR137" s="60"/>
      <c r="AS137" s="29" t="str">
        <f>IF(Table_Styles[[#This Row],[PB]]&lt;&gt;"",Table_Styles[[#This Row],[PB]],IF(Table_Styles[[#This Row],[PB Default]]&lt;&gt;"",Table_Styles[[#This Row],[PB Default]],""))</f>
        <v/>
      </c>
      <c r="AT137" s="59"/>
      <c r="AU137" s="60"/>
      <c r="AV137" s="29" t="str">
        <f>IF(Table_Styles[[#This Row],[PL]]&lt;&gt;"",Table_Styles[[#This Row],[PL]],IF(Table_Styles[[#This Row],[PL Default]]&lt;&gt;"",Table_Styles[[#This Row],[PL Default]],""))</f>
        <v/>
      </c>
      <c r="AW137" s="59"/>
      <c r="AX137" s="60"/>
      <c r="AY137" s="29" t="str">
        <f>IF(Table_Styles[[#This Row],[BT]]&lt;&gt;"",Table_Styles[[#This Row],[BT]],IF(Table_Styles[[#This Row],[BT Default]]&lt;&gt;"",Table_Styles[[#This Row],[BT Default]],""))</f>
        <v/>
      </c>
      <c r="AZ137" s="59"/>
      <c r="BA137" s="60"/>
      <c r="BB137" s="29" t="str">
        <f>IF(Table_Styles[[#This Row],[BR]]&lt;&gt;"",Table_Styles[[#This Row],[BR]],IF(Table_Styles[[#This Row],[BR Default]]&lt;&gt;"",Table_Styles[[#This Row],[BR Default]],""))</f>
        <v/>
      </c>
      <c r="BC137" s="59"/>
      <c r="BD137" s="60"/>
      <c r="BE137" s="29" t="str">
        <f>IF(Table_Styles[[#This Row],[BB]]&lt;&gt;"",Table_Styles[[#This Row],[BB]],IF(Table_Styles[[#This Row],[BB Default]]&lt;&gt;"",Table_Styles[[#This Row],[BB Default]],""))</f>
        <v/>
      </c>
      <c r="BF137" s="59"/>
      <c r="BG137" s="60"/>
      <c r="BH137" s="29" t="str">
        <f>IF(Table_Styles[[#This Row],[BL]]&lt;&gt;"",Table_Styles[[#This Row],[BL]],IF(Table_Styles[[#This Row],[BL Default]]&lt;&gt;"",Table_Styles[[#This Row],[BL Default]],""))</f>
        <v/>
      </c>
      <c r="BI137" s="60"/>
      <c r="BJ137" s="60"/>
      <c r="BK137" s="29" t="str">
        <f>IF(Table_Styles[[#This Row],[Width]]&lt;&gt;"",Table_Styles[[#This Row],[Width]],IF(Table_Styles[[#This Row],[Width Default]]&lt;&gt;"",Table_Styles[[#This Row],[Width Default]],""))</f>
        <v/>
      </c>
      <c r="BL137" s="60"/>
      <c r="BM137" s="60"/>
      <c r="BN137" s="29" t="str">
        <f>IF(Table_Styles[[#This Row],[Height]]&lt;&gt;"",Table_Styles[[#This Row],[Height]],IF(Table_Styles[[#This Row],[Height Default]]&lt;&gt;"",Table_Styles[[#This Row],[Height Default]],""))</f>
        <v/>
      </c>
      <c r="BO137" s="25"/>
      <c r="BP137" s="25"/>
      <c r="BQ137" s="29" t="str">
        <f>IF(Table_Styles[[#This Row],[Top]]&lt;&gt;"",Table_Styles[[#This Row],[Top]],IF(Table_Styles[[#This Row],[Top Default]]&lt;&gt;"",Table_Styles[[#This Row],[Top Default]],""))</f>
        <v/>
      </c>
      <c r="BR137" s="25"/>
      <c r="BS137" s="25"/>
      <c r="BT137" s="29" t="str">
        <f>IF(Table_Styles[[#This Row],[Right]]&lt;&gt;"",Table_Styles[[#This Row],[Right]],IF(Table_Styles[[#This Row],[Right Default]]&lt;&gt;"",Table_Styles[[#This Row],[Right Default]],""))</f>
        <v/>
      </c>
      <c r="BU137" s="25"/>
      <c r="BV137" s="25"/>
      <c r="BW137" s="29" t="str">
        <f>IF(Table_Styles[[#This Row],[Bottom]]&lt;&gt;"",Table_Styles[[#This Row],[Bottom]],IF(Table_Styles[[#This Row],[Bottom Default]]&lt;&gt;"",Table_Styles[[#This Row],[Bottom Default]],""))</f>
        <v/>
      </c>
      <c r="BX137" s="25"/>
      <c r="BY137" s="25"/>
      <c r="BZ137" s="29" t="str">
        <f>IF(Table_Styles[[#This Row],[Left]]&lt;&gt;"",Table_Styles[[#This Row],[Left]],IF(Table_Styles[[#This Row],[Left Default]]&lt;&gt;"",Table_Styles[[#This Row],[Left Default]],""))</f>
        <v/>
      </c>
      <c r="CA137" s="59"/>
      <c r="CB137" s="108" t="str">
        <f>IF(AND(Table_Styles[[#This Row],[Selector]]&lt;&gt;"",Table_Styles[[#This Row],[Font Family Used]]&lt;&gt;"",Table_Styles[[#This Row],[Font Weight Used]]&lt;&gt;""),Table_Styles[[#This Row],[Font Family Used]]&amp;" "&amp;Table_Styles[[#This Row],[Font Weight Used]],"")</f>
        <v/>
      </c>
      <c r="CC137" s="108" t="str">
        <f ca="1">IF(AND(Table_Styles[[#This Row],[Selector]],COUNTIF(OFFSET(CC:CC,0,0,ROW()-1,1),"="&amp;Table_Styles[[#This Row],[Font]])=0),Table_Styles[[#This Row],[Font]],"")</f>
        <v/>
      </c>
      <c r="CD137" s="108" t="str">
        <f ca="1">IF(Table_Styles[[#This Row],[Unique Font]]&lt;&gt;"",
"{""fontFamily"":"""&amp;Table_Styles[[#This Row],[Font Family Used]]&amp;""",""fontWeight"":"&amp;Table_Styles[[#This Row],[Font Weight Used]]&amp;"}","")</f>
        <v/>
      </c>
      <c r="CE137"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107" t="str">
        <f>IF(AND(Table_Styles[[#This Row],[Selector]]&lt;&gt;"", Table_Styles[[#This Row],[Config Properties]]&lt;&gt;""),
Table_Styles[[#This Row],[Selector]]&amp;" { "&amp;Table_Styles[[#This Row],[Config Properties]]&amp;" }","")</f>
        <v/>
      </c>
      <c r="CG137" s="107" t="str">
        <f xml:space="preserve">
SUBSTITUTE(SUBSTITUTE(SUBSTITUTE(SUBSTITUTE(SUBSTITUTE(SUBSTITUTE(SUBSTITUTE(SUBSTITUTE(Table_Styles[[#This Row],[Config]],
" {","{"),
"{ ","{"),
" }","}"),
"} ","}"),
" ,",","),
", ",","),
" :",":"),
": ",":")</f>
        <v/>
      </c>
    </row>
    <row r="138" spans="2:85" ht="29.25" thickBot="1">
      <c r="B138" s="103" t="s">
        <v>598</v>
      </c>
      <c r="C138" s="103"/>
      <c r="D138" s="103"/>
      <c r="E138" s="103"/>
      <c r="F138" s="103" t="str">
        <f>IF(Table_Styles[[#This Row],[Font Family]]&lt;&gt;"",Table_Styles[[#This Row],[Font Family]],IF(Table_Styles[[#This Row],[Font Family Default]]&lt;&gt;"",Table_Styles[[#This Row],[Font Family Default]],""))</f>
        <v/>
      </c>
      <c r="G138" s="103"/>
      <c r="H138" s="103"/>
      <c r="I138" s="103" t="str">
        <f>IF(Table_Styles[[#This Row],[Font Size]]&lt;&gt;"",Table_Styles[[#This Row],[Font Size]],IF(Table_Styles[[#This Row],[Font Size Default]]&lt;&gt;"",Table_Styles[[#This Row],[Font Size Default]],""))</f>
        <v/>
      </c>
      <c r="J138" s="103"/>
      <c r="K138" s="103"/>
      <c r="L138" s="103" t="str">
        <f>IF(Table_Styles[[#This Row],[Font Weight]]&lt;&gt;"",Table_Styles[[#This Row],[Font Weight]],IF(Table_Styles[[#This Row],[Font Weight Default]]&lt;&gt;"",Table_Styles[[#This Row],[Font Weight Default]],""))</f>
        <v/>
      </c>
      <c r="M138" s="103"/>
      <c r="N138" s="103"/>
      <c r="O138" s="103" t="str">
        <f>IF(Table_Styles[[#This Row],[Colour]]&lt;&gt;"",Table_Styles[[#This Row],[Colour]],IF(Table_Styles[[#This Row],[Colour Default]]&lt;&gt;"",Table_Styles[[#This Row],[Colour Default]],""))</f>
        <v/>
      </c>
      <c r="P138" s="103"/>
      <c r="Q138" s="103"/>
      <c r="R138" s="103" t="str">
        <f>IF(Table_Styles[[#This Row],[Background]]&lt;&gt;"",Table_Styles[[#This Row],[Background]],IF(Table_Styles[[#This Row],[Background Default]]&lt;&gt;"",Table_Styles[[#This Row],[Background Default]],""))</f>
        <v/>
      </c>
      <c r="S138" s="103"/>
      <c r="T138" s="103"/>
      <c r="U138" s="103" t="str">
        <f>IF(Table_Styles[[#This Row],[Border]]&lt;&gt;"",Table_Styles[[#This Row],[Border]],IF(Table_Styles[[#This Row],[Border Default]]&lt;&gt;"",Table_Styles[[#This Row],[Border Default]],""))</f>
        <v/>
      </c>
      <c r="V138" s="103"/>
      <c r="W138" s="103"/>
      <c r="X138" s="103" t="str">
        <f>IF(Table_Styles[[#This Row],[Border Radius]]&lt;&gt;"",Table_Styles[[#This Row],[Border Radius]],IF(Table_Styles[[#This Row],[Border Radius Default]]&lt;&gt;"",Table_Styles[[#This Row],[Border Radius Default]],""))</f>
        <v/>
      </c>
      <c r="Y138" s="103"/>
      <c r="Z138" s="103"/>
      <c r="AA138" s="103" t="str">
        <f>IF(Table_Styles[[#This Row],[MT]]&lt;&gt;"",Table_Styles[[#This Row],[MT]],IF(Table_Styles[[#This Row],[MT Default]]&lt;&gt;"",Table_Styles[[#This Row],[MT Default]],""))</f>
        <v/>
      </c>
      <c r="AB138" s="103"/>
      <c r="AC138" s="103"/>
      <c r="AD138" s="103" t="str">
        <f>IF(Table_Styles[[#This Row],[MR]]&lt;&gt;"",Table_Styles[[#This Row],[MR]],IF(Table_Styles[[#This Row],[MR Default]]&lt;&gt;"",Table_Styles[[#This Row],[MR Default]],""))</f>
        <v/>
      </c>
      <c r="AE138" s="103"/>
      <c r="AF138" s="103"/>
      <c r="AG138" s="103" t="str">
        <f>IF(Table_Styles[[#This Row],[MB]]&lt;&gt;"",Table_Styles[[#This Row],[MB]],IF(Table_Styles[[#This Row],[MB Default]]&lt;&gt;"",Table_Styles[[#This Row],[MB Default]],""))</f>
        <v/>
      </c>
      <c r="AH138" s="103"/>
      <c r="AI138" s="103"/>
      <c r="AJ138" s="103" t="str">
        <f>IF(Table_Styles[[#This Row],[ML]]&lt;&gt;"",Table_Styles[[#This Row],[ML]],IF(Table_Styles[[#This Row],[ML Default]]&lt;&gt;"",Table_Styles[[#This Row],[ML Default]],""))</f>
        <v/>
      </c>
      <c r="AK138" s="103"/>
      <c r="AL138" s="103"/>
      <c r="AM138" s="103" t="str">
        <f>IF(Table_Styles[[#This Row],[PT]]&lt;&gt;"",Table_Styles[[#This Row],[PT]],IF(Table_Styles[[#This Row],[PT Default]]&lt;&gt;"",Table_Styles[[#This Row],[PT Default]],""))</f>
        <v/>
      </c>
      <c r="AN138" s="103"/>
      <c r="AO138" s="103"/>
      <c r="AP138" s="103" t="str">
        <f>IF(Table_Styles[[#This Row],[PR]]&lt;&gt;"",Table_Styles[[#This Row],[PR]],IF(Table_Styles[[#This Row],[PR Default]]&lt;&gt;"",Table_Styles[[#This Row],[PR Default]],""))</f>
        <v/>
      </c>
      <c r="AQ138" s="103"/>
      <c r="AR138" s="103"/>
      <c r="AS138" s="103" t="str">
        <f>IF(Table_Styles[[#This Row],[PB]]&lt;&gt;"",Table_Styles[[#This Row],[PB]],IF(Table_Styles[[#This Row],[PB Default]]&lt;&gt;"",Table_Styles[[#This Row],[PB Default]],""))</f>
        <v/>
      </c>
      <c r="AT138" s="103"/>
      <c r="AU138" s="103"/>
      <c r="AV138" s="103" t="str">
        <f>IF(Table_Styles[[#This Row],[PL]]&lt;&gt;"",Table_Styles[[#This Row],[PL]],IF(Table_Styles[[#This Row],[PL Default]]&lt;&gt;"",Table_Styles[[#This Row],[PL Default]],""))</f>
        <v/>
      </c>
      <c r="AW138" s="103"/>
      <c r="AX138" s="103"/>
      <c r="AY138" s="103" t="str">
        <f>IF(Table_Styles[[#This Row],[BT]]&lt;&gt;"",Table_Styles[[#This Row],[BT]],IF(Table_Styles[[#This Row],[BT Default]]&lt;&gt;"",Table_Styles[[#This Row],[BT Default]],""))</f>
        <v/>
      </c>
      <c r="AZ138" s="103"/>
      <c r="BA138" s="103"/>
      <c r="BB138" s="103" t="str">
        <f>IF(Table_Styles[[#This Row],[BR]]&lt;&gt;"",Table_Styles[[#This Row],[BR]],IF(Table_Styles[[#This Row],[BR Default]]&lt;&gt;"",Table_Styles[[#This Row],[BR Default]],""))</f>
        <v/>
      </c>
      <c r="BC138" s="103"/>
      <c r="BD138" s="103"/>
      <c r="BE138" s="103" t="str">
        <f>IF(Table_Styles[[#This Row],[BB]]&lt;&gt;"",Table_Styles[[#This Row],[BB]],IF(Table_Styles[[#This Row],[BB Default]]&lt;&gt;"",Table_Styles[[#This Row],[BB Default]],""))</f>
        <v/>
      </c>
      <c r="BF138" s="103"/>
      <c r="BG138" s="103"/>
      <c r="BH138" s="103" t="str">
        <f>IF(Table_Styles[[#This Row],[BL]]&lt;&gt;"",Table_Styles[[#This Row],[BL]],IF(Table_Styles[[#This Row],[BL Default]]&lt;&gt;"",Table_Styles[[#This Row],[BL Default]],""))</f>
        <v/>
      </c>
      <c r="BI138" s="103"/>
      <c r="BJ138" s="124"/>
      <c r="BK138" s="103" t="str">
        <f>IF(Table_Styles[[#This Row],[Width]]&lt;&gt;"",Table_Styles[[#This Row],[Width]],IF(Table_Styles[[#This Row],[Width Default]]&lt;&gt;"",Table_Styles[[#This Row],[Width Default]],""))</f>
        <v/>
      </c>
      <c r="BL138" s="103"/>
      <c r="BM138" s="103"/>
      <c r="BN138" s="103" t="str">
        <f>IF(Table_Styles[[#This Row],[Height]]&lt;&gt;"",Table_Styles[[#This Row],[Height]],IF(Table_Styles[[#This Row],[Height Default]]&lt;&gt;"",Table_Styles[[#This Row],[Height Default]],""))</f>
        <v/>
      </c>
      <c r="BO138" s="103"/>
      <c r="BP138" s="103"/>
      <c r="BQ138" s="103" t="str">
        <f>IF(Table_Styles[[#This Row],[Top]]&lt;&gt;"",Table_Styles[[#This Row],[Top]],IF(Table_Styles[[#This Row],[Top Default]]&lt;&gt;"",Table_Styles[[#This Row],[Top Default]],""))</f>
        <v/>
      </c>
      <c r="BR138" s="103"/>
      <c r="BS138" s="103"/>
      <c r="BT138" s="103" t="str">
        <f>IF(Table_Styles[[#This Row],[Right]]&lt;&gt;"",Table_Styles[[#This Row],[Right]],IF(Table_Styles[[#This Row],[Right Default]]&lt;&gt;"",Table_Styles[[#This Row],[Right Default]],""))</f>
        <v/>
      </c>
      <c r="BU138" s="103"/>
      <c r="BV138" s="103"/>
      <c r="BW138" s="103" t="str">
        <f>IF(Table_Styles[[#This Row],[Bottom]]&lt;&gt;"",Table_Styles[[#This Row],[Bottom]],IF(Table_Styles[[#This Row],[Bottom Default]]&lt;&gt;"",Table_Styles[[#This Row],[Bottom Default]],""))</f>
        <v/>
      </c>
      <c r="BX138" s="103"/>
      <c r="BY138" s="103"/>
      <c r="BZ138" s="103" t="str">
        <f>IF(Table_Styles[[#This Row],[Left]]&lt;&gt;"",Table_Styles[[#This Row],[Left]],IF(Table_Styles[[#This Row],[Left Default]]&lt;&gt;"",Table_Styles[[#This Row],[Left Default]],""))</f>
        <v/>
      </c>
      <c r="CA138" s="103"/>
      <c r="CB138" s="103" t="str">
        <f>IF(AND(Table_Styles[[#This Row],[Selector]]&lt;&gt;"",Table_Styles[[#This Row],[Font Family Used]]&lt;&gt;"",Table_Styles[[#This Row],[Font Weight Used]]&lt;&gt;""),Table_Styles[[#This Row],[Font Family Used]]&amp;" "&amp;Table_Styles[[#This Row],[Font Weight Used]],"")</f>
        <v/>
      </c>
      <c r="CC138" s="103" t="str">
        <f ca="1">IF(AND(Table_Styles[[#This Row],[Selector]],COUNTIF(OFFSET(CC:CC,0,0,ROW()-1,1),"="&amp;Table_Styles[[#This Row],[Font]])=0),Table_Styles[[#This Row],[Font]],"")</f>
        <v/>
      </c>
      <c r="CD138" s="103" t="str">
        <f ca="1">IF(Table_Styles[[#This Row],[Unique Font]]&lt;&gt;"",
"{""fontFamily"":"""&amp;Table_Styles[[#This Row],[Font Family Used]]&amp;""",""fontWeight"":"&amp;Table_Styles[[#This Row],[Font Weight Used]]&amp;"}","")</f>
        <v/>
      </c>
      <c r="CE138" s="10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8" s="103" t="str">
        <f>IF(AND(Table_Styles[[#This Row],[Selector]]&lt;&gt;"", Table_Styles[[#This Row],[Config Properties]]&lt;&gt;""),
Table_Styles[[#This Row],[Selector]]&amp;" { "&amp;Table_Styles[[#This Row],[Config Properties]]&amp;" }","")</f>
        <v/>
      </c>
      <c r="CG138" s="103" t="str">
        <f xml:space="preserve">
SUBSTITUTE(SUBSTITUTE(SUBSTITUTE(SUBSTITUTE(SUBSTITUTE(SUBSTITUTE(SUBSTITUTE(SUBSTITUTE(Table_Styles[[#This Row],[Config]],
" {","{"),
"{ ","{"),
" }","}"),
"} ","}"),
" ,",","),
", ",","),
" :",":"),
": ",":")</f>
        <v/>
      </c>
    </row>
    <row r="139" spans="2:85" ht="21.75" thickBot="1">
      <c r="B139" s="110" t="s">
        <v>410</v>
      </c>
      <c r="C139" s="110"/>
      <c r="D139" s="110"/>
      <c r="E139" s="110"/>
      <c r="F139" s="110" t="str">
        <f>IF(Table_Styles[[#This Row],[Font Family]]&lt;&gt;"",Table_Styles[[#This Row],[Font Family]],IF(Table_Styles[[#This Row],[Font Family Default]]&lt;&gt;"",Table_Styles[[#This Row],[Font Family Default]],""))</f>
        <v/>
      </c>
      <c r="G139" s="110"/>
      <c r="H139" s="110"/>
      <c r="I139" s="110" t="str">
        <f>IF(Table_Styles[[#This Row],[Font Size]]&lt;&gt;"",Table_Styles[[#This Row],[Font Size]],IF(Table_Styles[[#This Row],[Font Size Default]]&lt;&gt;"",Table_Styles[[#This Row],[Font Size Default]],""))</f>
        <v/>
      </c>
      <c r="J139" s="110"/>
      <c r="K139" s="110"/>
      <c r="L139" s="110" t="str">
        <f>IF(Table_Styles[[#This Row],[Font Weight]]&lt;&gt;"",Table_Styles[[#This Row],[Font Weight]],IF(Table_Styles[[#This Row],[Font Weight Default]]&lt;&gt;"",Table_Styles[[#This Row],[Font Weight Default]],""))</f>
        <v/>
      </c>
      <c r="M139" s="110"/>
      <c r="N139" s="110"/>
      <c r="O139" s="110" t="str">
        <f>IF(Table_Styles[[#This Row],[Colour]]&lt;&gt;"",Table_Styles[[#This Row],[Colour]],IF(Table_Styles[[#This Row],[Colour Default]]&lt;&gt;"",Table_Styles[[#This Row],[Colour Default]],""))</f>
        <v/>
      </c>
      <c r="P139" s="110"/>
      <c r="Q139" s="110"/>
      <c r="R139" s="110" t="str">
        <f>IF(Table_Styles[[#This Row],[Background]]&lt;&gt;"",Table_Styles[[#This Row],[Background]],IF(Table_Styles[[#This Row],[Background Default]]&lt;&gt;"",Table_Styles[[#This Row],[Background Default]],""))</f>
        <v/>
      </c>
      <c r="S139" s="110"/>
      <c r="T139" s="110"/>
      <c r="U139" s="110" t="str">
        <f>IF(Table_Styles[[#This Row],[Border]]&lt;&gt;"",Table_Styles[[#This Row],[Border]],IF(Table_Styles[[#This Row],[Border Default]]&lt;&gt;"",Table_Styles[[#This Row],[Border Default]],""))</f>
        <v/>
      </c>
      <c r="V139" s="110"/>
      <c r="W139" s="110"/>
      <c r="X139" s="110" t="str">
        <f>IF(Table_Styles[[#This Row],[Border Radius]]&lt;&gt;"",Table_Styles[[#This Row],[Border Radius]],IF(Table_Styles[[#This Row],[Border Radius Default]]&lt;&gt;"",Table_Styles[[#This Row],[Border Radius Default]],""))</f>
        <v/>
      </c>
      <c r="Y139" s="110"/>
      <c r="Z139" s="110"/>
      <c r="AA139" s="110" t="str">
        <f>IF(Table_Styles[[#This Row],[MT]]&lt;&gt;"",Table_Styles[[#This Row],[MT]],IF(Table_Styles[[#This Row],[MT Default]]&lt;&gt;"",Table_Styles[[#This Row],[MT Default]],""))</f>
        <v/>
      </c>
      <c r="AB139" s="110"/>
      <c r="AC139" s="110"/>
      <c r="AD139" s="110" t="str">
        <f>IF(Table_Styles[[#This Row],[MR]]&lt;&gt;"",Table_Styles[[#This Row],[MR]],IF(Table_Styles[[#This Row],[MR Default]]&lt;&gt;"",Table_Styles[[#This Row],[MR Default]],""))</f>
        <v/>
      </c>
      <c r="AE139" s="110"/>
      <c r="AF139" s="110"/>
      <c r="AG139" s="110" t="str">
        <f>IF(Table_Styles[[#This Row],[MB]]&lt;&gt;"",Table_Styles[[#This Row],[MB]],IF(Table_Styles[[#This Row],[MB Default]]&lt;&gt;"",Table_Styles[[#This Row],[MB Default]],""))</f>
        <v/>
      </c>
      <c r="AH139" s="110"/>
      <c r="AI139" s="110"/>
      <c r="AJ139" s="110" t="str">
        <f>IF(Table_Styles[[#This Row],[ML]]&lt;&gt;"",Table_Styles[[#This Row],[ML]],IF(Table_Styles[[#This Row],[ML Default]]&lt;&gt;"",Table_Styles[[#This Row],[ML Default]],""))</f>
        <v/>
      </c>
      <c r="AK139" s="110"/>
      <c r="AL139" s="110"/>
      <c r="AM139" s="110" t="str">
        <f>IF(Table_Styles[[#This Row],[PT]]&lt;&gt;"",Table_Styles[[#This Row],[PT]],IF(Table_Styles[[#This Row],[PT Default]]&lt;&gt;"",Table_Styles[[#This Row],[PT Default]],""))</f>
        <v/>
      </c>
      <c r="AN139" s="110"/>
      <c r="AO139" s="110"/>
      <c r="AP139" s="110" t="str">
        <f>IF(Table_Styles[[#This Row],[PR]]&lt;&gt;"",Table_Styles[[#This Row],[PR]],IF(Table_Styles[[#This Row],[PR Default]]&lt;&gt;"",Table_Styles[[#This Row],[PR Default]],""))</f>
        <v/>
      </c>
      <c r="AQ139" s="110"/>
      <c r="AR139" s="110"/>
      <c r="AS139" s="110" t="str">
        <f>IF(Table_Styles[[#This Row],[PB]]&lt;&gt;"",Table_Styles[[#This Row],[PB]],IF(Table_Styles[[#This Row],[PB Default]]&lt;&gt;"",Table_Styles[[#This Row],[PB Default]],""))</f>
        <v/>
      </c>
      <c r="AT139" s="110"/>
      <c r="AU139" s="110"/>
      <c r="AV139" s="110" t="str">
        <f>IF(Table_Styles[[#This Row],[PL]]&lt;&gt;"",Table_Styles[[#This Row],[PL]],IF(Table_Styles[[#This Row],[PL Default]]&lt;&gt;"",Table_Styles[[#This Row],[PL Default]],""))</f>
        <v/>
      </c>
      <c r="AW139" s="110"/>
      <c r="AX139" s="110"/>
      <c r="AY139" s="110" t="str">
        <f>IF(Table_Styles[[#This Row],[BT]]&lt;&gt;"",Table_Styles[[#This Row],[BT]],IF(Table_Styles[[#This Row],[BT Default]]&lt;&gt;"",Table_Styles[[#This Row],[BT Default]],""))</f>
        <v/>
      </c>
      <c r="AZ139" s="110"/>
      <c r="BA139" s="110"/>
      <c r="BB139" s="110" t="str">
        <f>IF(Table_Styles[[#This Row],[BR]]&lt;&gt;"",Table_Styles[[#This Row],[BR]],IF(Table_Styles[[#This Row],[BR Default]]&lt;&gt;"",Table_Styles[[#This Row],[BR Default]],""))</f>
        <v/>
      </c>
      <c r="BC139" s="110"/>
      <c r="BD139" s="110"/>
      <c r="BE139" s="110" t="str">
        <f>IF(Table_Styles[[#This Row],[BB]]&lt;&gt;"",Table_Styles[[#This Row],[BB]],IF(Table_Styles[[#This Row],[BB Default]]&lt;&gt;"",Table_Styles[[#This Row],[BB Default]],""))</f>
        <v/>
      </c>
      <c r="BF139" s="110"/>
      <c r="BG139" s="110"/>
      <c r="BH139" s="110" t="str">
        <f>IF(Table_Styles[[#This Row],[BL]]&lt;&gt;"",Table_Styles[[#This Row],[BL]],IF(Table_Styles[[#This Row],[BL Default]]&lt;&gt;"",Table_Styles[[#This Row],[BL Default]],""))</f>
        <v/>
      </c>
      <c r="BI139" s="110"/>
      <c r="BJ139" s="126"/>
      <c r="BK139" s="110" t="str">
        <f>IF(Table_Styles[[#This Row],[Width]]&lt;&gt;"",Table_Styles[[#This Row],[Width]],IF(Table_Styles[[#This Row],[Width Default]]&lt;&gt;"",Table_Styles[[#This Row],[Width Default]],""))</f>
        <v/>
      </c>
      <c r="BL139" s="110"/>
      <c r="BM139" s="110"/>
      <c r="BN139" s="110" t="str">
        <f>IF(Table_Styles[[#This Row],[Height]]&lt;&gt;"",Table_Styles[[#This Row],[Height]],IF(Table_Styles[[#This Row],[Height Default]]&lt;&gt;"",Table_Styles[[#This Row],[Height Default]],""))</f>
        <v/>
      </c>
      <c r="BO139" s="110"/>
      <c r="BP139" s="110"/>
      <c r="BQ139" s="110" t="str">
        <f>IF(Table_Styles[[#This Row],[Top]]&lt;&gt;"",Table_Styles[[#This Row],[Top]],IF(Table_Styles[[#This Row],[Top Default]]&lt;&gt;"",Table_Styles[[#This Row],[Top Default]],""))</f>
        <v/>
      </c>
      <c r="BR139" s="110"/>
      <c r="BS139" s="110"/>
      <c r="BT139" s="110" t="str">
        <f>IF(Table_Styles[[#This Row],[Right]]&lt;&gt;"",Table_Styles[[#This Row],[Right]],IF(Table_Styles[[#This Row],[Right Default]]&lt;&gt;"",Table_Styles[[#This Row],[Right Default]],""))</f>
        <v/>
      </c>
      <c r="BU139" s="110"/>
      <c r="BV139" s="110"/>
      <c r="BW139" s="110" t="str">
        <f>IF(Table_Styles[[#This Row],[Bottom]]&lt;&gt;"",Table_Styles[[#This Row],[Bottom]],IF(Table_Styles[[#This Row],[Bottom Default]]&lt;&gt;"",Table_Styles[[#This Row],[Bottom Default]],""))</f>
        <v/>
      </c>
      <c r="BX139" s="110"/>
      <c r="BY139" s="110"/>
      <c r="BZ139" s="110" t="str">
        <f>IF(Table_Styles[[#This Row],[Left]]&lt;&gt;"",Table_Styles[[#This Row],[Left]],IF(Table_Styles[[#This Row],[Left Default]]&lt;&gt;"",Table_Styles[[#This Row],[Left Default]],""))</f>
        <v/>
      </c>
      <c r="CA139" s="110"/>
      <c r="CB139" s="110" t="str">
        <f>IF(AND(Table_Styles[[#This Row],[Selector]]&lt;&gt;"",Table_Styles[[#This Row],[Font Family Used]]&lt;&gt;"",Table_Styles[[#This Row],[Font Weight Used]]&lt;&gt;""),Table_Styles[[#This Row],[Font Family Used]]&amp;" "&amp;Table_Styles[[#This Row],[Font Weight Used]],"")</f>
        <v/>
      </c>
      <c r="CC139" s="110" t="str">
        <f ca="1">IF(AND(Table_Styles[[#This Row],[Selector]],COUNTIF(OFFSET(CC:CC,0,0,ROW()-1,1),"="&amp;Table_Styles[[#This Row],[Font]])=0),Table_Styles[[#This Row],[Font]],"")</f>
        <v/>
      </c>
      <c r="CD139" s="110" t="str">
        <f ca="1">IF(Table_Styles[[#This Row],[Unique Font]]&lt;&gt;"",
"{""fontFamily"":"""&amp;Table_Styles[[#This Row],[Font Family Used]]&amp;""",""fontWeight"":"&amp;Table_Styles[[#This Row],[Font Weight Used]]&amp;"}","")</f>
        <v/>
      </c>
      <c r="CE139" s="11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110" t="str">
        <f>IF(AND(Table_Styles[[#This Row],[Selector]]&lt;&gt;"", Table_Styles[[#This Row],[Config Properties]]&lt;&gt;""),
Table_Styles[[#This Row],[Selector]]&amp;" { "&amp;Table_Styles[[#This Row],[Config Properties]]&amp;" }","")</f>
        <v/>
      </c>
      <c r="CG139" s="110" t="str">
        <f xml:space="preserve">
SUBSTITUTE(SUBSTITUTE(SUBSTITUTE(SUBSTITUTE(SUBSTITUTE(SUBSTITUTE(SUBSTITUTE(SUBSTITUTE(Table_Styles[[#This Row],[Config]],
" {","{"),
"{ ","{"),
" }","}"),
"} ","}"),
" ,",","),
", ",","),
" :",":"),
": ",":")</f>
        <v/>
      </c>
    </row>
    <row r="140" spans="2:85" ht="21" customHeight="1">
      <c r="B140" s="171" t="s">
        <v>578</v>
      </c>
      <c r="C140" s="171" t="s">
        <v>411</v>
      </c>
      <c r="D140" s="10"/>
      <c r="E140" s="10"/>
      <c r="F140" s="10" t="str">
        <f>IF(Table_Styles[[#This Row],[Font Family]]&lt;&gt;"",Table_Styles[[#This Row],[Font Family]],IF(Table_Styles[[#This Row],[Font Family Default]]&lt;&gt;"",Table_Styles[[#This Row],[Font Family Default]],""))</f>
        <v/>
      </c>
      <c r="G140" s="10"/>
      <c r="H140" s="10"/>
      <c r="I140" s="10" t="str">
        <f>IF(Table_Styles[[#This Row],[Font Size]]&lt;&gt;"",Table_Styles[[#This Row],[Font Size]],IF(Table_Styles[[#This Row],[Font Size Default]]&lt;&gt;"",Table_Styles[[#This Row],[Font Size Default]],""))</f>
        <v/>
      </c>
      <c r="J140" s="10"/>
      <c r="K140" s="10"/>
      <c r="L140" s="10" t="str">
        <f>IF(Table_Styles[[#This Row],[Font Weight]]&lt;&gt;"",Table_Styles[[#This Row],[Font Weight]],IF(Table_Styles[[#This Row],[Font Weight Default]]&lt;&gt;"",Table_Styles[[#This Row],[Font Weight Default]],""))</f>
        <v/>
      </c>
      <c r="M140" s="10"/>
      <c r="N140" s="10"/>
      <c r="O140" s="10" t="str">
        <f>IF(Table_Styles[[#This Row],[Colour]]&lt;&gt;"",Table_Styles[[#This Row],[Colour]],IF(Table_Styles[[#This Row],[Colour Default]]&lt;&gt;"",Table_Styles[[#This Row],[Colour Default]],""))</f>
        <v/>
      </c>
      <c r="P140" s="10"/>
      <c r="Q140" s="10"/>
      <c r="R140" s="10" t="str">
        <f>IF(Table_Styles[[#This Row],[Background]]&lt;&gt;"",Table_Styles[[#This Row],[Background]],IF(Table_Styles[[#This Row],[Background Default]]&lt;&gt;"",Table_Styles[[#This Row],[Background Default]],""))</f>
        <v/>
      </c>
      <c r="S140" s="10"/>
      <c r="T140" s="10"/>
      <c r="U140" s="10" t="str">
        <f>IF(Table_Styles[[#This Row],[Border]]&lt;&gt;"",Table_Styles[[#This Row],[Border]],IF(Table_Styles[[#This Row],[Border Default]]&lt;&gt;"",Table_Styles[[#This Row],[Border Default]],""))</f>
        <v/>
      </c>
      <c r="V140" s="10"/>
      <c r="W140" s="10"/>
      <c r="X140" s="10" t="str">
        <f>IF(Table_Styles[[#This Row],[Border Radius]]&lt;&gt;"",Table_Styles[[#This Row],[Border Radius]],IF(Table_Styles[[#This Row],[Border Radius Default]]&lt;&gt;"",Table_Styles[[#This Row],[Border Radius Default]],""))</f>
        <v/>
      </c>
      <c r="Y140" s="11" t="s">
        <v>409</v>
      </c>
      <c r="Z140" s="10"/>
      <c r="AA140" s="10" t="str">
        <f>IF(Table_Styles[[#This Row],[MT]]&lt;&gt;"",Table_Styles[[#This Row],[MT]],IF(Table_Styles[[#This Row],[MT Default]]&lt;&gt;"",Table_Styles[[#This Row],[MT Default]],""))</f>
        <v>20px</v>
      </c>
      <c r="AB140" s="10"/>
      <c r="AC140" s="10"/>
      <c r="AD140" s="10" t="str">
        <f>IF(Table_Styles[[#This Row],[MR]]&lt;&gt;"",Table_Styles[[#This Row],[MR]],IF(Table_Styles[[#This Row],[MR Default]]&lt;&gt;"",Table_Styles[[#This Row],[MR Default]],""))</f>
        <v/>
      </c>
      <c r="AE140" s="10"/>
      <c r="AF140" s="10"/>
      <c r="AG140" s="10" t="str">
        <f>IF(Table_Styles[[#This Row],[MB]]&lt;&gt;"",Table_Styles[[#This Row],[MB]],IF(Table_Styles[[#This Row],[MB Default]]&lt;&gt;"",Table_Styles[[#This Row],[MB Default]],""))</f>
        <v/>
      </c>
      <c r="AH140" s="10"/>
      <c r="AI140" s="10"/>
      <c r="AJ140" s="10" t="str">
        <f>IF(Table_Styles[[#This Row],[ML]]&lt;&gt;"",Table_Styles[[#This Row],[ML]],IF(Table_Styles[[#This Row],[ML Default]]&lt;&gt;"",Table_Styles[[#This Row],[ML Default]],""))</f>
        <v/>
      </c>
      <c r="AK140" s="10"/>
      <c r="AL140" s="10"/>
      <c r="AM140" s="10" t="str">
        <f>IF(Table_Styles[[#This Row],[PT]]&lt;&gt;"",Table_Styles[[#This Row],[PT]],IF(Table_Styles[[#This Row],[PT Default]]&lt;&gt;"",Table_Styles[[#This Row],[PT Default]],""))</f>
        <v/>
      </c>
      <c r="AN140" s="10"/>
      <c r="AO140" s="10"/>
      <c r="AP140" s="10" t="str">
        <f>IF(Table_Styles[[#This Row],[PR]]&lt;&gt;"",Table_Styles[[#This Row],[PR]],IF(Table_Styles[[#This Row],[PR Default]]&lt;&gt;"",Table_Styles[[#This Row],[PR Default]],""))</f>
        <v/>
      </c>
      <c r="AQ140" s="10"/>
      <c r="AR140" s="10"/>
      <c r="AS140" s="10" t="str">
        <f>IF(Table_Styles[[#This Row],[PB]]&lt;&gt;"",Table_Styles[[#This Row],[PB]],IF(Table_Styles[[#This Row],[PB Default]]&lt;&gt;"",Table_Styles[[#This Row],[PB Default]],""))</f>
        <v/>
      </c>
      <c r="AT140" s="10"/>
      <c r="AU140" s="10"/>
      <c r="AV140" s="10" t="str">
        <f>IF(Table_Styles[[#This Row],[PL]]&lt;&gt;"",Table_Styles[[#This Row],[PL]],IF(Table_Styles[[#This Row],[PL Default]]&lt;&gt;"",Table_Styles[[#This Row],[PL Default]],""))</f>
        <v/>
      </c>
      <c r="AW140" s="10"/>
      <c r="AX140" s="10"/>
      <c r="AY140" s="10" t="str">
        <f>IF(Table_Styles[[#This Row],[BT]]&lt;&gt;"",Table_Styles[[#This Row],[BT]],IF(Table_Styles[[#This Row],[BT Default]]&lt;&gt;"",Table_Styles[[#This Row],[BT Default]],""))</f>
        <v/>
      </c>
      <c r="AZ140" s="10"/>
      <c r="BA140" s="10"/>
      <c r="BB140" s="10" t="str">
        <f>IF(Table_Styles[[#This Row],[BR]]&lt;&gt;"",Table_Styles[[#This Row],[BR]],IF(Table_Styles[[#This Row],[BR Default]]&lt;&gt;"",Table_Styles[[#This Row],[BR Default]],""))</f>
        <v/>
      </c>
      <c r="BC140" s="10"/>
      <c r="BD140" s="10"/>
      <c r="BE140" s="10" t="str">
        <f>IF(Table_Styles[[#This Row],[BB]]&lt;&gt;"",Table_Styles[[#This Row],[BB]],IF(Table_Styles[[#This Row],[BB Default]]&lt;&gt;"",Table_Styles[[#This Row],[BB Default]],""))</f>
        <v/>
      </c>
      <c r="BF140" s="10"/>
      <c r="BG140" s="10"/>
      <c r="BH140" s="10" t="str">
        <f>IF(Table_Styles[[#This Row],[BL]]&lt;&gt;"",Table_Styles[[#This Row],[BL]],IF(Table_Styles[[#This Row],[BL Default]]&lt;&gt;"",Table_Styles[[#This Row],[BL Default]],""))</f>
        <v/>
      </c>
      <c r="BI140" s="10"/>
      <c r="BJ140" s="10"/>
      <c r="BK140" s="10" t="str">
        <f>IF(Table_Styles[[#This Row],[Width]]&lt;&gt;"",Table_Styles[[#This Row],[Width]],IF(Table_Styles[[#This Row],[Width Default]]&lt;&gt;"",Table_Styles[[#This Row],[Width Default]],""))</f>
        <v/>
      </c>
      <c r="BL140" s="10"/>
      <c r="BM140" s="10"/>
      <c r="BN140" s="10" t="str">
        <f>IF(Table_Styles[[#This Row],[Height]]&lt;&gt;"",Table_Styles[[#This Row],[Height]],IF(Table_Styles[[#This Row],[Height Default]]&lt;&gt;"",Table_Styles[[#This Row],[Height Default]],""))</f>
        <v/>
      </c>
      <c r="BO140" s="10"/>
      <c r="BP140" s="10"/>
      <c r="BQ140" s="10" t="str">
        <f>IF(Table_Styles[[#This Row],[Top]]&lt;&gt;"",Table_Styles[[#This Row],[Top]],IF(Table_Styles[[#This Row],[Top Default]]&lt;&gt;"",Table_Styles[[#This Row],[Top Default]],""))</f>
        <v/>
      </c>
      <c r="BR140" s="10"/>
      <c r="BS140" s="10"/>
      <c r="BT140" s="10" t="str">
        <f>IF(Table_Styles[[#This Row],[Right]]&lt;&gt;"",Table_Styles[[#This Row],[Right]],IF(Table_Styles[[#This Row],[Right Default]]&lt;&gt;"",Table_Styles[[#This Row],[Right Default]],""))</f>
        <v/>
      </c>
      <c r="BU140" s="10"/>
      <c r="BV140" s="10"/>
      <c r="BW140" s="10" t="str">
        <f>IF(Table_Styles[[#This Row],[Bottom]]&lt;&gt;"",Table_Styles[[#This Row],[Bottom]],IF(Table_Styles[[#This Row],[Bottom Default]]&lt;&gt;"",Table_Styles[[#This Row],[Bottom Default]],""))</f>
        <v/>
      </c>
      <c r="BX140" s="10"/>
      <c r="BY140" s="10"/>
      <c r="BZ140" s="10" t="str">
        <f>IF(Table_Styles[[#This Row],[Left]]&lt;&gt;"",Table_Styles[[#This Row],[Left]],IF(Table_Styles[[#This Row],[Left Default]]&lt;&gt;"",Table_Styles[[#This Row],[Left Default]],""))</f>
        <v/>
      </c>
      <c r="CA140" s="10"/>
      <c r="CB140" t="str">
        <f>IF(AND(Table_Styles[[#This Row],[Selector]]&lt;&gt;"",Table_Styles[[#This Row],[Font Family Used]]&lt;&gt;"",Table_Styles[[#This Row],[Font Weight Used]]&lt;&gt;""),Table_Styles[[#This Row],[Font Family Used]]&amp;" "&amp;Table_Styles[[#This Row],[Font Weight Used]],"")</f>
        <v/>
      </c>
      <c r="CC140" t="str">
        <f ca="1">IF(AND(Table_Styles[[#This Row],[Selector]],COUNTIF(OFFSET(CC:CC,0,0,ROW()-1,1),"="&amp;Table_Styles[[#This Row],[Font]])=0),Table_Styles[[#This Row],[Font]],"")</f>
        <v/>
      </c>
      <c r="CD140" t="str">
        <f ca="1">IF(Table_Styles[[#This Row],[Unique Font]]&lt;&gt;"",
"{""fontFamily"":"""&amp;Table_Styles[[#This Row],[Font Family Used]]&amp;""",""fontWeight"":"&amp;Table_Styles[[#This Row],[Font Weight Used]]&amp;"}","")</f>
        <v/>
      </c>
      <c r="CE1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v>
      </c>
      <c r="CF140" t="str">
        <f>IF(AND(Table_Styles[[#This Row],[Selector]]&lt;&gt;"", Table_Styles[[#This Row],[Config Properties]]&lt;&gt;""),
Table_Styles[[#This Row],[Selector]]&amp;" { "&amp;Table_Styles[[#This Row],[Config Properties]]&amp;" }","")</f>
        <v>nav#footer-actions { margin-top: 20px }</v>
      </c>
      <c r="CG140" t="str">
        <f xml:space="preserve">
SUBSTITUTE(SUBSTITUTE(SUBSTITUTE(SUBSTITUTE(SUBSTITUTE(SUBSTITUTE(SUBSTITUTE(SUBSTITUTE(Table_Styles[[#This Row],[Config]],
" {","{"),
"{ ","{"),
" }","}"),
"} ","}"),
" ,",","),
", ",","),
" :",":"),
": ",":")</f>
        <v>nav#footer-actions{margin-top:20px}</v>
      </c>
    </row>
    <row r="141" spans="2:85" ht="21" customHeight="1">
      <c r="B141" s="177" t="s">
        <v>525</v>
      </c>
      <c r="C141" s="171" t="s">
        <v>599</v>
      </c>
      <c r="D141" s="59"/>
      <c r="E141" s="60"/>
      <c r="F141" s="29" t="str">
        <f>IF(Table_Styles[[#This Row],[Font Family]]&lt;&gt;"",Table_Styles[[#This Row],[Font Family]],IF(Table_Styles[[#This Row],[Font Family Default]]&lt;&gt;"",Table_Styles[[#This Row],[Font Family Default]],""))</f>
        <v/>
      </c>
      <c r="G141" s="59"/>
      <c r="H141" s="60"/>
      <c r="I141" s="29" t="str">
        <f>IF(Table_Styles[[#This Row],[Font Size]]&lt;&gt;"",Table_Styles[[#This Row],[Font Size]],IF(Table_Styles[[#This Row],[Font Size Default]]&lt;&gt;"",Table_Styles[[#This Row],[Font Size Default]],""))</f>
        <v/>
      </c>
      <c r="J141" s="59"/>
      <c r="K141" s="60"/>
      <c r="L141" s="29" t="str">
        <f>IF(Table_Styles[[#This Row],[Font Weight]]&lt;&gt;"",Table_Styles[[#This Row],[Font Weight]],IF(Table_Styles[[#This Row],[Font Weight Default]]&lt;&gt;"",Table_Styles[[#This Row],[Font Weight Default]],""))</f>
        <v/>
      </c>
      <c r="M141" s="59"/>
      <c r="N141" s="60"/>
      <c r="O141" s="29" t="str">
        <f>IF(Table_Styles[[#This Row],[Colour]]&lt;&gt;"",Table_Styles[[#This Row],[Colour]],IF(Table_Styles[[#This Row],[Colour Default]]&lt;&gt;"",Table_Styles[[#This Row],[Colour Default]],""))</f>
        <v/>
      </c>
      <c r="P141" s="59"/>
      <c r="Q141" s="60"/>
      <c r="R141" s="29" t="str">
        <f>IF(Table_Styles[[#This Row],[Background]]&lt;&gt;"",Table_Styles[[#This Row],[Background]],IF(Table_Styles[[#This Row],[Background Default]]&lt;&gt;"",Table_Styles[[#This Row],[Background Default]],""))</f>
        <v/>
      </c>
      <c r="S141" s="59"/>
      <c r="T141" s="60"/>
      <c r="U141" s="29" t="str">
        <f>IF(Table_Styles[[#This Row],[Border]]&lt;&gt;"",Table_Styles[[#This Row],[Border]],IF(Table_Styles[[#This Row],[Border Default]]&lt;&gt;"",Table_Styles[[#This Row],[Border Default]],""))</f>
        <v/>
      </c>
      <c r="V141" s="60"/>
      <c r="W141" s="60"/>
      <c r="X141" s="29" t="str">
        <f>IF(Table_Styles[[#This Row],[Border Radius]]&lt;&gt;"",Table_Styles[[#This Row],[Border Radius]],IF(Table_Styles[[#This Row],[Border Radius Default]]&lt;&gt;"",Table_Styles[[#This Row],[Border Radius Default]],""))</f>
        <v/>
      </c>
      <c r="Y141" s="59"/>
      <c r="Z141" s="60"/>
      <c r="AA141" s="29" t="str">
        <f>IF(Table_Styles[[#This Row],[MT]]&lt;&gt;"",Table_Styles[[#This Row],[MT]],IF(Table_Styles[[#This Row],[MT Default]]&lt;&gt;"",Table_Styles[[#This Row],[MT Default]],""))</f>
        <v/>
      </c>
      <c r="AB141" s="59"/>
      <c r="AC141" s="60"/>
      <c r="AD141" s="29" t="str">
        <f>IF(Table_Styles[[#This Row],[MR]]&lt;&gt;"",Table_Styles[[#This Row],[MR]],IF(Table_Styles[[#This Row],[MR Default]]&lt;&gt;"",Table_Styles[[#This Row],[MR Default]],""))</f>
        <v/>
      </c>
      <c r="AE141" s="59"/>
      <c r="AF141" s="60"/>
      <c r="AG141" s="29" t="str">
        <f>IF(Table_Styles[[#This Row],[MB]]&lt;&gt;"",Table_Styles[[#This Row],[MB]],IF(Table_Styles[[#This Row],[MB Default]]&lt;&gt;"",Table_Styles[[#This Row],[MB Default]],""))</f>
        <v/>
      </c>
      <c r="AH141" s="59"/>
      <c r="AI141" s="60"/>
      <c r="AJ141" s="29" t="str">
        <f>IF(Table_Styles[[#This Row],[ML]]&lt;&gt;"",Table_Styles[[#This Row],[ML]],IF(Table_Styles[[#This Row],[ML Default]]&lt;&gt;"",Table_Styles[[#This Row],[ML Default]],""))</f>
        <v/>
      </c>
      <c r="AK141" s="59"/>
      <c r="AL141" s="60"/>
      <c r="AM141" s="29" t="str">
        <f>IF(Table_Styles[[#This Row],[PT]]&lt;&gt;"",Table_Styles[[#This Row],[PT]],IF(Table_Styles[[#This Row],[PT Default]]&lt;&gt;"",Table_Styles[[#This Row],[PT Default]],""))</f>
        <v/>
      </c>
      <c r="AN141" s="59"/>
      <c r="AO141" s="60"/>
      <c r="AP141" s="29" t="str">
        <f>IF(Table_Styles[[#This Row],[PR]]&lt;&gt;"",Table_Styles[[#This Row],[PR]],IF(Table_Styles[[#This Row],[PR Default]]&lt;&gt;"",Table_Styles[[#This Row],[PR Default]],""))</f>
        <v/>
      </c>
      <c r="AQ141" s="59"/>
      <c r="AR141" s="60"/>
      <c r="AS141" s="29" t="str">
        <f>IF(Table_Styles[[#This Row],[PB]]&lt;&gt;"",Table_Styles[[#This Row],[PB]],IF(Table_Styles[[#This Row],[PB Default]]&lt;&gt;"",Table_Styles[[#This Row],[PB Default]],""))</f>
        <v/>
      </c>
      <c r="AT141" s="59"/>
      <c r="AU141" s="60"/>
      <c r="AV141" s="29" t="str">
        <f>IF(Table_Styles[[#This Row],[PL]]&lt;&gt;"",Table_Styles[[#This Row],[PL]],IF(Table_Styles[[#This Row],[PL Default]]&lt;&gt;"",Table_Styles[[#This Row],[PL Default]],""))</f>
        <v/>
      </c>
      <c r="AW141" s="59"/>
      <c r="AX141" s="60"/>
      <c r="AY141" s="29" t="str">
        <f>IF(Table_Styles[[#This Row],[BT]]&lt;&gt;"",Table_Styles[[#This Row],[BT]],IF(Table_Styles[[#This Row],[BT Default]]&lt;&gt;"",Table_Styles[[#This Row],[BT Default]],""))</f>
        <v/>
      </c>
      <c r="AZ141" s="59"/>
      <c r="BA141" s="60"/>
      <c r="BB141" s="29" t="str">
        <f>IF(Table_Styles[[#This Row],[BR]]&lt;&gt;"",Table_Styles[[#This Row],[BR]],IF(Table_Styles[[#This Row],[BR Default]]&lt;&gt;"",Table_Styles[[#This Row],[BR Default]],""))</f>
        <v/>
      </c>
      <c r="BC141" s="59"/>
      <c r="BD141" s="60"/>
      <c r="BE141" s="29" t="str">
        <f>IF(Table_Styles[[#This Row],[BB]]&lt;&gt;"",Table_Styles[[#This Row],[BB]],IF(Table_Styles[[#This Row],[BB Default]]&lt;&gt;"",Table_Styles[[#This Row],[BB Default]],""))</f>
        <v/>
      </c>
      <c r="BF141" s="59"/>
      <c r="BG141" s="60"/>
      <c r="BH141" s="29" t="str">
        <f>IF(Table_Styles[[#This Row],[BL]]&lt;&gt;"",Table_Styles[[#This Row],[BL]],IF(Table_Styles[[#This Row],[BL Default]]&lt;&gt;"",Table_Styles[[#This Row],[BL Default]],""))</f>
        <v/>
      </c>
      <c r="BI141" s="60"/>
      <c r="BJ141" s="60"/>
      <c r="BK141" s="29" t="str">
        <f>IF(Table_Styles[[#This Row],[Width]]&lt;&gt;"",Table_Styles[[#This Row],[Width]],IF(Table_Styles[[#This Row],[Width Default]]&lt;&gt;"",Table_Styles[[#This Row],[Width Default]],""))</f>
        <v/>
      </c>
      <c r="BL141" s="60"/>
      <c r="BM141" s="60"/>
      <c r="BN141" s="29" t="str">
        <f>IF(Table_Styles[[#This Row],[Height]]&lt;&gt;"",Table_Styles[[#This Row],[Height]],IF(Table_Styles[[#This Row],[Height Default]]&lt;&gt;"",Table_Styles[[#This Row],[Height Default]],""))</f>
        <v/>
      </c>
      <c r="BO141" s="29"/>
      <c r="BP141" s="29"/>
      <c r="BQ141" s="29" t="str">
        <f>IF(Table_Styles[[#This Row],[Top]]&lt;&gt;"",Table_Styles[[#This Row],[Top]],IF(Table_Styles[[#This Row],[Top Default]]&lt;&gt;"",Table_Styles[[#This Row],[Top Default]],""))</f>
        <v/>
      </c>
      <c r="BR141" s="29"/>
      <c r="BS141" s="29"/>
      <c r="BT141" s="29" t="str">
        <f>IF(Table_Styles[[#This Row],[Right]]&lt;&gt;"",Table_Styles[[#This Row],[Right]],IF(Table_Styles[[#This Row],[Right Default]]&lt;&gt;"",Table_Styles[[#This Row],[Right Default]],""))</f>
        <v/>
      </c>
      <c r="BU141" s="29"/>
      <c r="BV141" s="29"/>
      <c r="BW141" s="29" t="str">
        <f>IF(Table_Styles[[#This Row],[Bottom]]&lt;&gt;"",Table_Styles[[#This Row],[Bottom]],IF(Table_Styles[[#This Row],[Bottom Default]]&lt;&gt;"",Table_Styles[[#This Row],[Bottom Default]],""))</f>
        <v/>
      </c>
      <c r="BX141" s="29"/>
      <c r="BY141" s="29"/>
      <c r="BZ141" s="29" t="str">
        <f>IF(Table_Styles[[#This Row],[Left]]&lt;&gt;"",Table_Styles[[#This Row],[Left]],IF(Table_Styles[[#This Row],[Left Default]]&lt;&gt;"",Table_Styles[[#This Row],[Left Default]],""))</f>
        <v/>
      </c>
      <c r="CA141" s="59"/>
      <c r="CB141" s="108" t="str">
        <f>IF(AND(Table_Styles[[#This Row],[Selector]]&lt;&gt;"",Table_Styles[[#This Row],[Font Family Used]]&lt;&gt;"",Table_Styles[[#This Row],[Font Weight Used]]&lt;&gt;""),Table_Styles[[#This Row],[Font Family Used]]&amp;" "&amp;Table_Styles[[#This Row],[Font Weight Used]],"")</f>
        <v/>
      </c>
      <c r="CC141" s="108" t="str">
        <f ca="1">IF(AND(Table_Styles[[#This Row],[Selector]],COUNTIF(OFFSET(CC:CC,0,0,ROW()-1,1),"="&amp;Table_Styles[[#This Row],[Font]])=0),Table_Styles[[#This Row],[Font]],"")</f>
        <v/>
      </c>
      <c r="CD141" s="108" t="str">
        <f ca="1">IF(Table_Styles[[#This Row],[Unique Font]]&lt;&gt;"",
"{""fontFamily"":"""&amp;Table_Styles[[#This Row],[Font Family Used]]&amp;""",""fontWeight"":"&amp;Table_Styles[[#This Row],[Font Weight Used]]&amp;"}","")</f>
        <v/>
      </c>
      <c r="CE141" s="10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107" t="str">
        <f>IF(AND(Table_Styles[[#This Row],[Selector]]&lt;&gt;"", Table_Styles[[#This Row],[Config Properties]]&lt;&gt;""),
Table_Styles[[#This Row],[Selector]]&amp;" { "&amp;Table_Styles[[#This Row],[Config Properties]]&amp;" }","")</f>
        <v/>
      </c>
      <c r="CG141" s="107" t="str">
        <f xml:space="preserve">
SUBSTITUTE(SUBSTITUTE(SUBSTITUTE(SUBSTITUTE(SUBSTITUTE(SUBSTITUTE(SUBSTITUTE(SUBSTITUTE(Table_Styles[[#This Row],[Config]],
" {","{"),
"{ ","{"),
" }","}"),
"} ","}"),
" ,",","),
", ",","),
" :",":"),
": ",":")</f>
        <v/>
      </c>
    </row>
    <row r="142" spans="2:85" ht="21" customHeight="1">
      <c r="B142" s="176" t="s">
        <v>527</v>
      </c>
      <c r="C142" s="102" t="s">
        <v>600</v>
      </c>
      <c r="D142" s="25"/>
      <c r="E142" s="25"/>
      <c r="F142" s="25" t="str">
        <f>IF(Table_Styles[[#This Row],[Font Family]]&lt;&gt;"",Table_Styles[[#This Row],[Font Family]],IF(Table_Styles[[#This Row],[Font Family Default]]&lt;&gt;"",Table_Styles[[#This Row],[Font Family Default]],""))</f>
        <v/>
      </c>
      <c r="G142" s="25"/>
      <c r="H142" s="25"/>
      <c r="I142" s="25" t="str">
        <f>IF(Table_Styles[[#This Row],[Font Size]]&lt;&gt;"",Table_Styles[[#This Row],[Font Size]],IF(Table_Styles[[#This Row],[Font Size Default]]&lt;&gt;"",Table_Styles[[#This Row],[Font Size Default]],""))</f>
        <v/>
      </c>
      <c r="J142" s="25"/>
      <c r="K142" s="25"/>
      <c r="L142" s="25" t="str">
        <f>IF(Table_Styles[[#This Row],[Font Weight]]&lt;&gt;"",Table_Styles[[#This Row],[Font Weight]],IF(Table_Styles[[#This Row],[Font Weight Default]]&lt;&gt;"",Table_Styles[[#This Row],[Font Weight Default]],""))</f>
        <v/>
      </c>
      <c r="M142" s="25"/>
      <c r="N142" s="25"/>
      <c r="O142" s="25" t="str">
        <f>IF(Table_Styles[[#This Row],[Colour]]&lt;&gt;"",Table_Styles[[#This Row],[Colour]],IF(Table_Styles[[#This Row],[Colour Default]]&lt;&gt;"",Table_Styles[[#This Row],[Colour Default]],""))</f>
        <v/>
      </c>
      <c r="P142" s="25"/>
      <c r="Q142" s="25"/>
      <c r="R142" s="25" t="str">
        <f>IF(Table_Styles[[#This Row],[Background]]&lt;&gt;"",Table_Styles[[#This Row],[Background]],IF(Table_Styles[[#This Row],[Background Default]]&lt;&gt;"",Table_Styles[[#This Row],[Background Default]],""))</f>
        <v/>
      </c>
      <c r="S142" s="25"/>
      <c r="T142" s="25"/>
      <c r="U142" s="25" t="str">
        <f>IF(Table_Styles[[#This Row],[Border]]&lt;&gt;"",Table_Styles[[#This Row],[Border]],IF(Table_Styles[[#This Row],[Border Default]]&lt;&gt;"",Table_Styles[[#This Row],[Border Default]],""))</f>
        <v/>
      </c>
      <c r="V142" s="25"/>
      <c r="W142" s="25"/>
      <c r="X142" s="25" t="str">
        <f>IF(Table_Styles[[#This Row],[Border Radius]]&lt;&gt;"",Table_Styles[[#This Row],[Border Radius]],IF(Table_Styles[[#This Row],[Border Radius Default]]&lt;&gt;"",Table_Styles[[#This Row],[Border Radius Default]],""))</f>
        <v/>
      </c>
      <c r="Y142" s="25"/>
      <c r="Z142" s="25"/>
      <c r="AA142" s="25" t="str">
        <f>IF(Table_Styles[[#This Row],[MT]]&lt;&gt;"",Table_Styles[[#This Row],[MT]],IF(Table_Styles[[#This Row],[MT Default]]&lt;&gt;"",Table_Styles[[#This Row],[MT Default]],""))</f>
        <v/>
      </c>
      <c r="AB142" s="25"/>
      <c r="AC142" s="25" t="s">
        <v>394</v>
      </c>
      <c r="AD142" s="25" t="str">
        <f>IF(Table_Styles[[#This Row],[MR]]&lt;&gt;"",Table_Styles[[#This Row],[MR]],IF(Table_Styles[[#This Row],[MR Default]]&lt;&gt;"",Table_Styles[[#This Row],[MR Default]],""))</f>
        <v>15px</v>
      </c>
      <c r="AE142" s="25"/>
      <c r="AF142" s="25" t="s">
        <v>394</v>
      </c>
      <c r="AG142" s="25" t="str">
        <f>IF(Table_Styles[[#This Row],[MB]]&lt;&gt;"",Table_Styles[[#This Row],[MB]],IF(Table_Styles[[#This Row],[MB Default]]&lt;&gt;"",Table_Styles[[#This Row],[MB Default]],""))</f>
        <v>15px</v>
      </c>
      <c r="AH142" s="25"/>
      <c r="AI142" s="25"/>
      <c r="AJ142" s="25" t="str">
        <f>IF(Table_Styles[[#This Row],[ML]]&lt;&gt;"",Table_Styles[[#This Row],[ML]],IF(Table_Styles[[#This Row],[ML Default]]&lt;&gt;"",Table_Styles[[#This Row],[ML Default]],""))</f>
        <v/>
      </c>
      <c r="AK142" s="25"/>
      <c r="AL142" s="168"/>
      <c r="AM142" s="25" t="str">
        <f>IF(Table_Styles[[#This Row],[PT]]&lt;&gt;"",Table_Styles[[#This Row],[PT]],IF(Table_Styles[[#This Row],[PT Default]]&lt;&gt;"",Table_Styles[[#This Row],[PT Default]],""))</f>
        <v/>
      </c>
      <c r="AN142" s="25"/>
      <c r="AO142" s="168"/>
      <c r="AP142" s="25" t="str">
        <f>IF(Table_Styles[[#This Row],[PR]]&lt;&gt;"",Table_Styles[[#This Row],[PR]],IF(Table_Styles[[#This Row],[PR Default]]&lt;&gt;"",Table_Styles[[#This Row],[PR Default]],""))</f>
        <v/>
      </c>
      <c r="AQ142" s="25"/>
      <c r="AR142" s="168"/>
      <c r="AS142" s="25" t="str">
        <f>IF(Table_Styles[[#This Row],[PB]]&lt;&gt;"",Table_Styles[[#This Row],[PB]],IF(Table_Styles[[#This Row],[PB Default]]&lt;&gt;"",Table_Styles[[#This Row],[PB Default]],""))</f>
        <v/>
      </c>
      <c r="AT142" s="25"/>
      <c r="AU142" s="168"/>
      <c r="AV142" s="25" t="str">
        <f>IF(Table_Styles[[#This Row],[PL]]&lt;&gt;"",Table_Styles[[#This Row],[PL]],IF(Table_Styles[[#This Row],[PL Default]]&lt;&gt;"",Table_Styles[[#This Row],[PL Default]],""))</f>
        <v/>
      </c>
      <c r="AW142" s="25"/>
      <c r="AX142" s="25"/>
      <c r="AY142" s="25" t="str">
        <f>IF(Table_Styles[[#This Row],[BT]]&lt;&gt;"",Table_Styles[[#This Row],[BT]],IF(Table_Styles[[#This Row],[BT Default]]&lt;&gt;"",Table_Styles[[#This Row],[BT Default]],""))</f>
        <v/>
      </c>
      <c r="AZ142" s="25"/>
      <c r="BA142" s="25"/>
      <c r="BB142" s="25" t="str">
        <f>IF(Table_Styles[[#This Row],[BR]]&lt;&gt;"",Table_Styles[[#This Row],[BR]],IF(Table_Styles[[#This Row],[BR Default]]&lt;&gt;"",Table_Styles[[#This Row],[BR Default]],""))</f>
        <v/>
      </c>
      <c r="BC142" s="25"/>
      <c r="BD142" s="25"/>
      <c r="BE142" s="25" t="str">
        <f>IF(Table_Styles[[#This Row],[BB]]&lt;&gt;"",Table_Styles[[#This Row],[BB]],IF(Table_Styles[[#This Row],[BB Default]]&lt;&gt;"",Table_Styles[[#This Row],[BB Default]],""))</f>
        <v/>
      </c>
      <c r="BF142" s="25"/>
      <c r="BG142" s="25"/>
      <c r="BH142" s="25" t="str">
        <f>IF(Table_Styles[[#This Row],[BL]]&lt;&gt;"",Table_Styles[[#This Row],[BL]],IF(Table_Styles[[#This Row],[BL Default]]&lt;&gt;"",Table_Styles[[#This Row],[BL Default]],""))</f>
        <v/>
      </c>
      <c r="BI142" s="25"/>
      <c r="BJ142" s="60"/>
      <c r="BK142" s="25" t="str">
        <f>IF(Table_Styles[[#This Row],[Width]]&lt;&gt;"",Table_Styles[[#This Row],[Width]],IF(Table_Styles[[#This Row],[Width Default]]&lt;&gt;"",Table_Styles[[#This Row],[Width Default]],""))</f>
        <v/>
      </c>
      <c r="BL142" s="25"/>
      <c r="BM142" s="25"/>
      <c r="BN142" s="25" t="str">
        <f>IF(Table_Styles[[#This Row],[Height]]&lt;&gt;"",Table_Styles[[#This Row],[Height]],IF(Table_Styles[[#This Row],[Height Default]]&lt;&gt;"",Table_Styles[[#This Row],[Height Default]],""))</f>
        <v/>
      </c>
      <c r="BO142" s="25"/>
      <c r="BP142" s="25"/>
      <c r="BQ142" s="25" t="str">
        <f>IF(Table_Styles[[#This Row],[Top]]&lt;&gt;"",Table_Styles[[#This Row],[Top]],IF(Table_Styles[[#This Row],[Top Default]]&lt;&gt;"",Table_Styles[[#This Row],[Top Default]],""))</f>
        <v/>
      </c>
      <c r="BR142" s="25"/>
      <c r="BS142" s="25"/>
      <c r="BT142" s="25" t="str">
        <f>IF(Table_Styles[[#This Row],[Right]]&lt;&gt;"",Table_Styles[[#This Row],[Right]],IF(Table_Styles[[#This Row],[Right Default]]&lt;&gt;"",Table_Styles[[#This Row],[Right Default]],""))</f>
        <v/>
      </c>
      <c r="BU142" s="25"/>
      <c r="BV142" s="25"/>
      <c r="BW142" s="25" t="str">
        <f>IF(Table_Styles[[#This Row],[Bottom]]&lt;&gt;"",Table_Styles[[#This Row],[Bottom]],IF(Table_Styles[[#This Row],[Bottom Default]]&lt;&gt;"",Table_Styles[[#This Row],[Bottom Default]],""))</f>
        <v/>
      </c>
      <c r="BX142" s="25"/>
      <c r="BY142" s="25"/>
      <c r="BZ142" s="25" t="str">
        <f>IF(Table_Styles[[#This Row],[Left]]&lt;&gt;"",Table_Styles[[#This Row],[Left]],IF(Table_Styles[[#This Row],[Left Default]]&lt;&gt;"",Table_Styles[[#This Row],[Left Default]],""))</f>
        <v/>
      </c>
      <c r="CA142" s="25"/>
      <c r="CB142" s="102" t="str">
        <f>IF(AND(Table_Styles[[#This Row],[Selector]]&lt;&gt;"",Table_Styles[[#This Row],[Font Family Used]]&lt;&gt;"",Table_Styles[[#This Row],[Font Weight Used]]&lt;&gt;""),Table_Styles[[#This Row],[Font Family Used]]&amp;" "&amp;Table_Styles[[#This Row],[Font Weight Used]],"")</f>
        <v/>
      </c>
      <c r="CC142" s="102" t="str">
        <f ca="1">IF(AND(Table_Styles[[#This Row],[Selector]],COUNTIF(OFFSET(CC:CC,0,0,ROW()-1,1),"="&amp;Table_Styles[[#This Row],[Font]])=0),Table_Styles[[#This Row],[Font]],"")</f>
        <v/>
      </c>
      <c r="CD142" s="102" t="str">
        <f ca="1">IF(Table_Styles[[#This Row],[Unique Font]]&lt;&gt;"",
"{""fontFamily"":"""&amp;Table_Styles[[#This Row],[Font Family Used]]&amp;""",""fontWeight"":"&amp;Table_Styles[[#This Row],[Font Weight Used]]&amp;"}","")</f>
        <v/>
      </c>
      <c r="CE142"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42" s="102" t="str">
        <f>IF(AND(Table_Styles[[#This Row],[Selector]]&lt;&gt;"", Table_Styles[[#This Row],[Config Properties]]&lt;&gt;""),
Table_Styles[[#This Row],[Selector]]&amp;" { "&amp;Table_Styles[[#This Row],[Config Properties]]&amp;" }","")</f>
        <v>nav#footer-actions .btn { margin-right: 15px;margin-bottom: 15px }</v>
      </c>
      <c r="CG142" s="102" t="str">
        <f xml:space="preserve">
SUBSTITUTE(SUBSTITUTE(SUBSTITUTE(SUBSTITUTE(SUBSTITUTE(SUBSTITUTE(SUBSTITUTE(SUBSTITUTE(Table_Styles[[#This Row],[Config]],
" {","{"),
"{ ","{"),
" }","}"),
"} ","}"),
" ,",","),
", ",","),
" :",":"),
": ",":")</f>
        <v>nav#footer-actions .btn{margin-right:15px;margin-bottom:15px}</v>
      </c>
    </row>
    <row r="143" spans="2:85" ht="21" customHeight="1">
      <c r="B143" s="176" t="s">
        <v>529</v>
      </c>
      <c r="C143" s="102" t="s">
        <v>601</v>
      </c>
      <c r="D143" s="25"/>
      <c r="E143" s="25"/>
      <c r="F143" s="25" t="str">
        <f>IF(Table_Styles[[#This Row],[Font Family]]&lt;&gt;"",Table_Styles[[#This Row],[Font Family]],IF(Table_Styles[[#This Row],[Font Family Default]]&lt;&gt;"",Table_Styles[[#This Row],[Font Family Default]],""))</f>
        <v/>
      </c>
      <c r="G143" s="25"/>
      <c r="H143" s="25"/>
      <c r="I143" s="25" t="str">
        <f>IF(Table_Styles[[#This Row],[Font Size]]&lt;&gt;"",Table_Styles[[#This Row],[Font Size]],IF(Table_Styles[[#This Row],[Font Size Default]]&lt;&gt;"",Table_Styles[[#This Row],[Font Size Default]],""))</f>
        <v/>
      </c>
      <c r="J143" s="25"/>
      <c r="K143" s="25"/>
      <c r="L143" s="25" t="str">
        <f>IF(Table_Styles[[#This Row],[Font Weight]]&lt;&gt;"",Table_Styles[[#This Row],[Font Weight]],IF(Table_Styles[[#This Row],[Font Weight Default]]&lt;&gt;"",Table_Styles[[#This Row],[Font Weight Default]],""))</f>
        <v/>
      </c>
      <c r="M143" s="25"/>
      <c r="N143" s="25"/>
      <c r="O143" s="25" t="str">
        <f>IF(Table_Styles[[#This Row],[Colour]]&lt;&gt;"",Table_Styles[[#This Row],[Colour]],IF(Table_Styles[[#This Row],[Colour Default]]&lt;&gt;"",Table_Styles[[#This Row],[Colour Default]],""))</f>
        <v/>
      </c>
      <c r="P143" s="25"/>
      <c r="Q143" s="25"/>
      <c r="R143" s="25" t="str">
        <f>IF(Table_Styles[[#This Row],[Background]]&lt;&gt;"",Table_Styles[[#This Row],[Background]],IF(Table_Styles[[#This Row],[Background Default]]&lt;&gt;"",Table_Styles[[#This Row],[Background Default]],""))</f>
        <v/>
      </c>
      <c r="S143" s="25"/>
      <c r="T143" s="25"/>
      <c r="U143" s="25" t="str">
        <f>IF(Table_Styles[[#This Row],[Border]]&lt;&gt;"",Table_Styles[[#This Row],[Border]],IF(Table_Styles[[#This Row],[Border Default]]&lt;&gt;"",Table_Styles[[#This Row],[Border Default]],""))</f>
        <v/>
      </c>
      <c r="V143" s="25"/>
      <c r="W143" s="25"/>
      <c r="X143" s="25" t="str">
        <f>IF(Table_Styles[[#This Row],[Border Radius]]&lt;&gt;"",Table_Styles[[#This Row],[Border Radius]],IF(Table_Styles[[#This Row],[Border Radius Default]]&lt;&gt;"",Table_Styles[[#This Row],[Border Radius Default]],""))</f>
        <v/>
      </c>
      <c r="Y143" s="25"/>
      <c r="Z143" s="25"/>
      <c r="AA143" s="25" t="str">
        <f>IF(Table_Styles[[#This Row],[MT]]&lt;&gt;"",Table_Styles[[#This Row],[MT]],IF(Table_Styles[[#This Row],[MT Default]]&lt;&gt;"",Table_Styles[[#This Row],[MT Default]],""))</f>
        <v/>
      </c>
      <c r="AB143" s="25"/>
      <c r="AC143" s="25"/>
      <c r="AD143" s="25" t="str">
        <f>IF(Table_Styles[[#This Row],[MR]]&lt;&gt;"",Table_Styles[[#This Row],[MR]],IF(Table_Styles[[#This Row],[MR Default]]&lt;&gt;"",Table_Styles[[#This Row],[MR Default]],""))</f>
        <v/>
      </c>
      <c r="AE143" s="25"/>
      <c r="AF143" s="25"/>
      <c r="AG143" s="25" t="str">
        <f>IF(Table_Styles[[#This Row],[MB]]&lt;&gt;"",Table_Styles[[#This Row],[MB]],IF(Table_Styles[[#This Row],[MB Default]]&lt;&gt;"",Table_Styles[[#This Row],[MB Default]],""))</f>
        <v/>
      </c>
      <c r="AH143" s="25"/>
      <c r="AI143" s="25"/>
      <c r="AJ143" s="25" t="str">
        <f>IF(Table_Styles[[#This Row],[ML]]&lt;&gt;"",Table_Styles[[#This Row],[ML]],IF(Table_Styles[[#This Row],[ML Default]]&lt;&gt;"",Table_Styles[[#This Row],[ML Default]],""))</f>
        <v/>
      </c>
      <c r="AK143" s="25"/>
      <c r="AL143" s="25"/>
      <c r="AM143" s="25" t="str">
        <f>IF(Table_Styles[[#This Row],[PT]]&lt;&gt;"",Table_Styles[[#This Row],[PT]],IF(Table_Styles[[#This Row],[PT Default]]&lt;&gt;"",Table_Styles[[#This Row],[PT Default]],""))</f>
        <v/>
      </c>
      <c r="AN143" s="25"/>
      <c r="AO143" s="25"/>
      <c r="AP143" s="25" t="str">
        <f>IF(Table_Styles[[#This Row],[PR]]&lt;&gt;"",Table_Styles[[#This Row],[PR]],IF(Table_Styles[[#This Row],[PR Default]]&lt;&gt;"",Table_Styles[[#This Row],[PR Default]],""))</f>
        <v/>
      </c>
      <c r="AQ143" s="25"/>
      <c r="AR143" s="25"/>
      <c r="AS143" s="25" t="str">
        <f>IF(Table_Styles[[#This Row],[PB]]&lt;&gt;"",Table_Styles[[#This Row],[PB]],IF(Table_Styles[[#This Row],[PB Default]]&lt;&gt;"",Table_Styles[[#This Row],[PB Default]],""))</f>
        <v/>
      </c>
      <c r="AT143" s="25"/>
      <c r="AU143" s="25"/>
      <c r="AV143" s="25" t="str">
        <f>IF(Table_Styles[[#This Row],[PL]]&lt;&gt;"",Table_Styles[[#This Row],[PL]],IF(Table_Styles[[#This Row],[PL Default]]&lt;&gt;"",Table_Styles[[#This Row],[PL Default]],""))</f>
        <v/>
      </c>
      <c r="AW143" s="25"/>
      <c r="AX143" s="25"/>
      <c r="AY143" s="25" t="str">
        <f>IF(Table_Styles[[#This Row],[BT]]&lt;&gt;"",Table_Styles[[#This Row],[BT]],IF(Table_Styles[[#This Row],[BT Default]]&lt;&gt;"",Table_Styles[[#This Row],[BT Default]],""))</f>
        <v/>
      </c>
      <c r="AZ143" s="25"/>
      <c r="BA143" s="25"/>
      <c r="BB143" s="25" t="str">
        <f>IF(Table_Styles[[#This Row],[BR]]&lt;&gt;"",Table_Styles[[#This Row],[BR]],IF(Table_Styles[[#This Row],[BR Default]]&lt;&gt;"",Table_Styles[[#This Row],[BR Default]],""))</f>
        <v/>
      </c>
      <c r="BC143" s="25"/>
      <c r="BD143" s="25"/>
      <c r="BE143" s="25" t="str">
        <f>IF(Table_Styles[[#This Row],[BB]]&lt;&gt;"",Table_Styles[[#This Row],[BB]],IF(Table_Styles[[#This Row],[BB Default]]&lt;&gt;"",Table_Styles[[#This Row],[BB Default]],""))</f>
        <v/>
      </c>
      <c r="BF143" s="25"/>
      <c r="BG143" s="25"/>
      <c r="BH143" s="25" t="str">
        <f>IF(Table_Styles[[#This Row],[BL]]&lt;&gt;"",Table_Styles[[#This Row],[BL]],IF(Table_Styles[[#This Row],[BL Default]]&lt;&gt;"",Table_Styles[[#This Row],[BL Default]],""))</f>
        <v/>
      </c>
      <c r="BI143" s="25"/>
      <c r="BJ143" s="60"/>
      <c r="BK143" s="25" t="str">
        <f>IF(Table_Styles[[#This Row],[Width]]&lt;&gt;"",Table_Styles[[#This Row],[Width]],IF(Table_Styles[[#This Row],[Width Default]]&lt;&gt;"",Table_Styles[[#This Row],[Width Default]],""))</f>
        <v/>
      </c>
      <c r="BL143" s="25"/>
      <c r="BM143" s="25"/>
      <c r="BN143" s="25" t="str">
        <f>IF(Table_Styles[[#This Row],[Height]]&lt;&gt;"",Table_Styles[[#This Row],[Height]],IF(Table_Styles[[#This Row],[Height Default]]&lt;&gt;"",Table_Styles[[#This Row],[Height Default]],""))</f>
        <v/>
      </c>
      <c r="BO143" s="25"/>
      <c r="BP143" s="25"/>
      <c r="BQ143" s="25" t="str">
        <f>IF(Table_Styles[[#This Row],[Top]]&lt;&gt;"",Table_Styles[[#This Row],[Top]],IF(Table_Styles[[#This Row],[Top Default]]&lt;&gt;"",Table_Styles[[#This Row],[Top Default]],""))</f>
        <v/>
      </c>
      <c r="BR143" s="25"/>
      <c r="BS143" s="25"/>
      <c r="BT143" s="25" t="str">
        <f>IF(Table_Styles[[#This Row],[Right]]&lt;&gt;"",Table_Styles[[#This Row],[Right]],IF(Table_Styles[[#This Row],[Right Default]]&lt;&gt;"",Table_Styles[[#This Row],[Right Default]],""))</f>
        <v/>
      </c>
      <c r="BU143" s="25"/>
      <c r="BV143" s="25"/>
      <c r="BW143" s="25" t="str">
        <f>IF(Table_Styles[[#This Row],[Bottom]]&lt;&gt;"",Table_Styles[[#This Row],[Bottom]],IF(Table_Styles[[#This Row],[Bottom Default]]&lt;&gt;"",Table_Styles[[#This Row],[Bottom Default]],""))</f>
        <v/>
      </c>
      <c r="BX143" s="25"/>
      <c r="BY143" s="25"/>
      <c r="BZ143" s="25" t="str">
        <f>IF(Table_Styles[[#This Row],[Left]]&lt;&gt;"",Table_Styles[[#This Row],[Left]],IF(Table_Styles[[#This Row],[Left Default]]&lt;&gt;"",Table_Styles[[#This Row],[Left Default]],""))</f>
        <v/>
      </c>
      <c r="CA143" s="25"/>
      <c r="CB143" s="102" t="str">
        <f>IF(AND(Table_Styles[[#This Row],[Selector]]&lt;&gt;"",Table_Styles[[#This Row],[Font Family Used]]&lt;&gt;"",Table_Styles[[#This Row],[Font Weight Used]]&lt;&gt;""),Table_Styles[[#This Row],[Font Family Used]]&amp;" "&amp;Table_Styles[[#This Row],[Font Weight Used]],"")</f>
        <v/>
      </c>
      <c r="CC143" s="102" t="str">
        <f ca="1">IF(AND(Table_Styles[[#This Row],[Selector]],COUNTIF(OFFSET(CC:CC,0,0,ROW()-1,1),"="&amp;Table_Styles[[#This Row],[Font]])=0),Table_Styles[[#This Row],[Font]],"")</f>
        <v/>
      </c>
      <c r="CD143" s="102" t="str">
        <f ca="1">IF(Table_Styles[[#This Row],[Unique Font]]&lt;&gt;"",
"{""fontFamily"":"""&amp;Table_Styles[[#This Row],[Font Family Used]]&amp;""",""fontWeight"":"&amp;Table_Styles[[#This Row],[Font Weight Used]]&amp;"}","")</f>
        <v/>
      </c>
      <c r="CE143"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s="102" t="str">
        <f>IF(AND(Table_Styles[[#This Row],[Selector]]&lt;&gt;"", Table_Styles[[#This Row],[Config Properties]]&lt;&gt;""),
Table_Styles[[#This Row],[Selector]]&amp;" { "&amp;Table_Styles[[#This Row],[Config Properties]]&amp;" }","")</f>
        <v/>
      </c>
      <c r="CG143" s="102" t="str">
        <f xml:space="preserve">
SUBSTITUTE(SUBSTITUTE(SUBSTITUTE(SUBSTITUTE(SUBSTITUTE(SUBSTITUTE(SUBSTITUTE(SUBSTITUTE(Table_Styles[[#This Row],[Config]],
" {","{"),
"{ ","{"),
" }","}"),
"} ","}"),
" ,",","),
", ",","),
" :",":"),
": ",":")</f>
        <v/>
      </c>
    </row>
    <row r="144" spans="2:85" ht="21" customHeight="1">
      <c r="B144" s="177" t="s">
        <v>531</v>
      </c>
      <c r="C144" s="102" t="s">
        <v>602</v>
      </c>
      <c r="D144" s="25"/>
      <c r="E144" s="25"/>
      <c r="F144" s="25" t="str">
        <f>IF(Table_Styles[[#This Row],[Font Family]]&lt;&gt;"",Table_Styles[[#This Row],[Font Family]],IF(Table_Styles[[#This Row],[Font Family Default]]&lt;&gt;"",Table_Styles[[#This Row],[Font Family Default]],""))</f>
        <v/>
      </c>
      <c r="G144" s="25"/>
      <c r="H144" s="25"/>
      <c r="I144" s="25" t="str">
        <f>IF(Table_Styles[[#This Row],[Font Size]]&lt;&gt;"",Table_Styles[[#This Row],[Font Size]],IF(Table_Styles[[#This Row],[Font Size Default]]&lt;&gt;"",Table_Styles[[#This Row],[Font Size Default]],""))</f>
        <v/>
      </c>
      <c r="J144" s="25"/>
      <c r="K144" s="25"/>
      <c r="L144" s="25" t="str">
        <f>IF(Table_Styles[[#This Row],[Font Weight]]&lt;&gt;"",Table_Styles[[#This Row],[Font Weight]],IF(Table_Styles[[#This Row],[Font Weight Default]]&lt;&gt;"",Table_Styles[[#This Row],[Font Weight Default]],""))</f>
        <v/>
      </c>
      <c r="M144" s="25"/>
      <c r="N144" s="25"/>
      <c r="O144" s="25" t="str">
        <f>IF(Table_Styles[[#This Row],[Colour]]&lt;&gt;"",Table_Styles[[#This Row],[Colour]],IF(Table_Styles[[#This Row],[Colour Default]]&lt;&gt;"",Table_Styles[[#This Row],[Colour Default]],""))</f>
        <v/>
      </c>
      <c r="P144" s="25"/>
      <c r="Q144" s="25"/>
      <c r="R144" s="25" t="str">
        <f>IF(Table_Styles[[#This Row],[Background]]&lt;&gt;"",Table_Styles[[#This Row],[Background]],IF(Table_Styles[[#This Row],[Background Default]]&lt;&gt;"",Table_Styles[[#This Row],[Background Default]],""))</f>
        <v/>
      </c>
      <c r="S144" s="25"/>
      <c r="T144" s="25"/>
      <c r="U144" s="25" t="str">
        <f>IF(Table_Styles[[#This Row],[Border]]&lt;&gt;"",Table_Styles[[#This Row],[Border]],IF(Table_Styles[[#This Row],[Border Default]]&lt;&gt;"",Table_Styles[[#This Row],[Border Default]],""))</f>
        <v/>
      </c>
      <c r="V144" s="25"/>
      <c r="W144" s="25"/>
      <c r="X144" s="25" t="str">
        <f>IF(Table_Styles[[#This Row],[Border Radius]]&lt;&gt;"",Table_Styles[[#This Row],[Border Radius]],IF(Table_Styles[[#This Row],[Border Radius Default]]&lt;&gt;"",Table_Styles[[#This Row],[Border Radius Default]],""))</f>
        <v/>
      </c>
      <c r="Y144" s="25"/>
      <c r="Z144" s="25"/>
      <c r="AA144" s="25" t="str">
        <f>IF(Table_Styles[[#This Row],[MT]]&lt;&gt;"",Table_Styles[[#This Row],[MT]],IF(Table_Styles[[#This Row],[MT Default]]&lt;&gt;"",Table_Styles[[#This Row],[MT Default]],""))</f>
        <v/>
      </c>
      <c r="AB144" s="25"/>
      <c r="AC144" s="25"/>
      <c r="AD144" s="25" t="str">
        <f>IF(Table_Styles[[#This Row],[MR]]&lt;&gt;"",Table_Styles[[#This Row],[MR]],IF(Table_Styles[[#This Row],[MR Default]]&lt;&gt;"",Table_Styles[[#This Row],[MR Default]],""))</f>
        <v/>
      </c>
      <c r="AE144" s="25"/>
      <c r="AF144" s="25"/>
      <c r="AG144" s="25" t="str">
        <f>IF(Table_Styles[[#This Row],[MB]]&lt;&gt;"",Table_Styles[[#This Row],[MB]],IF(Table_Styles[[#This Row],[MB Default]]&lt;&gt;"",Table_Styles[[#This Row],[MB Default]],""))</f>
        <v/>
      </c>
      <c r="AH144" s="25"/>
      <c r="AI144" s="25"/>
      <c r="AJ144" s="25" t="str">
        <f>IF(Table_Styles[[#This Row],[ML]]&lt;&gt;"",Table_Styles[[#This Row],[ML]],IF(Table_Styles[[#This Row],[ML Default]]&lt;&gt;"",Table_Styles[[#This Row],[ML Default]],""))</f>
        <v/>
      </c>
      <c r="AK144" s="25"/>
      <c r="AL144" s="25"/>
      <c r="AM144" s="25" t="str">
        <f>IF(Table_Styles[[#This Row],[PT]]&lt;&gt;"",Table_Styles[[#This Row],[PT]],IF(Table_Styles[[#This Row],[PT Default]]&lt;&gt;"",Table_Styles[[#This Row],[PT Default]],""))</f>
        <v/>
      </c>
      <c r="AN144" s="25"/>
      <c r="AO144" s="25"/>
      <c r="AP144" s="25" t="str">
        <f>IF(Table_Styles[[#This Row],[PR]]&lt;&gt;"",Table_Styles[[#This Row],[PR]],IF(Table_Styles[[#This Row],[PR Default]]&lt;&gt;"",Table_Styles[[#This Row],[PR Default]],""))</f>
        <v/>
      </c>
      <c r="AQ144" s="25"/>
      <c r="AR144" s="25"/>
      <c r="AS144" s="25" t="str">
        <f>IF(Table_Styles[[#This Row],[PB]]&lt;&gt;"",Table_Styles[[#This Row],[PB]],IF(Table_Styles[[#This Row],[PB Default]]&lt;&gt;"",Table_Styles[[#This Row],[PB Default]],""))</f>
        <v/>
      </c>
      <c r="AT144" s="25"/>
      <c r="AU144" s="25"/>
      <c r="AV144" s="25" t="str">
        <f>IF(Table_Styles[[#This Row],[PL]]&lt;&gt;"",Table_Styles[[#This Row],[PL]],IF(Table_Styles[[#This Row],[PL Default]]&lt;&gt;"",Table_Styles[[#This Row],[PL Default]],""))</f>
        <v/>
      </c>
      <c r="AW144" s="25"/>
      <c r="AX144" s="25"/>
      <c r="AY144" s="25" t="str">
        <f>IF(Table_Styles[[#This Row],[BT]]&lt;&gt;"",Table_Styles[[#This Row],[BT]],IF(Table_Styles[[#This Row],[BT Default]]&lt;&gt;"",Table_Styles[[#This Row],[BT Default]],""))</f>
        <v/>
      </c>
      <c r="AZ144" s="25"/>
      <c r="BA144" s="25"/>
      <c r="BB144" s="25" t="str">
        <f>IF(Table_Styles[[#This Row],[BR]]&lt;&gt;"",Table_Styles[[#This Row],[BR]],IF(Table_Styles[[#This Row],[BR Default]]&lt;&gt;"",Table_Styles[[#This Row],[BR Default]],""))</f>
        <v/>
      </c>
      <c r="BC144" s="25"/>
      <c r="BD144" s="25"/>
      <c r="BE144" s="25" t="str">
        <f>IF(Table_Styles[[#This Row],[BB]]&lt;&gt;"",Table_Styles[[#This Row],[BB]],IF(Table_Styles[[#This Row],[BB Default]]&lt;&gt;"",Table_Styles[[#This Row],[BB Default]],""))</f>
        <v/>
      </c>
      <c r="BF144" s="25"/>
      <c r="BG144" s="25"/>
      <c r="BH144" s="25" t="str">
        <f>IF(Table_Styles[[#This Row],[BL]]&lt;&gt;"",Table_Styles[[#This Row],[BL]],IF(Table_Styles[[#This Row],[BL Default]]&lt;&gt;"",Table_Styles[[#This Row],[BL Default]],""))</f>
        <v/>
      </c>
      <c r="BI144" s="25"/>
      <c r="BJ144" s="60"/>
      <c r="BK144" s="25" t="str">
        <f>IF(Table_Styles[[#This Row],[Width]]&lt;&gt;"",Table_Styles[[#This Row],[Width]],IF(Table_Styles[[#This Row],[Width Default]]&lt;&gt;"",Table_Styles[[#This Row],[Width Default]],""))</f>
        <v/>
      </c>
      <c r="BL144" s="25"/>
      <c r="BM144" s="25"/>
      <c r="BN144" s="25" t="str">
        <f>IF(Table_Styles[[#This Row],[Height]]&lt;&gt;"",Table_Styles[[#This Row],[Height]],IF(Table_Styles[[#This Row],[Height Default]]&lt;&gt;"",Table_Styles[[#This Row],[Height Default]],""))</f>
        <v/>
      </c>
      <c r="BO144" s="25"/>
      <c r="BP144" s="25"/>
      <c r="BQ144" s="25" t="str">
        <f>IF(Table_Styles[[#This Row],[Top]]&lt;&gt;"",Table_Styles[[#This Row],[Top]],IF(Table_Styles[[#This Row],[Top Default]]&lt;&gt;"",Table_Styles[[#This Row],[Top Default]],""))</f>
        <v/>
      </c>
      <c r="BR144" s="25"/>
      <c r="BS144" s="25"/>
      <c r="BT144" s="25" t="str">
        <f>IF(Table_Styles[[#This Row],[Right]]&lt;&gt;"",Table_Styles[[#This Row],[Right]],IF(Table_Styles[[#This Row],[Right Default]]&lt;&gt;"",Table_Styles[[#This Row],[Right Default]],""))</f>
        <v/>
      </c>
      <c r="BU144" s="25"/>
      <c r="BV144" s="25"/>
      <c r="BW144" s="25" t="str">
        <f>IF(Table_Styles[[#This Row],[Bottom]]&lt;&gt;"",Table_Styles[[#This Row],[Bottom]],IF(Table_Styles[[#This Row],[Bottom Default]]&lt;&gt;"",Table_Styles[[#This Row],[Bottom Default]],""))</f>
        <v/>
      </c>
      <c r="BX144" s="25"/>
      <c r="BY144" s="25"/>
      <c r="BZ144" s="25" t="str">
        <f>IF(Table_Styles[[#This Row],[Left]]&lt;&gt;"",Table_Styles[[#This Row],[Left]],IF(Table_Styles[[#This Row],[Left Default]]&lt;&gt;"",Table_Styles[[#This Row],[Left Default]],""))</f>
        <v/>
      </c>
      <c r="CA144" s="25"/>
      <c r="CB144" s="102" t="str">
        <f>IF(AND(Table_Styles[[#This Row],[Selector]]&lt;&gt;"",Table_Styles[[#This Row],[Font Family Used]]&lt;&gt;"",Table_Styles[[#This Row],[Font Weight Used]]&lt;&gt;""),Table_Styles[[#This Row],[Font Family Used]]&amp;" "&amp;Table_Styles[[#This Row],[Font Weight Used]],"")</f>
        <v/>
      </c>
      <c r="CC144" s="102" t="str">
        <f ca="1">IF(AND(Table_Styles[[#This Row],[Selector]],COUNTIF(OFFSET(CC:CC,0,0,ROW()-1,1),"="&amp;Table_Styles[[#This Row],[Font]])=0),Table_Styles[[#This Row],[Font]],"")</f>
        <v/>
      </c>
      <c r="CD144" s="102" t="str">
        <f ca="1">IF(Table_Styles[[#This Row],[Unique Font]]&lt;&gt;"",
"{""fontFamily"":"""&amp;Table_Styles[[#This Row],[Font Family Used]]&amp;""",""fontWeight"":"&amp;Table_Styles[[#This Row],[Font Weight Used]]&amp;"}","")</f>
        <v/>
      </c>
      <c r="CE144"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102" t="str">
        <f>IF(AND(Table_Styles[[#This Row],[Selector]]&lt;&gt;"", Table_Styles[[#This Row],[Config Properties]]&lt;&gt;""),
Table_Styles[[#This Row],[Selector]]&amp;" { "&amp;Table_Styles[[#This Row],[Config Properties]]&amp;" }","")</f>
        <v/>
      </c>
      <c r="CG144" s="102" t="str">
        <f xml:space="preserve">
SUBSTITUTE(SUBSTITUTE(SUBSTITUTE(SUBSTITUTE(SUBSTITUTE(SUBSTITUTE(SUBSTITUTE(SUBSTITUTE(Table_Styles[[#This Row],[Config]],
" {","{"),
"{ ","{"),
" }","}"),
"} ","}"),
" ,",","),
", ",","),
" :",":"),
": ",":")</f>
        <v/>
      </c>
    </row>
    <row r="145" spans="2:85" ht="21" customHeight="1">
      <c r="B145" s="177" t="s">
        <v>533</v>
      </c>
      <c r="C145" s="102" t="s">
        <v>603</v>
      </c>
      <c r="D145" s="25"/>
      <c r="E145" s="25"/>
      <c r="F145" s="25" t="str">
        <f>IF(Table_Styles[[#This Row],[Font Family]]&lt;&gt;"",Table_Styles[[#This Row],[Font Family]],IF(Table_Styles[[#This Row],[Font Family Default]]&lt;&gt;"",Table_Styles[[#This Row],[Font Family Default]],""))</f>
        <v/>
      </c>
      <c r="G145" s="25"/>
      <c r="H145" s="25"/>
      <c r="I145" s="25" t="str">
        <f>IF(Table_Styles[[#This Row],[Font Size]]&lt;&gt;"",Table_Styles[[#This Row],[Font Size]],IF(Table_Styles[[#This Row],[Font Size Default]]&lt;&gt;"",Table_Styles[[#This Row],[Font Size Default]],""))</f>
        <v/>
      </c>
      <c r="J145" s="25"/>
      <c r="K145" s="25"/>
      <c r="L145" s="25" t="str">
        <f>IF(Table_Styles[[#This Row],[Font Weight]]&lt;&gt;"",Table_Styles[[#This Row],[Font Weight]],IF(Table_Styles[[#This Row],[Font Weight Default]]&lt;&gt;"",Table_Styles[[#This Row],[Font Weight Default]],""))</f>
        <v/>
      </c>
      <c r="M145" s="25"/>
      <c r="N145" s="25"/>
      <c r="O145" s="25" t="str">
        <f>IF(Table_Styles[[#This Row],[Colour]]&lt;&gt;"",Table_Styles[[#This Row],[Colour]],IF(Table_Styles[[#This Row],[Colour Default]]&lt;&gt;"",Table_Styles[[#This Row],[Colour Default]],""))</f>
        <v/>
      </c>
      <c r="P145" s="25"/>
      <c r="Q145" s="25"/>
      <c r="R145" s="25" t="str">
        <f>IF(Table_Styles[[#This Row],[Background]]&lt;&gt;"",Table_Styles[[#This Row],[Background]],IF(Table_Styles[[#This Row],[Background Default]]&lt;&gt;"",Table_Styles[[#This Row],[Background Default]],""))</f>
        <v/>
      </c>
      <c r="S145" s="25"/>
      <c r="T145" s="25"/>
      <c r="U145" s="25" t="str">
        <f>IF(Table_Styles[[#This Row],[Border]]&lt;&gt;"",Table_Styles[[#This Row],[Border]],IF(Table_Styles[[#This Row],[Border Default]]&lt;&gt;"",Table_Styles[[#This Row],[Border Default]],""))</f>
        <v/>
      </c>
      <c r="V145" s="25"/>
      <c r="W145" s="25"/>
      <c r="X145" s="25" t="str">
        <f>IF(Table_Styles[[#This Row],[Border Radius]]&lt;&gt;"",Table_Styles[[#This Row],[Border Radius]],IF(Table_Styles[[#This Row],[Border Radius Default]]&lt;&gt;"",Table_Styles[[#This Row],[Border Radius Default]],""))</f>
        <v/>
      </c>
      <c r="Y145" s="25"/>
      <c r="Z145" s="25"/>
      <c r="AA145" s="25" t="str">
        <f>IF(Table_Styles[[#This Row],[MT]]&lt;&gt;"",Table_Styles[[#This Row],[MT]],IF(Table_Styles[[#This Row],[MT Default]]&lt;&gt;"",Table_Styles[[#This Row],[MT Default]],""))</f>
        <v/>
      </c>
      <c r="AB145" s="25"/>
      <c r="AC145" s="25"/>
      <c r="AD145" s="25" t="str">
        <f>IF(Table_Styles[[#This Row],[MR]]&lt;&gt;"",Table_Styles[[#This Row],[MR]],IF(Table_Styles[[#This Row],[MR Default]]&lt;&gt;"",Table_Styles[[#This Row],[MR Default]],""))</f>
        <v/>
      </c>
      <c r="AE145" s="25"/>
      <c r="AF145" s="25"/>
      <c r="AG145" s="25" t="str">
        <f>IF(Table_Styles[[#This Row],[MB]]&lt;&gt;"",Table_Styles[[#This Row],[MB]],IF(Table_Styles[[#This Row],[MB Default]]&lt;&gt;"",Table_Styles[[#This Row],[MB Default]],""))</f>
        <v/>
      </c>
      <c r="AH145" s="25"/>
      <c r="AI145" s="25"/>
      <c r="AJ145" s="25" t="str">
        <f>IF(Table_Styles[[#This Row],[ML]]&lt;&gt;"",Table_Styles[[#This Row],[ML]],IF(Table_Styles[[#This Row],[ML Default]]&lt;&gt;"",Table_Styles[[#This Row],[ML Default]],""))</f>
        <v/>
      </c>
      <c r="AK145" s="25"/>
      <c r="AL145" s="25"/>
      <c r="AM145" s="25" t="str">
        <f>IF(Table_Styles[[#This Row],[PT]]&lt;&gt;"",Table_Styles[[#This Row],[PT]],IF(Table_Styles[[#This Row],[PT Default]]&lt;&gt;"",Table_Styles[[#This Row],[PT Default]],""))</f>
        <v/>
      </c>
      <c r="AN145" s="25"/>
      <c r="AO145" s="25"/>
      <c r="AP145" s="25" t="str">
        <f>IF(Table_Styles[[#This Row],[PR]]&lt;&gt;"",Table_Styles[[#This Row],[PR]],IF(Table_Styles[[#This Row],[PR Default]]&lt;&gt;"",Table_Styles[[#This Row],[PR Default]],""))</f>
        <v/>
      </c>
      <c r="AQ145" s="25"/>
      <c r="AR145" s="25"/>
      <c r="AS145" s="25" t="str">
        <f>IF(Table_Styles[[#This Row],[PB]]&lt;&gt;"",Table_Styles[[#This Row],[PB]],IF(Table_Styles[[#This Row],[PB Default]]&lt;&gt;"",Table_Styles[[#This Row],[PB Default]],""))</f>
        <v/>
      </c>
      <c r="AT145" s="25"/>
      <c r="AU145" s="25"/>
      <c r="AV145" s="25" t="str">
        <f>IF(Table_Styles[[#This Row],[PL]]&lt;&gt;"",Table_Styles[[#This Row],[PL]],IF(Table_Styles[[#This Row],[PL Default]]&lt;&gt;"",Table_Styles[[#This Row],[PL Default]],""))</f>
        <v/>
      </c>
      <c r="AW145" s="25"/>
      <c r="AX145" s="25"/>
      <c r="AY145" s="25" t="str">
        <f>IF(Table_Styles[[#This Row],[BT]]&lt;&gt;"",Table_Styles[[#This Row],[BT]],IF(Table_Styles[[#This Row],[BT Default]]&lt;&gt;"",Table_Styles[[#This Row],[BT Default]],""))</f>
        <v/>
      </c>
      <c r="AZ145" s="25"/>
      <c r="BA145" s="25"/>
      <c r="BB145" s="25" t="str">
        <f>IF(Table_Styles[[#This Row],[BR]]&lt;&gt;"",Table_Styles[[#This Row],[BR]],IF(Table_Styles[[#This Row],[BR Default]]&lt;&gt;"",Table_Styles[[#This Row],[BR Default]],""))</f>
        <v/>
      </c>
      <c r="BC145" s="25"/>
      <c r="BD145" s="25"/>
      <c r="BE145" s="25" t="str">
        <f>IF(Table_Styles[[#This Row],[BB]]&lt;&gt;"",Table_Styles[[#This Row],[BB]],IF(Table_Styles[[#This Row],[BB Default]]&lt;&gt;"",Table_Styles[[#This Row],[BB Default]],""))</f>
        <v/>
      </c>
      <c r="BF145" s="25"/>
      <c r="BG145" s="25"/>
      <c r="BH145" s="25" t="str">
        <f>IF(Table_Styles[[#This Row],[BL]]&lt;&gt;"",Table_Styles[[#This Row],[BL]],IF(Table_Styles[[#This Row],[BL Default]]&lt;&gt;"",Table_Styles[[#This Row],[BL Default]],""))</f>
        <v/>
      </c>
      <c r="BI145" s="25"/>
      <c r="BJ145" s="60"/>
      <c r="BK145" s="25" t="str">
        <f>IF(Table_Styles[[#This Row],[Width]]&lt;&gt;"",Table_Styles[[#This Row],[Width]],IF(Table_Styles[[#This Row],[Width Default]]&lt;&gt;"",Table_Styles[[#This Row],[Width Default]],""))</f>
        <v/>
      </c>
      <c r="BL145" s="25"/>
      <c r="BM145" s="25"/>
      <c r="BN145" s="25" t="str">
        <f>IF(Table_Styles[[#This Row],[Height]]&lt;&gt;"",Table_Styles[[#This Row],[Height]],IF(Table_Styles[[#This Row],[Height Default]]&lt;&gt;"",Table_Styles[[#This Row],[Height Default]],""))</f>
        <v/>
      </c>
      <c r="BO145" s="25"/>
      <c r="BP145" s="25"/>
      <c r="BQ145" s="25" t="str">
        <f>IF(Table_Styles[[#This Row],[Top]]&lt;&gt;"",Table_Styles[[#This Row],[Top]],IF(Table_Styles[[#This Row],[Top Default]]&lt;&gt;"",Table_Styles[[#This Row],[Top Default]],""))</f>
        <v/>
      </c>
      <c r="BR145" s="25"/>
      <c r="BS145" s="25"/>
      <c r="BT145" s="25" t="str">
        <f>IF(Table_Styles[[#This Row],[Right]]&lt;&gt;"",Table_Styles[[#This Row],[Right]],IF(Table_Styles[[#This Row],[Right Default]]&lt;&gt;"",Table_Styles[[#This Row],[Right Default]],""))</f>
        <v/>
      </c>
      <c r="BU145" s="25"/>
      <c r="BV145" s="25"/>
      <c r="BW145" s="25" t="str">
        <f>IF(Table_Styles[[#This Row],[Bottom]]&lt;&gt;"",Table_Styles[[#This Row],[Bottom]],IF(Table_Styles[[#This Row],[Bottom Default]]&lt;&gt;"",Table_Styles[[#This Row],[Bottom Default]],""))</f>
        <v/>
      </c>
      <c r="BX145" s="25"/>
      <c r="BY145" s="25"/>
      <c r="BZ145" s="25" t="str">
        <f>IF(Table_Styles[[#This Row],[Left]]&lt;&gt;"",Table_Styles[[#This Row],[Left]],IF(Table_Styles[[#This Row],[Left Default]]&lt;&gt;"",Table_Styles[[#This Row],[Left Default]],""))</f>
        <v/>
      </c>
      <c r="CA145" s="25"/>
      <c r="CB145" s="102" t="str">
        <f>IF(AND(Table_Styles[[#This Row],[Selector]]&lt;&gt;"",Table_Styles[[#This Row],[Font Family Used]]&lt;&gt;"",Table_Styles[[#This Row],[Font Weight Used]]&lt;&gt;""),Table_Styles[[#This Row],[Font Family Used]]&amp;" "&amp;Table_Styles[[#This Row],[Font Weight Used]],"")</f>
        <v/>
      </c>
      <c r="CC145" s="102" t="str">
        <f ca="1">IF(AND(Table_Styles[[#This Row],[Selector]],COUNTIF(OFFSET(CC:CC,0,0,ROW()-1,1),"="&amp;Table_Styles[[#This Row],[Font]])=0),Table_Styles[[#This Row],[Font]],"")</f>
        <v/>
      </c>
      <c r="CD145" s="102" t="str">
        <f ca="1">IF(Table_Styles[[#This Row],[Unique Font]]&lt;&gt;"",
"{""fontFamily"":"""&amp;Table_Styles[[#This Row],[Font Family Used]]&amp;""",""fontWeight"":"&amp;Table_Styles[[#This Row],[Font Weight Used]]&amp;"}","")</f>
        <v/>
      </c>
      <c r="CE145"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s="102" t="str">
        <f>IF(AND(Table_Styles[[#This Row],[Selector]]&lt;&gt;"", Table_Styles[[#This Row],[Config Properties]]&lt;&gt;""),
Table_Styles[[#This Row],[Selector]]&amp;" { "&amp;Table_Styles[[#This Row],[Config Properties]]&amp;" }","")</f>
        <v/>
      </c>
      <c r="CG145" s="102" t="str">
        <f xml:space="preserve">
SUBSTITUTE(SUBSTITUTE(SUBSTITUTE(SUBSTITUTE(SUBSTITUTE(SUBSTITUTE(SUBSTITUTE(SUBSTITUTE(Table_Styles[[#This Row],[Config]],
" {","{"),
"{ ","{"),
" }","}"),
"} ","}"),
" ,",","),
", ",","),
" :",":"),
": ",":")</f>
        <v/>
      </c>
    </row>
    <row r="146" spans="2:85" ht="21" customHeight="1">
      <c r="B146" s="176" t="s">
        <v>535</v>
      </c>
      <c r="C146" s="102" t="s">
        <v>604</v>
      </c>
      <c r="D146" s="25"/>
      <c r="E146" s="25"/>
      <c r="F146" s="25" t="str">
        <f>IF(Table_Styles[[#This Row],[Font Family]]&lt;&gt;"",Table_Styles[[#This Row],[Font Family]],IF(Table_Styles[[#This Row],[Font Family Default]]&lt;&gt;"",Table_Styles[[#This Row],[Font Family Default]],""))</f>
        <v/>
      </c>
      <c r="G146" s="25"/>
      <c r="H146" s="25"/>
      <c r="I146" s="25" t="str">
        <f>IF(Table_Styles[[#This Row],[Font Size]]&lt;&gt;"",Table_Styles[[#This Row],[Font Size]],IF(Table_Styles[[#This Row],[Font Size Default]]&lt;&gt;"",Table_Styles[[#This Row],[Font Size Default]],""))</f>
        <v/>
      </c>
      <c r="J146" s="25"/>
      <c r="K146" s="25"/>
      <c r="L146" s="25" t="str">
        <f>IF(Table_Styles[[#This Row],[Font Weight]]&lt;&gt;"",Table_Styles[[#This Row],[Font Weight]],IF(Table_Styles[[#This Row],[Font Weight Default]]&lt;&gt;"",Table_Styles[[#This Row],[Font Weight Default]],""))</f>
        <v/>
      </c>
      <c r="M146" s="25"/>
      <c r="N146" s="25"/>
      <c r="O146" s="25" t="str">
        <f>IF(Table_Styles[[#This Row],[Colour]]&lt;&gt;"",Table_Styles[[#This Row],[Colour]],IF(Table_Styles[[#This Row],[Colour Default]]&lt;&gt;"",Table_Styles[[#This Row],[Colour Default]],""))</f>
        <v/>
      </c>
      <c r="P146" s="25"/>
      <c r="Q146" s="25"/>
      <c r="R146" s="25" t="str">
        <f>IF(Table_Styles[[#This Row],[Background]]&lt;&gt;"",Table_Styles[[#This Row],[Background]],IF(Table_Styles[[#This Row],[Background Default]]&lt;&gt;"",Table_Styles[[#This Row],[Background Default]],""))</f>
        <v/>
      </c>
      <c r="S146" s="25"/>
      <c r="T146" s="25"/>
      <c r="U146" s="25" t="str">
        <f>IF(Table_Styles[[#This Row],[Border]]&lt;&gt;"",Table_Styles[[#This Row],[Border]],IF(Table_Styles[[#This Row],[Border Default]]&lt;&gt;"",Table_Styles[[#This Row],[Border Default]],""))</f>
        <v/>
      </c>
      <c r="V146" s="25"/>
      <c r="W146" s="25"/>
      <c r="X146" s="25" t="str">
        <f>IF(Table_Styles[[#This Row],[Border Radius]]&lt;&gt;"",Table_Styles[[#This Row],[Border Radius]],IF(Table_Styles[[#This Row],[Border Radius Default]]&lt;&gt;"",Table_Styles[[#This Row],[Border Radius Default]],""))</f>
        <v/>
      </c>
      <c r="Y146" s="25"/>
      <c r="Z146" s="25"/>
      <c r="AA146" s="25" t="str">
        <f>IF(Table_Styles[[#This Row],[MT]]&lt;&gt;"",Table_Styles[[#This Row],[MT]],IF(Table_Styles[[#This Row],[MT Default]]&lt;&gt;"",Table_Styles[[#This Row],[MT Default]],""))</f>
        <v/>
      </c>
      <c r="AB146" s="25"/>
      <c r="AC146" s="25"/>
      <c r="AD146" s="25" t="str">
        <f>IF(Table_Styles[[#This Row],[MR]]&lt;&gt;"",Table_Styles[[#This Row],[MR]],IF(Table_Styles[[#This Row],[MR Default]]&lt;&gt;"",Table_Styles[[#This Row],[MR Default]],""))</f>
        <v/>
      </c>
      <c r="AE146" s="25"/>
      <c r="AF146" s="25"/>
      <c r="AG146" s="25" t="str">
        <f>IF(Table_Styles[[#This Row],[MB]]&lt;&gt;"",Table_Styles[[#This Row],[MB]],IF(Table_Styles[[#This Row],[MB Default]]&lt;&gt;"",Table_Styles[[#This Row],[MB Default]],""))</f>
        <v/>
      </c>
      <c r="AH146" s="25"/>
      <c r="AI146" s="25"/>
      <c r="AJ146" s="25" t="str">
        <f>IF(Table_Styles[[#This Row],[ML]]&lt;&gt;"",Table_Styles[[#This Row],[ML]],IF(Table_Styles[[#This Row],[ML Default]]&lt;&gt;"",Table_Styles[[#This Row],[ML Default]],""))</f>
        <v/>
      </c>
      <c r="AK146" s="25"/>
      <c r="AL146" s="25"/>
      <c r="AM146" s="25" t="str">
        <f>IF(Table_Styles[[#This Row],[PT]]&lt;&gt;"",Table_Styles[[#This Row],[PT]],IF(Table_Styles[[#This Row],[PT Default]]&lt;&gt;"",Table_Styles[[#This Row],[PT Default]],""))</f>
        <v/>
      </c>
      <c r="AN146" s="25"/>
      <c r="AO146" s="25"/>
      <c r="AP146" s="25" t="str">
        <f>IF(Table_Styles[[#This Row],[PR]]&lt;&gt;"",Table_Styles[[#This Row],[PR]],IF(Table_Styles[[#This Row],[PR Default]]&lt;&gt;"",Table_Styles[[#This Row],[PR Default]],""))</f>
        <v/>
      </c>
      <c r="AQ146" s="25"/>
      <c r="AR146" s="25"/>
      <c r="AS146" s="25" t="str">
        <f>IF(Table_Styles[[#This Row],[PB]]&lt;&gt;"",Table_Styles[[#This Row],[PB]],IF(Table_Styles[[#This Row],[PB Default]]&lt;&gt;"",Table_Styles[[#This Row],[PB Default]],""))</f>
        <v/>
      </c>
      <c r="AT146" s="25"/>
      <c r="AU146" s="25"/>
      <c r="AV146" s="25" t="str">
        <f>IF(Table_Styles[[#This Row],[PL]]&lt;&gt;"",Table_Styles[[#This Row],[PL]],IF(Table_Styles[[#This Row],[PL Default]]&lt;&gt;"",Table_Styles[[#This Row],[PL Default]],""))</f>
        <v/>
      </c>
      <c r="AW146" s="25"/>
      <c r="AX146" s="25"/>
      <c r="AY146" s="25" t="str">
        <f>IF(Table_Styles[[#This Row],[BT]]&lt;&gt;"",Table_Styles[[#This Row],[BT]],IF(Table_Styles[[#This Row],[BT Default]]&lt;&gt;"",Table_Styles[[#This Row],[BT Default]],""))</f>
        <v/>
      </c>
      <c r="AZ146" s="25"/>
      <c r="BA146" s="25"/>
      <c r="BB146" s="25" t="str">
        <f>IF(Table_Styles[[#This Row],[BR]]&lt;&gt;"",Table_Styles[[#This Row],[BR]],IF(Table_Styles[[#This Row],[BR Default]]&lt;&gt;"",Table_Styles[[#This Row],[BR Default]],""))</f>
        <v/>
      </c>
      <c r="BC146" s="25"/>
      <c r="BD146" s="25"/>
      <c r="BE146" s="25" t="str">
        <f>IF(Table_Styles[[#This Row],[BB]]&lt;&gt;"",Table_Styles[[#This Row],[BB]],IF(Table_Styles[[#This Row],[BB Default]]&lt;&gt;"",Table_Styles[[#This Row],[BB Default]],""))</f>
        <v/>
      </c>
      <c r="BF146" s="25"/>
      <c r="BG146" s="25"/>
      <c r="BH146" s="25" t="str">
        <f>IF(Table_Styles[[#This Row],[BL]]&lt;&gt;"",Table_Styles[[#This Row],[BL]],IF(Table_Styles[[#This Row],[BL Default]]&lt;&gt;"",Table_Styles[[#This Row],[BL Default]],""))</f>
        <v/>
      </c>
      <c r="BI146" s="25"/>
      <c r="BJ146" s="60"/>
      <c r="BK146" s="25" t="str">
        <f>IF(Table_Styles[[#This Row],[Width]]&lt;&gt;"",Table_Styles[[#This Row],[Width]],IF(Table_Styles[[#This Row],[Width Default]]&lt;&gt;"",Table_Styles[[#This Row],[Width Default]],""))</f>
        <v/>
      </c>
      <c r="BL146" s="25"/>
      <c r="BM146" s="25"/>
      <c r="BN146" s="25" t="str">
        <f>IF(Table_Styles[[#This Row],[Height]]&lt;&gt;"",Table_Styles[[#This Row],[Height]],IF(Table_Styles[[#This Row],[Height Default]]&lt;&gt;"",Table_Styles[[#This Row],[Height Default]],""))</f>
        <v/>
      </c>
      <c r="BO146" s="25"/>
      <c r="BP146" s="25"/>
      <c r="BQ146" s="25" t="str">
        <f>IF(Table_Styles[[#This Row],[Top]]&lt;&gt;"",Table_Styles[[#This Row],[Top]],IF(Table_Styles[[#This Row],[Top Default]]&lt;&gt;"",Table_Styles[[#This Row],[Top Default]],""))</f>
        <v/>
      </c>
      <c r="BR146" s="25"/>
      <c r="BS146" s="25"/>
      <c r="BT146" s="25" t="str">
        <f>IF(Table_Styles[[#This Row],[Right]]&lt;&gt;"",Table_Styles[[#This Row],[Right]],IF(Table_Styles[[#This Row],[Right Default]]&lt;&gt;"",Table_Styles[[#This Row],[Right Default]],""))</f>
        <v/>
      </c>
      <c r="BU146" s="25"/>
      <c r="BV146" s="25"/>
      <c r="BW146" s="25" t="str">
        <f>IF(Table_Styles[[#This Row],[Bottom]]&lt;&gt;"",Table_Styles[[#This Row],[Bottom]],IF(Table_Styles[[#This Row],[Bottom Default]]&lt;&gt;"",Table_Styles[[#This Row],[Bottom Default]],""))</f>
        <v/>
      </c>
      <c r="BX146" s="25"/>
      <c r="BY146" s="25"/>
      <c r="BZ146" s="25" t="str">
        <f>IF(Table_Styles[[#This Row],[Left]]&lt;&gt;"",Table_Styles[[#This Row],[Left]],IF(Table_Styles[[#This Row],[Left Default]]&lt;&gt;"",Table_Styles[[#This Row],[Left Default]],""))</f>
        <v/>
      </c>
      <c r="CA146" s="25"/>
      <c r="CB146" s="102" t="str">
        <f>IF(AND(Table_Styles[[#This Row],[Selector]]&lt;&gt;"",Table_Styles[[#This Row],[Font Family Used]]&lt;&gt;"",Table_Styles[[#This Row],[Font Weight Used]]&lt;&gt;""),Table_Styles[[#This Row],[Font Family Used]]&amp;" "&amp;Table_Styles[[#This Row],[Font Weight Used]],"")</f>
        <v/>
      </c>
      <c r="CC146" s="102" t="str">
        <f ca="1">IF(AND(Table_Styles[[#This Row],[Selector]],COUNTIF(OFFSET(CC:CC,0,0,ROW()-1,1),"="&amp;Table_Styles[[#This Row],[Font]])=0),Table_Styles[[#This Row],[Font]],"")</f>
        <v/>
      </c>
      <c r="CD146" s="102" t="str">
        <f ca="1">IF(Table_Styles[[#This Row],[Unique Font]]&lt;&gt;"",
"{""fontFamily"":"""&amp;Table_Styles[[#This Row],[Font Family Used]]&amp;""",""fontWeight"":"&amp;Table_Styles[[#This Row],[Font Weight Used]]&amp;"}","")</f>
        <v/>
      </c>
      <c r="CE146"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6" s="102" t="str">
        <f>IF(AND(Table_Styles[[#This Row],[Selector]]&lt;&gt;"", Table_Styles[[#This Row],[Config Properties]]&lt;&gt;""),
Table_Styles[[#This Row],[Selector]]&amp;" { "&amp;Table_Styles[[#This Row],[Config Properties]]&amp;" }","")</f>
        <v/>
      </c>
      <c r="CG146" s="102" t="str">
        <f xml:space="preserve">
SUBSTITUTE(SUBSTITUTE(SUBSTITUTE(SUBSTITUTE(SUBSTITUTE(SUBSTITUTE(SUBSTITUTE(SUBSTITUTE(Table_Styles[[#This Row],[Config]],
" {","{"),
"{ ","{"),
" }","}"),
"} ","}"),
" ,",","),
", ",","),
" :",":"),
": ",":")</f>
        <v/>
      </c>
    </row>
    <row r="147" spans="2:85" ht="21" customHeight="1">
      <c r="B147" s="176" t="s">
        <v>537</v>
      </c>
      <c r="C147" s="102" t="s">
        <v>605</v>
      </c>
      <c r="D147" s="25"/>
      <c r="E147" s="25"/>
      <c r="F147" s="25" t="str">
        <f>IF(Table_Styles[[#This Row],[Font Family]]&lt;&gt;"",Table_Styles[[#This Row],[Font Family]],IF(Table_Styles[[#This Row],[Font Family Default]]&lt;&gt;"",Table_Styles[[#This Row],[Font Family Default]],""))</f>
        <v/>
      </c>
      <c r="G147" s="25"/>
      <c r="H147" s="25"/>
      <c r="I147" s="25" t="str">
        <f>IF(Table_Styles[[#This Row],[Font Size]]&lt;&gt;"",Table_Styles[[#This Row],[Font Size]],IF(Table_Styles[[#This Row],[Font Size Default]]&lt;&gt;"",Table_Styles[[#This Row],[Font Size Default]],""))</f>
        <v/>
      </c>
      <c r="J147" s="25"/>
      <c r="K147" s="25"/>
      <c r="L147" s="25" t="str">
        <f>IF(Table_Styles[[#This Row],[Font Weight]]&lt;&gt;"",Table_Styles[[#This Row],[Font Weight]],IF(Table_Styles[[#This Row],[Font Weight Default]]&lt;&gt;"",Table_Styles[[#This Row],[Font Weight Default]],""))</f>
        <v/>
      </c>
      <c r="M147" s="25"/>
      <c r="N147" s="25"/>
      <c r="O147" s="25" t="str">
        <f>IF(Table_Styles[[#This Row],[Colour]]&lt;&gt;"",Table_Styles[[#This Row],[Colour]],IF(Table_Styles[[#This Row],[Colour Default]]&lt;&gt;"",Table_Styles[[#This Row],[Colour Default]],""))</f>
        <v/>
      </c>
      <c r="P147" s="25"/>
      <c r="Q147" s="25"/>
      <c r="R147" s="25" t="str">
        <f>IF(Table_Styles[[#This Row],[Background]]&lt;&gt;"",Table_Styles[[#This Row],[Background]],IF(Table_Styles[[#This Row],[Background Default]]&lt;&gt;"",Table_Styles[[#This Row],[Background Default]],""))</f>
        <v/>
      </c>
      <c r="S147" s="25"/>
      <c r="T147" s="25"/>
      <c r="U147" s="25" t="str">
        <f>IF(Table_Styles[[#This Row],[Border]]&lt;&gt;"",Table_Styles[[#This Row],[Border]],IF(Table_Styles[[#This Row],[Border Default]]&lt;&gt;"",Table_Styles[[#This Row],[Border Default]],""))</f>
        <v/>
      </c>
      <c r="V147" s="25"/>
      <c r="W147" s="25"/>
      <c r="X147" s="25" t="str">
        <f>IF(Table_Styles[[#This Row],[Border Radius]]&lt;&gt;"",Table_Styles[[#This Row],[Border Radius]],IF(Table_Styles[[#This Row],[Border Radius Default]]&lt;&gt;"",Table_Styles[[#This Row],[Border Radius Default]],""))</f>
        <v/>
      </c>
      <c r="Y147" s="25"/>
      <c r="Z147" s="25"/>
      <c r="AA147" s="25" t="str">
        <f>IF(Table_Styles[[#This Row],[MT]]&lt;&gt;"",Table_Styles[[#This Row],[MT]],IF(Table_Styles[[#This Row],[MT Default]]&lt;&gt;"",Table_Styles[[#This Row],[MT Default]],""))</f>
        <v/>
      </c>
      <c r="AB147" s="25"/>
      <c r="AC147" s="25"/>
      <c r="AD147" s="25" t="str">
        <f>IF(Table_Styles[[#This Row],[MR]]&lt;&gt;"",Table_Styles[[#This Row],[MR]],IF(Table_Styles[[#This Row],[MR Default]]&lt;&gt;"",Table_Styles[[#This Row],[MR Default]],""))</f>
        <v/>
      </c>
      <c r="AE147" s="25"/>
      <c r="AF147" s="25"/>
      <c r="AG147" s="25" t="str">
        <f>IF(Table_Styles[[#This Row],[MB]]&lt;&gt;"",Table_Styles[[#This Row],[MB]],IF(Table_Styles[[#This Row],[MB Default]]&lt;&gt;"",Table_Styles[[#This Row],[MB Default]],""))</f>
        <v/>
      </c>
      <c r="AH147" s="25"/>
      <c r="AI147" s="25"/>
      <c r="AJ147" s="25" t="str">
        <f>IF(Table_Styles[[#This Row],[ML]]&lt;&gt;"",Table_Styles[[#This Row],[ML]],IF(Table_Styles[[#This Row],[ML Default]]&lt;&gt;"",Table_Styles[[#This Row],[ML Default]],""))</f>
        <v/>
      </c>
      <c r="AK147" s="25"/>
      <c r="AL147" s="25"/>
      <c r="AM147" s="25" t="str">
        <f>IF(Table_Styles[[#This Row],[PT]]&lt;&gt;"",Table_Styles[[#This Row],[PT]],IF(Table_Styles[[#This Row],[PT Default]]&lt;&gt;"",Table_Styles[[#This Row],[PT Default]],""))</f>
        <v/>
      </c>
      <c r="AN147" s="25"/>
      <c r="AO147" s="25"/>
      <c r="AP147" s="25" t="str">
        <f>IF(Table_Styles[[#This Row],[PR]]&lt;&gt;"",Table_Styles[[#This Row],[PR]],IF(Table_Styles[[#This Row],[PR Default]]&lt;&gt;"",Table_Styles[[#This Row],[PR Default]],""))</f>
        <v/>
      </c>
      <c r="AQ147" s="25"/>
      <c r="AR147" s="25"/>
      <c r="AS147" s="25" t="str">
        <f>IF(Table_Styles[[#This Row],[PB]]&lt;&gt;"",Table_Styles[[#This Row],[PB]],IF(Table_Styles[[#This Row],[PB Default]]&lt;&gt;"",Table_Styles[[#This Row],[PB Default]],""))</f>
        <v/>
      </c>
      <c r="AT147" s="25"/>
      <c r="AU147" s="25"/>
      <c r="AV147" s="25" t="str">
        <f>IF(Table_Styles[[#This Row],[PL]]&lt;&gt;"",Table_Styles[[#This Row],[PL]],IF(Table_Styles[[#This Row],[PL Default]]&lt;&gt;"",Table_Styles[[#This Row],[PL Default]],""))</f>
        <v/>
      </c>
      <c r="AW147" s="25"/>
      <c r="AX147" s="25"/>
      <c r="AY147" s="25" t="str">
        <f>IF(Table_Styles[[#This Row],[BT]]&lt;&gt;"",Table_Styles[[#This Row],[BT]],IF(Table_Styles[[#This Row],[BT Default]]&lt;&gt;"",Table_Styles[[#This Row],[BT Default]],""))</f>
        <v/>
      </c>
      <c r="AZ147" s="25"/>
      <c r="BA147" s="25"/>
      <c r="BB147" s="25" t="str">
        <f>IF(Table_Styles[[#This Row],[BR]]&lt;&gt;"",Table_Styles[[#This Row],[BR]],IF(Table_Styles[[#This Row],[BR Default]]&lt;&gt;"",Table_Styles[[#This Row],[BR Default]],""))</f>
        <v/>
      </c>
      <c r="BC147" s="25"/>
      <c r="BD147" s="25"/>
      <c r="BE147" s="25" t="str">
        <f>IF(Table_Styles[[#This Row],[BB]]&lt;&gt;"",Table_Styles[[#This Row],[BB]],IF(Table_Styles[[#This Row],[BB Default]]&lt;&gt;"",Table_Styles[[#This Row],[BB Default]],""))</f>
        <v/>
      </c>
      <c r="BF147" s="25"/>
      <c r="BG147" s="25"/>
      <c r="BH147" s="25" t="str">
        <f>IF(Table_Styles[[#This Row],[BL]]&lt;&gt;"",Table_Styles[[#This Row],[BL]],IF(Table_Styles[[#This Row],[BL Default]]&lt;&gt;"",Table_Styles[[#This Row],[BL Default]],""))</f>
        <v/>
      </c>
      <c r="BI147" s="25"/>
      <c r="BJ147" s="60"/>
      <c r="BK147" s="25" t="str">
        <f>IF(Table_Styles[[#This Row],[Width]]&lt;&gt;"",Table_Styles[[#This Row],[Width]],IF(Table_Styles[[#This Row],[Width Default]]&lt;&gt;"",Table_Styles[[#This Row],[Width Default]],""))</f>
        <v/>
      </c>
      <c r="BL147" s="25"/>
      <c r="BM147" s="25"/>
      <c r="BN147" s="25" t="str">
        <f>IF(Table_Styles[[#This Row],[Height]]&lt;&gt;"",Table_Styles[[#This Row],[Height]],IF(Table_Styles[[#This Row],[Height Default]]&lt;&gt;"",Table_Styles[[#This Row],[Height Default]],""))</f>
        <v/>
      </c>
      <c r="BO147" s="25"/>
      <c r="BP147" s="25"/>
      <c r="BQ147" s="25" t="str">
        <f>IF(Table_Styles[[#This Row],[Top]]&lt;&gt;"",Table_Styles[[#This Row],[Top]],IF(Table_Styles[[#This Row],[Top Default]]&lt;&gt;"",Table_Styles[[#This Row],[Top Default]],""))</f>
        <v/>
      </c>
      <c r="BR147" s="25"/>
      <c r="BS147" s="25"/>
      <c r="BT147" s="25" t="str">
        <f>IF(Table_Styles[[#This Row],[Right]]&lt;&gt;"",Table_Styles[[#This Row],[Right]],IF(Table_Styles[[#This Row],[Right Default]]&lt;&gt;"",Table_Styles[[#This Row],[Right Default]],""))</f>
        <v/>
      </c>
      <c r="BU147" s="25"/>
      <c r="BV147" s="25"/>
      <c r="BW147" s="25" t="str">
        <f>IF(Table_Styles[[#This Row],[Bottom]]&lt;&gt;"",Table_Styles[[#This Row],[Bottom]],IF(Table_Styles[[#This Row],[Bottom Default]]&lt;&gt;"",Table_Styles[[#This Row],[Bottom Default]],""))</f>
        <v/>
      </c>
      <c r="BX147" s="25"/>
      <c r="BY147" s="25"/>
      <c r="BZ147" s="25" t="str">
        <f>IF(Table_Styles[[#This Row],[Left]]&lt;&gt;"",Table_Styles[[#This Row],[Left]],IF(Table_Styles[[#This Row],[Left Default]]&lt;&gt;"",Table_Styles[[#This Row],[Left Default]],""))</f>
        <v/>
      </c>
      <c r="CA147" s="25"/>
      <c r="CB147" s="102" t="str">
        <f>IF(AND(Table_Styles[[#This Row],[Selector]]&lt;&gt;"",Table_Styles[[#This Row],[Font Family Used]]&lt;&gt;"",Table_Styles[[#This Row],[Font Weight Used]]&lt;&gt;""),Table_Styles[[#This Row],[Font Family Used]]&amp;" "&amp;Table_Styles[[#This Row],[Font Weight Used]],"")</f>
        <v/>
      </c>
      <c r="CC147" s="102" t="str">
        <f ca="1">IF(AND(Table_Styles[[#This Row],[Selector]],COUNTIF(OFFSET(CC:CC,0,0,ROW()-1,1),"="&amp;Table_Styles[[#This Row],[Font]])=0),Table_Styles[[#This Row],[Font]],"")</f>
        <v/>
      </c>
      <c r="CD147" s="102" t="str">
        <f ca="1">IF(Table_Styles[[#This Row],[Unique Font]]&lt;&gt;"",
"{""fontFamily"":"""&amp;Table_Styles[[#This Row],[Font Family Used]]&amp;""",""fontWeight"":"&amp;Table_Styles[[#This Row],[Font Weight Used]]&amp;"}","")</f>
        <v/>
      </c>
      <c r="CE147"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7" s="102" t="str">
        <f>IF(AND(Table_Styles[[#This Row],[Selector]]&lt;&gt;"", Table_Styles[[#This Row],[Config Properties]]&lt;&gt;""),
Table_Styles[[#This Row],[Selector]]&amp;" { "&amp;Table_Styles[[#This Row],[Config Properties]]&amp;" }","")</f>
        <v/>
      </c>
      <c r="CG147" s="102" t="str">
        <f xml:space="preserve">
SUBSTITUTE(SUBSTITUTE(SUBSTITUTE(SUBSTITUTE(SUBSTITUTE(SUBSTITUTE(SUBSTITUTE(SUBSTITUTE(Table_Styles[[#This Row],[Config]],
" {","{"),
"{ ","{"),
" }","}"),
"} ","}"),
" ,",","),
", ",","),
" :",":"),
": ",":")</f>
        <v/>
      </c>
    </row>
    <row r="148" spans="2:85" ht="21" customHeight="1">
      <c r="B148" s="176" t="s">
        <v>539</v>
      </c>
      <c r="C148" s="102" t="s">
        <v>606</v>
      </c>
      <c r="D148" s="25"/>
      <c r="E148" s="25"/>
      <c r="F148" s="25" t="str">
        <f>IF(Table_Styles[[#This Row],[Font Family]]&lt;&gt;"",Table_Styles[[#This Row],[Font Family]],IF(Table_Styles[[#This Row],[Font Family Default]]&lt;&gt;"",Table_Styles[[#This Row],[Font Family Default]],""))</f>
        <v/>
      </c>
      <c r="G148" s="25"/>
      <c r="H148" s="25"/>
      <c r="I148" s="25" t="str">
        <f>IF(Table_Styles[[#This Row],[Font Size]]&lt;&gt;"",Table_Styles[[#This Row],[Font Size]],IF(Table_Styles[[#This Row],[Font Size Default]]&lt;&gt;"",Table_Styles[[#This Row],[Font Size Default]],""))</f>
        <v/>
      </c>
      <c r="J148" s="25"/>
      <c r="K148" s="25"/>
      <c r="L148" s="25" t="str">
        <f>IF(Table_Styles[[#This Row],[Font Weight]]&lt;&gt;"",Table_Styles[[#This Row],[Font Weight]],IF(Table_Styles[[#This Row],[Font Weight Default]]&lt;&gt;"",Table_Styles[[#This Row],[Font Weight Default]],""))</f>
        <v/>
      </c>
      <c r="M148" s="25"/>
      <c r="N148" s="25"/>
      <c r="O148" s="25" t="str">
        <f>IF(Table_Styles[[#This Row],[Colour]]&lt;&gt;"",Table_Styles[[#This Row],[Colour]],IF(Table_Styles[[#This Row],[Colour Default]]&lt;&gt;"",Table_Styles[[#This Row],[Colour Default]],""))</f>
        <v/>
      </c>
      <c r="P148" s="25"/>
      <c r="Q148" s="25"/>
      <c r="R148" s="25" t="str">
        <f>IF(Table_Styles[[#This Row],[Background]]&lt;&gt;"",Table_Styles[[#This Row],[Background]],IF(Table_Styles[[#This Row],[Background Default]]&lt;&gt;"",Table_Styles[[#This Row],[Background Default]],""))</f>
        <v/>
      </c>
      <c r="S148" s="25"/>
      <c r="T148" s="25"/>
      <c r="U148" s="25" t="str">
        <f>IF(Table_Styles[[#This Row],[Border]]&lt;&gt;"",Table_Styles[[#This Row],[Border]],IF(Table_Styles[[#This Row],[Border Default]]&lt;&gt;"",Table_Styles[[#This Row],[Border Default]],""))</f>
        <v/>
      </c>
      <c r="V148" s="25"/>
      <c r="W148" s="25"/>
      <c r="X148" s="25" t="str">
        <f>IF(Table_Styles[[#This Row],[Border Radius]]&lt;&gt;"",Table_Styles[[#This Row],[Border Radius]],IF(Table_Styles[[#This Row],[Border Radius Default]]&lt;&gt;"",Table_Styles[[#This Row],[Border Radius Default]],""))</f>
        <v/>
      </c>
      <c r="Y148" s="25"/>
      <c r="Z148" s="25"/>
      <c r="AA148" s="25" t="str">
        <f>IF(Table_Styles[[#This Row],[MT]]&lt;&gt;"",Table_Styles[[#This Row],[MT]],IF(Table_Styles[[#This Row],[MT Default]]&lt;&gt;"",Table_Styles[[#This Row],[MT Default]],""))</f>
        <v/>
      </c>
      <c r="AB148" s="25"/>
      <c r="AC148" s="25"/>
      <c r="AD148" s="25" t="str">
        <f>IF(Table_Styles[[#This Row],[MR]]&lt;&gt;"",Table_Styles[[#This Row],[MR]],IF(Table_Styles[[#This Row],[MR Default]]&lt;&gt;"",Table_Styles[[#This Row],[MR Default]],""))</f>
        <v/>
      </c>
      <c r="AE148" s="25"/>
      <c r="AF148" s="25"/>
      <c r="AG148" s="25" t="str">
        <f>IF(Table_Styles[[#This Row],[MB]]&lt;&gt;"",Table_Styles[[#This Row],[MB]],IF(Table_Styles[[#This Row],[MB Default]]&lt;&gt;"",Table_Styles[[#This Row],[MB Default]],""))</f>
        <v/>
      </c>
      <c r="AH148" s="25"/>
      <c r="AI148" s="25"/>
      <c r="AJ148" s="25" t="str">
        <f>IF(Table_Styles[[#This Row],[ML]]&lt;&gt;"",Table_Styles[[#This Row],[ML]],IF(Table_Styles[[#This Row],[ML Default]]&lt;&gt;"",Table_Styles[[#This Row],[ML Default]],""))</f>
        <v/>
      </c>
      <c r="AK148" s="25"/>
      <c r="AL148" s="25"/>
      <c r="AM148" s="25" t="str">
        <f>IF(Table_Styles[[#This Row],[PT]]&lt;&gt;"",Table_Styles[[#This Row],[PT]],IF(Table_Styles[[#This Row],[PT Default]]&lt;&gt;"",Table_Styles[[#This Row],[PT Default]],""))</f>
        <v/>
      </c>
      <c r="AN148" s="25"/>
      <c r="AO148" s="25"/>
      <c r="AP148" s="25" t="str">
        <f>IF(Table_Styles[[#This Row],[PR]]&lt;&gt;"",Table_Styles[[#This Row],[PR]],IF(Table_Styles[[#This Row],[PR Default]]&lt;&gt;"",Table_Styles[[#This Row],[PR Default]],""))</f>
        <v/>
      </c>
      <c r="AQ148" s="25"/>
      <c r="AR148" s="25"/>
      <c r="AS148" s="25" t="str">
        <f>IF(Table_Styles[[#This Row],[PB]]&lt;&gt;"",Table_Styles[[#This Row],[PB]],IF(Table_Styles[[#This Row],[PB Default]]&lt;&gt;"",Table_Styles[[#This Row],[PB Default]],""))</f>
        <v/>
      </c>
      <c r="AT148" s="25"/>
      <c r="AU148" s="25"/>
      <c r="AV148" s="25" t="str">
        <f>IF(Table_Styles[[#This Row],[PL]]&lt;&gt;"",Table_Styles[[#This Row],[PL]],IF(Table_Styles[[#This Row],[PL Default]]&lt;&gt;"",Table_Styles[[#This Row],[PL Default]],""))</f>
        <v/>
      </c>
      <c r="AW148" s="25"/>
      <c r="AX148" s="25"/>
      <c r="AY148" s="25" t="str">
        <f>IF(Table_Styles[[#This Row],[BT]]&lt;&gt;"",Table_Styles[[#This Row],[BT]],IF(Table_Styles[[#This Row],[BT Default]]&lt;&gt;"",Table_Styles[[#This Row],[BT Default]],""))</f>
        <v/>
      </c>
      <c r="AZ148" s="25"/>
      <c r="BA148" s="25"/>
      <c r="BB148" s="25" t="str">
        <f>IF(Table_Styles[[#This Row],[BR]]&lt;&gt;"",Table_Styles[[#This Row],[BR]],IF(Table_Styles[[#This Row],[BR Default]]&lt;&gt;"",Table_Styles[[#This Row],[BR Default]],""))</f>
        <v/>
      </c>
      <c r="BC148" s="25"/>
      <c r="BD148" s="25"/>
      <c r="BE148" s="25" t="str">
        <f>IF(Table_Styles[[#This Row],[BB]]&lt;&gt;"",Table_Styles[[#This Row],[BB]],IF(Table_Styles[[#This Row],[BB Default]]&lt;&gt;"",Table_Styles[[#This Row],[BB Default]],""))</f>
        <v/>
      </c>
      <c r="BF148" s="25"/>
      <c r="BG148" s="25"/>
      <c r="BH148" s="25" t="str">
        <f>IF(Table_Styles[[#This Row],[BL]]&lt;&gt;"",Table_Styles[[#This Row],[BL]],IF(Table_Styles[[#This Row],[BL Default]]&lt;&gt;"",Table_Styles[[#This Row],[BL Default]],""))</f>
        <v/>
      </c>
      <c r="BI148" s="25"/>
      <c r="BJ148" s="60"/>
      <c r="BK148" s="25" t="str">
        <f>IF(Table_Styles[[#This Row],[Width]]&lt;&gt;"",Table_Styles[[#This Row],[Width]],IF(Table_Styles[[#This Row],[Width Default]]&lt;&gt;"",Table_Styles[[#This Row],[Width Default]],""))</f>
        <v/>
      </c>
      <c r="BL148" s="25"/>
      <c r="BM148" s="25"/>
      <c r="BN148" s="25" t="str">
        <f>IF(Table_Styles[[#This Row],[Height]]&lt;&gt;"",Table_Styles[[#This Row],[Height]],IF(Table_Styles[[#This Row],[Height Default]]&lt;&gt;"",Table_Styles[[#This Row],[Height Default]],""))</f>
        <v/>
      </c>
      <c r="BO148" s="25"/>
      <c r="BP148" s="25"/>
      <c r="BQ148" s="25" t="str">
        <f>IF(Table_Styles[[#This Row],[Top]]&lt;&gt;"",Table_Styles[[#This Row],[Top]],IF(Table_Styles[[#This Row],[Top Default]]&lt;&gt;"",Table_Styles[[#This Row],[Top Default]],""))</f>
        <v/>
      </c>
      <c r="BR148" s="25"/>
      <c r="BS148" s="25"/>
      <c r="BT148" s="25" t="str">
        <f>IF(Table_Styles[[#This Row],[Right]]&lt;&gt;"",Table_Styles[[#This Row],[Right]],IF(Table_Styles[[#This Row],[Right Default]]&lt;&gt;"",Table_Styles[[#This Row],[Right Default]],""))</f>
        <v/>
      </c>
      <c r="BU148" s="25"/>
      <c r="BV148" s="25"/>
      <c r="BW148" s="25" t="str">
        <f>IF(Table_Styles[[#This Row],[Bottom]]&lt;&gt;"",Table_Styles[[#This Row],[Bottom]],IF(Table_Styles[[#This Row],[Bottom Default]]&lt;&gt;"",Table_Styles[[#This Row],[Bottom Default]],""))</f>
        <v/>
      </c>
      <c r="BX148" s="25"/>
      <c r="BY148" s="25"/>
      <c r="BZ148" s="25" t="str">
        <f>IF(Table_Styles[[#This Row],[Left]]&lt;&gt;"",Table_Styles[[#This Row],[Left]],IF(Table_Styles[[#This Row],[Left Default]]&lt;&gt;"",Table_Styles[[#This Row],[Left Default]],""))</f>
        <v/>
      </c>
      <c r="CA148" s="25"/>
      <c r="CB148" s="102" t="str">
        <f>IF(AND(Table_Styles[[#This Row],[Selector]]&lt;&gt;"",Table_Styles[[#This Row],[Font Family Used]]&lt;&gt;"",Table_Styles[[#This Row],[Font Weight Used]]&lt;&gt;""),Table_Styles[[#This Row],[Font Family Used]]&amp;" "&amp;Table_Styles[[#This Row],[Font Weight Used]],"")</f>
        <v/>
      </c>
      <c r="CC148" s="102" t="str">
        <f ca="1">IF(AND(Table_Styles[[#This Row],[Selector]],COUNTIF(OFFSET(CC:CC,0,0,ROW()-1,1),"="&amp;Table_Styles[[#This Row],[Font]])=0),Table_Styles[[#This Row],[Font]],"")</f>
        <v/>
      </c>
      <c r="CD148" s="102" t="str">
        <f ca="1">IF(Table_Styles[[#This Row],[Unique Font]]&lt;&gt;"",
"{""fontFamily"":"""&amp;Table_Styles[[#This Row],[Font Family Used]]&amp;""",""fontWeight"":"&amp;Table_Styles[[#This Row],[Font Weight Used]]&amp;"}","")</f>
        <v/>
      </c>
      <c r="CE148" s="10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8" s="102" t="str">
        <f>IF(AND(Table_Styles[[#This Row],[Selector]]&lt;&gt;"", Table_Styles[[#This Row],[Config Properties]]&lt;&gt;""),
Table_Styles[[#This Row],[Selector]]&amp;" { "&amp;Table_Styles[[#This Row],[Config Properties]]&amp;" }","")</f>
        <v/>
      </c>
      <c r="CG148" s="102" t="str">
        <f xml:space="preserve">
SUBSTITUTE(SUBSTITUTE(SUBSTITUTE(SUBSTITUTE(SUBSTITUTE(SUBSTITUTE(SUBSTITUTE(SUBSTITUTE(Table_Styles[[#This Row],[Config]],
" {","{"),
"{ ","{"),
" }","}"),
"} ","}"),
" ,",","),
", ",","),
" :",":"),
": ",":")</f>
        <v/>
      </c>
    </row>
    <row r="149" spans="2:85" ht="29.25" thickBot="1">
      <c r="B149" s="4" t="s">
        <v>386</v>
      </c>
      <c r="C149" s="4"/>
      <c r="D149" s="4"/>
      <c r="E149" s="4"/>
      <c r="F149" s="4" t="str">
        <f>IF(Table_Styles[[#This Row],[Font Family]]&lt;&gt;"",Table_Styles[[#This Row],[Font Family]],IF(Table_Styles[[#This Row],[Font Family Default]]&lt;&gt;"",Table_Styles[[#This Row],[Font Family Default]],""))</f>
        <v/>
      </c>
      <c r="G149" s="4"/>
      <c r="H149" s="4"/>
      <c r="I149" s="4" t="str">
        <f>IF(Table_Styles[[#This Row],[Font Size]]&lt;&gt;"",Table_Styles[[#This Row],[Font Size]],IF(Table_Styles[[#This Row],[Font Size Default]]&lt;&gt;"",Table_Styles[[#This Row],[Font Size Default]],""))</f>
        <v/>
      </c>
      <c r="J149" s="4"/>
      <c r="K149" s="4"/>
      <c r="L149" s="4" t="str">
        <f>IF(Table_Styles[[#This Row],[Font Weight]]&lt;&gt;"",Table_Styles[[#This Row],[Font Weight]],IF(Table_Styles[[#This Row],[Font Weight Default]]&lt;&gt;"",Table_Styles[[#This Row],[Font Weight Default]],""))</f>
        <v/>
      </c>
      <c r="M149" s="4"/>
      <c r="N149" s="4"/>
      <c r="O149" s="4" t="str">
        <f>IF(Table_Styles[[#This Row],[Colour]]&lt;&gt;"",Table_Styles[[#This Row],[Colour]],IF(Table_Styles[[#This Row],[Colour Default]]&lt;&gt;"",Table_Styles[[#This Row],[Colour Default]],""))</f>
        <v/>
      </c>
      <c r="P149" s="4"/>
      <c r="Q149" s="4"/>
      <c r="R149" s="4" t="str">
        <f>IF(Table_Styles[[#This Row],[Background]]&lt;&gt;"",Table_Styles[[#This Row],[Background]],IF(Table_Styles[[#This Row],[Background Default]]&lt;&gt;"",Table_Styles[[#This Row],[Background Default]],""))</f>
        <v/>
      </c>
      <c r="S149" s="4"/>
      <c r="T149" s="4"/>
      <c r="U149" s="4" t="str">
        <f>IF(Table_Styles[[#This Row],[Border]]&lt;&gt;"",Table_Styles[[#This Row],[Border]],IF(Table_Styles[[#This Row],[Border Default]]&lt;&gt;"",Table_Styles[[#This Row],[Border Default]],""))</f>
        <v/>
      </c>
      <c r="V149" s="4"/>
      <c r="W149" s="4"/>
      <c r="X149" s="4" t="str">
        <f>IF(Table_Styles[[#This Row],[Border Radius]]&lt;&gt;"",Table_Styles[[#This Row],[Border Radius]],IF(Table_Styles[[#This Row],[Border Radius Default]]&lt;&gt;"",Table_Styles[[#This Row],[Border Radius Default]],""))</f>
        <v/>
      </c>
      <c r="Y149" s="4"/>
      <c r="Z149" s="4"/>
      <c r="AA149" s="4" t="str">
        <f>IF(Table_Styles[[#This Row],[MT]]&lt;&gt;"",Table_Styles[[#This Row],[MT]],IF(Table_Styles[[#This Row],[MT Default]]&lt;&gt;"",Table_Styles[[#This Row],[MT Default]],""))</f>
        <v/>
      </c>
      <c r="AB149" s="4"/>
      <c r="AC149" s="4"/>
      <c r="AD149" s="4" t="str">
        <f>IF(Table_Styles[[#This Row],[MR]]&lt;&gt;"",Table_Styles[[#This Row],[MR]],IF(Table_Styles[[#This Row],[MR Default]]&lt;&gt;"",Table_Styles[[#This Row],[MR Default]],""))</f>
        <v/>
      </c>
      <c r="AE149" s="4"/>
      <c r="AF149" s="4"/>
      <c r="AG149" s="4" t="str">
        <f>IF(Table_Styles[[#This Row],[MB]]&lt;&gt;"",Table_Styles[[#This Row],[MB]],IF(Table_Styles[[#This Row],[MB Default]]&lt;&gt;"",Table_Styles[[#This Row],[MB Default]],""))</f>
        <v/>
      </c>
      <c r="AH149" s="4"/>
      <c r="AI149" s="4"/>
      <c r="AJ149" s="4" t="str">
        <f>IF(Table_Styles[[#This Row],[ML]]&lt;&gt;"",Table_Styles[[#This Row],[ML]],IF(Table_Styles[[#This Row],[ML Default]]&lt;&gt;"",Table_Styles[[#This Row],[ML Default]],""))</f>
        <v/>
      </c>
      <c r="AK149" s="4"/>
      <c r="AL149" s="4"/>
      <c r="AM149" s="4" t="str">
        <f>IF(Table_Styles[[#This Row],[PT]]&lt;&gt;"",Table_Styles[[#This Row],[PT]],IF(Table_Styles[[#This Row],[PT Default]]&lt;&gt;"",Table_Styles[[#This Row],[PT Default]],""))</f>
        <v/>
      </c>
      <c r="AN149" s="4"/>
      <c r="AO149" s="4"/>
      <c r="AP149" s="4" t="str">
        <f>IF(Table_Styles[[#This Row],[PR]]&lt;&gt;"",Table_Styles[[#This Row],[PR]],IF(Table_Styles[[#This Row],[PR Default]]&lt;&gt;"",Table_Styles[[#This Row],[PR Default]],""))</f>
        <v/>
      </c>
      <c r="AQ149" s="4"/>
      <c r="AR149" s="4"/>
      <c r="AS149" s="4" t="str">
        <f>IF(Table_Styles[[#This Row],[PB]]&lt;&gt;"",Table_Styles[[#This Row],[PB]],IF(Table_Styles[[#This Row],[PB Default]]&lt;&gt;"",Table_Styles[[#This Row],[PB Default]],""))</f>
        <v/>
      </c>
      <c r="AT149" s="4"/>
      <c r="AU149" s="4"/>
      <c r="AV149" s="4" t="str">
        <f>IF(Table_Styles[[#This Row],[PL]]&lt;&gt;"",Table_Styles[[#This Row],[PL]],IF(Table_Styles[[#This Row],[PL Default]]&lt;&gt;"",Table_Styles[[#This Row],[PL Default]],""))</f>
        <v/>
      </c>
      <c r="AW149" s="4"/>
      <c r="AX149" s="4"/>
      <c r="AY149" s="4" t="str">
        <f>IF(Table_Styles[[#This Row],[BT]]&lt;&gt;"",Table_Styles[[#This Row],[BT]],IF(Table_Styles[[#This Row],[BT Default]]&lt;&gt;"",Table_Styles[[#This Row],[BT Default]],""))</f>
        <v/>
      </c>
      <c r="AZ149" s="4"/>
      <c r="BA149" s="4"/>
      <c r="BB149" s="4" t="str">
        <f>IF(Table_Styles[[#This Row],[BR]]&lt;&gt;"",Table_Styles[[#This Row],[BR]],IF(Table_Styles[[#This Row],[BR Default]]&lt;&gt;"",Table_Styles[[#This Row],[BR Default]],""))</f>
        <v/>
      </c>
      <c r="BC149" s="4"/>
      <c r="BD149" s="4"/>
      <c r="BE149" s="4" t="str">
        <f>IF(Table_Styles[[#This Row],[BB]]&lt;&gt;"",Table_Styles[[#This Row],[BB]],IF(Table_Styles[[#This Row],[BB Default]]&lt;&gt;"",Table_Styles[[#This Row],[BB Default]],""))</f>
        <v/>
      </c>
      <c r="BF149" s="4"/>
      <c r="BG149" s="4"/>
      <c r="BH149" s="4" t="str">
        <f>IF(Table_Styles[[#This Row],[BL]]&lt;&gt;"",Table_Styles[[#This Row],[BL]],IF(Table_Styles[[#This Row],[BL Default]]&lt;&gt;"",Table_Styles[[#This Row],[BL Default]],""))</f>
        <v/>
      </c>
      <c r="BI149" s="4"/>
      <c r="BJ149" s="4"/>
      <c r="BK149" s="4" t="str">
        <f>IF(Table_Styles[[#This Row],[Width]]&lt;&gt;"",Table_Styles[[#This Row],[Width]],IF(Table_Styles[[#This Row],[Width Default]]&lt;&gt;"",Table_Styles[[#This Row],[Width Default]],""))</f>
        <v/>
      </c>
      <c r="BL149" s="4"/>
      <c r="BM149" s="4"/>
      <c r="BN149" s="4" t="str">
        <f>IF(Table_Styles[[#This Row],[Height]]&lt;&gt;"",Table_Styles[[#This Row],[Height]],IF(Table_Styles[[#This Row],[Height Default]]&lt;&gt;"",Table_Styles[[#This Row],[Height Default]],""))</f>
        <v/>
      </c>
      <c r="BO149" s="4"/>
      <c r="BP149" s="4"/>
      <c r="BQ149" s="4" t="str">
        <f>IF(Table_Styles[[#This Row],[Top]]&lt;&gt;"",Table_Styles[[#This Row],[Top]],IF(Table_Styles[[#This Row],[Top Default]]&lt;&gt;"",Table_Styles[[#This Row],[Top Default]],""))</f>
        <v/>
      </c>
      <c r="BR149" s="4"/>
      <c r="BS149" s="4"/>
      <c r="BT149" s="4" t="str">
        <f>IF(Table_Styles[[#This Row],[Right]]&lt;&gt;"",Table_Styles[[#This Row],[Right]],IF(Table_Styles[[#This Row],[Right Default]]&lt;&gt;"",Table_Styles[[#This Row],[Right Default]],""))</f>
        <v/>
      </c>
      <c r="BU149" s="4"/>
      <c r="BV149" s="4"/>
      <c r="BW149" s="4" t="str">
        <f>IF(Table_Styles[[#This Row],[Bottom]]&lt;&gt;"",Table_Styles[[#This Row],[Bottom]],IF(Table_Styles[[#This Row],[Bottom Default]]&lt;&gt;"",Table_Styles[[#This Row],[Bottom Default]],""))</f>
        <v/>
      </c>
      <c r="BX149" s="4"/>
      <c r="BY149" s="4"/>
      <c r="BZ149" s="4" t="str">
        <f>IF(Table_Styles[[#This Row],[Left]]&lt;&gt;"",Table_Styles[[#This Row],[Left]],IF(Table_Styles[[#This Row],[Left Default]]&lt;&gt;"",Table_Styles[[#This Row],[Left Default]],""))</f>
        <v/>
      </c>
      <c r="CA149" s="4"/>
      <c r="CB149" s="4" t="str">
        <f>IF(AND(Table_Styles[[#This Row],[Selector]]&lt;&gt;"",Table_Styles[[#This Row],[Font Family Used]]&lt;&gt;"",Table_Styles[[#This Row],[Font Weight Used]]&lt;&gt;""),Table_Styles[[#This Row],[Font Family Used]]&amp;" "&amp;Table_Styles[[#This Row],[Font Weight Used]],"")</f>
        <v/>
      </c>
      <c r="CC149" s="4" t="str">
        <f ca="1">IF(AND(Table_Styles[[#This Row],[Selector]],COUNTIF(OFFSET(CC:CC,0,0,ROW()-1,1),"="&amp;Table_Styles[[#This Row],[Font]])=0),Table_Styles[[#This Row],[Font]],"")</f>
        <v/>
      </c>
      <c r="CD149" s="4" t="str">
        <f ca="1">IF(Table_Styles[[#This Row],[Unique Font]]&lt;&gt;"",
"{""fontFamily"":"""&amp;Table_Styles[[#This Row],[Font Family Used]]&amp;""",""fontWeight"":"&amp;Table_Styles[[#This Row],[Font Weight Used]]&amp;"}","")</f>
        <v/>
      </c>
      <c r="CE149" s="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9" s="4" t="str">
        <f>IF(AND(Table_Styles[[#This Row],[Selector]]&lt;&gt;"", Table_Styles[[#This Row],[Config Properties]]&lt;&gt;""),
Table_Styles[[#This Row],[Selector]]&amp;" { "&amp;Table_Styles[[#This Row],[Config Properties]]&amp;" }","")</f>
        <v/>
      </c>
      <c r="CG149" s="4" t="str">
        <f xml:space="preserve">
SUBSTITUTE(SUBSTITUTE(SUBSTITUTE(SUBSTITUTE(SUBSTITUTE(SUBSTITUTE(SUBSTITUTE(SUBSTITUTE(Table_Styles[[#This Row],[Config]],
" {","{"),
"{ ","{"),
" }","}"),
"} ","}"),
" ,",","),
", ",","),
" :",":"),
": ",":")</f>
        <v/>
      </c>
    </row>
    <row r="150" spans="2:85" ht="21" customHeight="1">
      <c r="B150" t="s">
        <v>989</v>
      </c>
      <c r="C150" t="s">
        <v>990</v>
      </c>
      <c r="D150"/>
      <c r="E150"/>
      <c r="F150" t="str">
        <f>IF(Table_Styles[[#This Row],[Font Family]]&lt;&gt;"",Table_Styles[[#This Row],[Font Family]],IF(Table_Styles[[#This Row],[Font Family Default]]&lt;&gt;"",Table_Styles[[#This Row],[Font Family Default]],""))</f>
        <v/>
      </c>
      <c r="G150"/>
      <c r="H150"/>
      <c r="I150" t="str">
        <f>IF(Table_Styles[[#This Row],[Font Size]]&lt;&gt;"",Table_Styles[[#This Row],[Font Size]],IF(Table_Styles[[#This Row],[Font Size Default]]&lt;&gt;"",Table_Styles[[#This Row],[Font Size Default]],""))</f>
        <v/>
      </c>
      <c r="J150"/>
      <c r="K150"/>
      <c r="L150" t="str">
        <f>IF(Table_Styles[[#This Row],[Font Weight]]&lt;&gt;"",Table_Styles[[#This Row],[Font Weight]],IF(Table_Styles[[#This Row],[Font Weight Default]]&lt;&gt;"",Table_Styles[[#This Row],[Font Weight Default]],""))</f>
        <v/>
      </c>
      <c r="M150"/>
      <c r="N150"/>
      <c r="O150" t="str">
        <f>IF(Table_Styles[[#This Row],[Colour]]&lt;&gt;"",Table_Styles[[#This Row],[Colour]],IF(Table_Styles[[#This Row],[Colour Default]]&lt;&gt;"",Table_Styles[[#This Row],[Colour Default]],""))</f>
        <v/>
      </c>
      <c r="P150"/>
      <c r="Q150"/>
      <c r="R150" t="str">
        <f>IF(Table_Styles[[#This Row],[Background]]&lt;&gt;"",Table_Styles[[#This Row],[Background]],IF(Table_Styles[[#This Row],[Background Default]]&lt;&gt;"",Table_Styles[[#This Row],[Background Default]],""))</f>
        <v/>
      </c>
      <c r="S150"/>
      <c r="T150"/>
      <c r="U150" t="str">
        <f>IF(Table_Styles[[#This Row],[Border]]&lt;&gt;"",Table_Styles[[#This Row],[Border]],IF(Table_Styles[[#This Row],[Border Default]]&lt;&gt;"",Table_Styles[[#This Row],[Border Default]],""))</f>
        <v/>
      </c>
      <c r="V150"/>
      <c r="W150"/>
      <c r="X150" t="str">
        <f>IF(Table_Styles[[#This Row],[Border Radius]]&lt;&gt;"",Table_Styles[[#This Row],[Border Radius]],IF(Table_Styles[[#This Row],[Border Radius Default]]&lt;&gt;"",Table_Styles[[#This Row],[Border Radius Default]],""))</f>
        <v/>
      </c>
      <c r="Y150"/>
      <c r="Z150"/>
      <c r="AA150" t="str">
        <f>IF(Table_Styles[[#This Row],[MT]]&lt;&gt;"",Table_Styles[[#This Row],[MT]],IF(Table_Styles[[#This Row],[MT Default]]&lt;&gt;"",Table_Styles[[#This Row],[MT Default]],""))</f>
        <v/>
      </c>
      <c r="AB150"/>
      <c r="AC150"/>
      <c r="AD150" t="str">
        <f>IF(Table_Styles[[#This Row],[MR]]&lt;&gt;"",Table_Styles[[#This Row],[MR]],IF(Table_Styles[[#This Row],[MR Default]]&lt;&gt;"",Table_Styles[[#This Row],[MR Default]],""))</f>
        <v/>
      </c>
      <c r="AE150"/>
      <c r="AF150"/>
      <c r="AG150" t="str">
        <f>IF(Table_Styles[[#This Row],[MB]]&lt;&gt;"",Table_Styles[[#This Row],[MB]],IF(Table_Styles[[#This Row],[MB Default]]&lt;&gt;"",Table_Styles[[#This Row],[MB Default]],""))</f>
        <v/>
      </c>
      <c r="AH150"/>
      <c r="AI150"/>
      <c r="AJ150" t="str">
        <f>IF(Table_Styles[[#This Row],[ML]]&lt;&gt;"",Table_Styles[[#This Row],[ML]],IF(Table_Styles[[#This Row],[ML Default]]&lt;&gt;"",Table_Styles[[#This Row],[ML Default]],""))</f>
        <v/>
      </c>
      <c r="AK150"/>
      <c r="AL150"/>
      <c r="AM150" t="str">
        <f>IF(Table_Styles[[#This Row],[PT]]&lt;&gt;"",Table_Styles[[#This Row],[PT]],IF(Table_Styles[[#This Row],[PT Default]]&lt;&gt;"",Table_Styles[[#This Row],[PT Default]],""))</f>
        <v/>
      </c>
      <c r="AN150"/>
      <c r="AO150"/>
      <c r="AP150" t="str">
        <f>IF(Table_Styles[[#This Row],[PR]]&lt;&gt;"",Table_Styles[[#This Row],[PR]],IF(Table_Styles[[#This Row],[PR Default]]&lt;&gt;"",Table_Styles[[#This Row],[PR Default]],""))</f>
        <v/>
      </c>
      <c r="AQ150"/>
      <c r="AR150"/>
      <c r="AS150" t="str">
        <f>IF(Table_Styles[[#This Row],[PB]]&lt;&gt;"",Table_Styles[[#This Row],[PB]],IF(Table_Styles[[#This Row],[PB Default]]&lt;&gt;"",Table_Styles[[#This Row],[PB Default]],""))</f>
        <v/>
      </c>
      <c r="AT150"/>
      <c r="AU150"/>
      <c r="AV150" t="str">
        <f>IF(Table_Styles[[#This Row],[PL]]&lt;&gt;"",Table_Styles[[#This Row],[PL]],IF(Table_Styles[[#This Row],[PL Default]]&lt;&gt;"",Table_Styles[[#This Row],[PL Default]],""))</f>
        <v/>
      </c>
      <c r="AW150"/>
      <c r="AX150"/>
      <c r="AY150" t="str">
        <f>IF(Table_Styles[[#This Row],[BT]]&lt;&gt;"",Table_Styles[[#This Row],[BT]],IF(Table_Styles[[#This Row],[BT Default]]&lt;&gt;"",Table_Styles[[#This Row],[BT Default]],""))</f>
        <v/>
      </c>
      <c r="AZ150"/>
      <c r="BA150"/>
      <c r="BB150" t="str">
        <f>IF(Table_Styles[[#This Row],[BR]]&lt;&gt;"",Table_Styles[[#This Row],[BR]],IF(Table_Styles[[#This Row],[BR Default]]&lt;&gt;"",Table_Styles[[#This Row],[BR Default]],""))</f>
        <v/>
      </c>
      <c r="BC150"/>
      <c r="BD150"/>
      <c r="BE150" t="str">
        <f>IF(Table_Styles[[#This Row],[BB]]&lt;&gt;"",Table_Styles[[#This Row],[BB]],IF(Table_Styles[[#This Row],[BB Default]]&lt;&gt;"",Table_Styles[[#This Row],[BB Default]],""))</f>
        <v/>
      </c>
      <c r="BF150"/>
      <c r="BG150"/>
      <c r="BH150" t="str">
        <f>IF(Table_Styles[[#This Row],[BL]]&lt;&gt;"",Table_Styles[[#This Row],[BL]],IF(Table_Styles[[#This Row],[BL Default]]&lt;&gt;"",Table_Styles[[#This Row],[BL Default]],""))</f>
        <v/>
      </c>
      <c r="BI150"/>
      <c r="BJ150"/>
      <c r="BK150" t="str">
        <f>IF(Table_Styles[[#This Row],[Width]]&lt;&gt;"",Table_Styles[[#This Row],[Width]],IF(Table_Styles[[#This Row],[Width Default]]&lt;&gt;"",Table_Styles[[#This Row],[Width Default]],""))</f>
        <v/>
      </c>
      <c r="BL150"/>
      <c r="BM150"/>
      <c r="BN150" t="str">
        <f>IF(Table_Styles[[#This Row],[Height]]&lt;&gt;"",Table_Styles[[#This Row],[Height]],IF(Table_Styles[[#This Row],[Height Default]]&lt;&gt;"",Table_Styles[[#This Row],[Height Default]],""))</f>
        <v/>
      </c>
      <c r="BO150"/>
      <c r="BP150"/>
      <c r="BQ150" t="str">
        <f>IF(Table_Styles[[#This Row],[Top]]&lt;&gt;"",Table_Styles[[#This Row],[Top]],IF(Table_Styles[[#This Row],[Top Default]]&lt;&gt;"",Table_Styles[[#This Row],[Top Default]],""))</f>
        <v/>
      </c>
      <c r="BR150"/>
      <c r="BS150"/>
      <c r="BT150" t="str">
        <f>IF(Table_Styles[[#This Row],[Right]]&lt;&gt;"",Table_Styles[[#This Row],[Right]],IF(Table_Styles[[#This Row],[Right Default]]&lt;&gt;"",Table_Styles[[#This Row],[Right Default]],""))</f>
        <v/>
      </c>
      <c r="BU150"/>
      <c r="BV150"/>
      <c r="BW150" t="str">
        <f>IF(Table_Styles[[#This Row],[Bottom]]&lt;&gt;"",Table_Styles[[#This Row],[Bottom]],IF(Table_Styles[[#This Row],[Bottom Default]]&lt;&gt;"",Table_Styles[[#This Row],[Bottom Default]],""))</f>
        <v/>
      </c>
      <c r="BX150"/>
      <c r="BY150"/>
      <c r="BZ150" t="str">
        <f>IF(Table_Styles[[#This Row],[Left]]&lt;&gt;"",Table_Styles[[#This Row],[Left]],IF(Table_Styles[[#This Row],[Left Default]]&lt;&gt;"",Table_Styles[[#This Row],[Left Default]],""))</f>
        <v/>
      </c>
      <c r="CA150"/>
      <c r="CB150" t="str">
        <f>IF(AND(Table_Styles[[#This Row],[Selector]]&lt;&gt;"",Table_Styles[[#This Row],[Font Family Used]]&lt;&gt;"",Table_Styles[[#This Row],[Font Weight Used]]&lt;&gt;""),Table_Styles[[#This Row],[Font Family Used]]&amp;" "&amp;Table_Styles[[#This Row],[Font Weight Used]],"")</f>
        <v/>
      </c>
      <c r="CC150" t="str">
        <f ca="1">IF(AND(Table_Styles[[#This Row],[Selector]],COUNTIF(OFFSET(CC:CC,0,0,ROW()-1,1),"="&amp;Table_Styles[[#This Row],[Font]])=0),Table_Styles[[#This Row],[Font]],"")</f>
        <v/>
      </c>
      <c r="CD150" t="str">
        <f ca="1">IF(Table_Styles[[#This Row],[Unique Font]]&lt;&gt;"",
"{""fontFamily"":"""&amp;Table_Styles[[#This Row],[Font Family Used]]&amp;""",""fontWeight"":"&amp;Table_Styles[[#This Row],[Font Weight Used]]&amp;"}","")</f>
        <v/>
      </c>
      <c r="CE15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0" t="str">
        <f>IF(AND(Table_Styles[[#This Row],[Selector]]&lt;&gt;"", Table_Styles[[#This Row],[Config Properties]]&lt;&gt;""),
Table_Styles[[#This Row],[Selector]]&amp;" { "&amp;Table_Styles[[#This Row],[Config Properties]]&amp;" }","")</f>
        <v/>
      </c>
      <c r="CG150" t="str">
        <f xml:space="preserve">
SUBSTITUTE(SUBSTITUTE(SUBSTITUTE(SUBSTITUTE(SUBSTITUTE(SUBSTITUTE(SUBSTITUTE(SUBSTITUTE(Table_Styles[[#This Row],[Config]],
" {","{"),
"{ ","{"),
" }","}"),
"} ","}"),
" ,",","),
", ",","),
" :",":"),
": ",":")</f>
        <v/>
      </c>
    </row>
    <row r="151" spans="2:85" ht="21" customHeight="1">
      <c r="B151" t="s">
        <v>991</v>
      </c>
      <c r="C151" t="s">
        <v>992</v>
      </c>
      <c r="D151"/>
      <c r="E151"/>
      <c r="F151" t="str">
        <f>IF(Table_Styles[[#This Row],[Font Family]]&lt;&gt;"",Table_Styles[[#This Row],[Font Family]],IF(Table_Styles[[#This Row],[Font Family Default]]&lt;&gt;"",Table_Styles[[#This Row],[Font Family Default]],""))</f>
        <v/>
      </c>
      <c r="G151"/>
      <c r="H151"/>
      <c r="I151" t="str">
        <f>IF(Table_Styles[[#This Row],[Font Size]]&lt;&gt;"",Table_Styles[[#This Row],[Font Size]],IF(Table_Styles[[#This Row],[Font Size Default]]&lt;&gt;"",Table_Styles[[#This Row],[Font Size Default]],""))</f>
        <v/>
      </c>
      <c r="J151"/>
      <c r="K151"/>
      <c r="L151" t="str">
        <f>IF(Table_Styles[[#This Row],[Font Weight]]&lt;&gt;"",Table_Styles[[#This Row],[Font Weight]],IF(Table_Styles[[#This Row],[Font Weight Default]]&lt;&gt;"",Table_Styles[[#This Row],[Font Weight Default]],""))</f>
        <v/>
      </c>
      <c r="M151"/>
      <c r="N151"/>
      <c r="O151" t="str">
        <f>IF(Table_Styles[[#This Row],[Colour]]&lt;&gt;"",Table_Styles[[#This Row],[Colour]],IF(Table_Styles[[#This Row],[Colour Default]]&lt;&gt;"",Table_Styles[[#This Row],[Colour Default]],""))</f>
        <v/>
      </c>
      <c r="P151"/>
      <c r="Q151"/>
      <c r="R151" t="str">
        <f>IF(Table_Styles[[#This Row],[Background]]&lt;&gt;"",Table_Styles[[#This Row],[Background]],IF(Table_Styles[[#This Row],[Background Default]]&lt;&gt;"",Table_Styles[[#This Row],[Background Default]],""))</f>
        <v/>
      </c>
      <c r="S151"/>
      <c r="T151"/>
      <c r="U151" t="str">
        <f>IF(Table_Styles[[#This Row],[Border]]&lt;&gt;"",Table_Styles[[#This Row],[Border]],IF(Table_Styles[[#This Row],[Border Default]]&lt;&gt;"",Table_Styles[[#This Row],[Border Default]],""))</f>
        <v/>
      </c>
      <c r="V151"/>
      <c r="W151"/>
      <c r="X151" t="str">
        <f>IF(Table_Styles[[#This Row],[Border Radius]]&lt;&gt;"",Table_Styles[[#This Row],[Border Radius]],IF(Table_Styles[[#This Row],[Border Radius Default]]&lt;&gt;"",Table_Styles[[#This Row],[Border Radius Default]],""))</f>
        <v/>
      </c>
      <c r="Y151"/>
      <c r="Z151"/>
      <c r="AA151" t="str">
        <f>IF(Table_Styles[[#This Row],[MT]]&lt;&gt;"",Table_Styles[[#This Row],[MT]],IF(Table_Styles[[#This Row],[MT Default]]&lt;&gt;"",Table_Styles[[#This Row],[MT Default]],""))</f>
        <v/>
      </c>
      <c r="AB151"/>
      <c r="AC151"/>
      <c r="AD151" t="str">
        <f>IF(Table_Styles[[#This Row],[MR]]&lt;&gt;"",Table_Styles[[#This Row],[MR]],IF(Table_Styles[[#This Row],[MR Default]]&lt;&gt;"",Table_Styles[[#This Row],[MR Default]],""))</f>
        <v/>
      </c>
      <c r="AE151"/>
      <c r="AF151"/>
      <c r="AG151" t="str">
        <f>IF(Table_Styles[[#This Row],[MB]]&lt;&gt;"",Table_Styles[[#This Row],[MB]],IF(Table_Styles[[#This Row],[MB Default]]&lt;&gt;"",Table_Styles[[#This Row],[MB Default]],""))</f>
        <v/>
      </c>
      <c r="AH151"/>
      <c r="AI151"/>
      <c r="AJ151" t="str">
        <f>IF(Table_Styles[[#This Row],[ML]]&lt;&gt;"",Table_Styles[[#This Row],[ML]],IF(Table_Styles[[#This Row],[ML Default]]&lt;&gt;"",Table_Styles[[#This Row],[ML Default]],""))</f>
        <v/>
      </c>
      <c r="AK151"/>
      <c r="AL151"/>
      <c r="AM151" t="str">
        <f>IF(Table_Styles[[#This Row],[PT]]&lt;&gt;"",Table_Styles[[#This Row],[PT]],IF(Table_Styles[[#This Row],[PT Default]]&lt;&gt;"",Table_Styles[[#This Row],[PT Default]],""))</f>
        <v/>
      </c>
      <c r="AN151"/>
      <c r="AO151"/>
      <c r="AP151" t="str">
        <f>IF(Table_Styles[[#This Row],[PR]]&lt;&gt;"",Table_Styles[[#This Row],[PR]],IF(Table_Styles[[#This Row],[PR Default]]&lt;&gt;"",Table_Styles[[#This Row],[PR Default]],""))</f>
        <v/>
      </c>
      <c r="AQ151"/>
      <c r="AR151"/>
      <c r="AS151" t="str">
        <f>IF(Table_Styles[[#This Row],[PB]]&lt;&gt;"",Table_Styles[[#This Row],[PB]],IF(Table_Styles[[#This Row],[PB Default]]&lt;&gt;"",Table_Styles[[#This Row],[PB Default]],""))</f>
        <v/>
      </c>
      <c r="AT151"/>
      <c r="AU151"/>
      <c r="AV151" t="str">
        <f>IF(Table_Styles[[#This Row],[PL]]&lt;&gt;"",Table_Styles[[#This Row],[PL]],IF(Table_Styles[[#This Row],[PL Default]]&lt;&gt;"",Table_Styles[[#This Row],[PL Default]],""))</f>
        <v/>
      </c>
      <c r="AW151"/>
      <c r="AX151"/>
      <c r="AY151" t="str">
        <f>IF(Table_Styles[[#This Row],[BT]]&lt;&gt;"",Table_Styles[[#This Row],[BT]],IF(Table_Styles[[#This Row],[BT Default]]&lt;&gt;"",Table_Styles[[#This Row],[BT Default]],""))</f>
        <v/>
      </c>
      <c r="AZ151"/>
      <c r="BA151"/>
      <c r="BB151" t="str">
        <f>IF(Table_Styles[[#This Row],[BR]]&lt;&gt;"",Table_Styles[[#This Row],[BR]],IF(Table_Styles[[#This Row],[BR Default]]&lt;&gt;"",Table_Styles[[#This Row],[BR Default]],""))</f>
        <v/>
      </c>
      <c r="BC151"/>
      <c r="BD151"/>
      <c r="BE151" t="str">
        <f>IF(Table_Styles[[#This Row],[BB]]&lt;&gt;"",Table_Styles[[#This Row],[BB]],IF(Table_Styles[[#This Row],[BB Default]]&lt;&gt;"",Table_Styles[[#This Row],[BB Default]],""))</f>
        <v/>
      </c>
      <c r="BF151"/>
      <c r="BG151"/>
      <c r="BH151" t="str">
        <f>IF(Table_Styles[[#This Row],[BL]]&lt;&gt;"",Table_Styles[[#This Row],[BL]],IF(Table_Styles[[#This Row],[BL Default]]&lt;&gt;"",Table_Styles[[#This Row],[BL Default]],""))</f>
        <v/>
      </c>
      <c r="BI151"/>
      <c r="BJ151"/>
      <c r="BK151" t="str">
        <f>IF(Table_Styles[[#This Row],[Width]]&lt;&gt;"",Table_Styles[[#This Row],[Width]],IF(Table_Styles[[#This Row],[Width Default]]&lt;&gt;"",Table_Styles[[#This Row],[Width Default]],""))</f>
        <v/>
      </c>
      <c r="BL151"/>
      <c r="BM151"/>
      <c r="BN151" t="str">
        <f>IF(Table_Styles[[#This Row],[Height]]&lt;&gt;"",Table_Styles[[#This Row],[Height]],IF(Table_Styles[[#This Row],[Height Default]]&lt;&gt;"",Table_Styles[[#This Row],[Height Default]],""))</f>
        <v/>
      </c>
      <c r="BO151"/>
      <c r="BP151"/>
      <c r="BQ151" t="str">
        <f>IF(Table_Styles[[#This Row],[Top]]&lt;&gt;"",Table_Styles[[#This Row],[Top]],IF(Table_Styles[[#This Row],[Top Default]]&lt;&gt;"",Table_Styles[[#This Row],[Top Default]],""))</f>
        <v/>
      </c>
      <c r="BR151"/>
      <c r="BS151"/>
      <c r="BT151" t="str">
        <f>IF(Table_Styles[[#This Row],[Right]]&lt;&gt;"",Table_Styles[[#This Row],[Right]],IF(Table_Styles[[#This Row],[Right Default]]&lt;&gt;"",Table_Styles[[#This Row],[Right Default]],""))</f>
        <v/>
      </c>
      <c r="BU151"/>
      <c r="BV151"/>
      <c r="BW151" t="str">
        <f>IF(Table_Styles[[#This Row],[Bottom]]&lt;&gt;"",Table_Styles[[#This Row],[Bottom]],IF(Table_Styles[[#This Row],[Bottom Default]]&lt;&gt;"",Table_Styles[[#This Row],[Bottom Default]],""))</f>
        <v/>
      </c>
      <c r="BX151"/>
      <c r="BY151"/>
      <c r="BZ151" t="str">
        <f>IF(Table_Styles[[#This Row],[Left]]&lt;&gt;"",Table_Styles[[#This Row],[Left]],IF(Table_Styles[[#This Row],[Left Default]]&lt;&gt;"",Table_Styles[[#This Row],[Left Default]],""))</f>
        <v/>
      </c>
      <c r="CA151"/>
      <c r="CB151" t="str">
        <f>IF(AND(Table_Styles[[#This Row],[Selector]]&lt;&gt;"",Table_Styles[[#This Row],[Font Family Used]]&lt;&gt;"",Table_Styles[[#This Row],[Font Weight Used]]&lt;&gt;""),Table_Styles[[#This Row],[Font Family Used]]&amp;" "&amp;Table_Styles[[#This Row],[Font Weight Used]],"")</f>
        <v/>
      </c>
      <c r="CC151" t="str">
        <f ca="1">IF(AND(Table_Styles[[#This Row],[Selector]],COUNTIF(OFFSET(CC:CC,0,0,ROW()-1,1),"="&amp;Table_Styles[[#This Row],[Font]])=0),Table_Styles[[#This Row],[Font]],"")</f>
        <v/>
      </c>
      <c r="CD151" t="str">
        <f ca="1">IF(Table_Styles[[#This Row],[Unique Font]]&lt;&gt;"",
"{""fontFamily"":"""&amp;Table_Styles[[#This Row],[Font Family Used]]&amp;""",""fontWeight"":"&amp;Table_Styles[[#This Row],[Font Weight Used]]&amp;"}","")</f>
        <v/>
      </c>
      <c r="CE15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1" t="str">
        <f>IF(AND(Table_Styles[[#This Row],[Selector]]&lt;&gt;"", Table_Styles[[#This Row],[Config Properties]]&lt;&gt;""),
Table_Styles[[#This Row],[Selector]]&amp;" { "&amp;Table_Styles[[#This Row],[Config Properties]]&amp;" }","")</f>
        <v/>
      </c>
      <c r="CG151" t="str">
        <f xml:space="preserve">
SUBSTITUTE(SUBSTITUTE(SUBSTITUTE(SUBSTITUTE(SUBSTITUTE(SUBSTITUTE(SUBSTITUTE(SUBSTITUTE(Table_Styles[[#This Row],[Config]],
" {","{"),
"{ ","{"),
" }","}"),
"} ","}"),
" ,",","),
", ",","),
" :",":"),
": ",":")</f>
        <v/>
      </c>
    </row>
    <row r="152" spans="2:85" ht="21" customHeight="1">
      <c r="B152" t="s">
        <v>993</v>
      </c>
      <c r="C152" t="s">
        <v>994</v>
      </c>
      <c r="D152"/>
      <c r="E152"/>
      <c r="F152" t="str">
        <f>IF(Table_Styles[[#This Row],[Font Family]]&lt;&gt;"",Table_Styles[[#This Row],[Font Family]],IF(Table_Styles[[#This Row],[Font Family Default]]&lt;&gt;"",Table_Styles[[#This Row],[Font Family Default]],""))</f>
        <v/>
      </c>
      <c r="G152"/>
      <c r="H152"/>
      <c r="I152" t="str">
        <f>IF(Table_Styles[[#This Row],[Font Size]]&lt;&gt;"",Table_Styles[[#This Row],[Font Size]],IF(Table_Styles[[#This Row],[Font Size Default]]&lt;&gt;"",Table_Styles[[#This Row],[Font Size Default]],""))</f>
        <v/>
      </c>
      <c r="J152"/>
      <c r="K152"/>
      <c r="L152" t="str">
        <f>IF(Table_Styles[[#This Row],[Font Weight]]&lt;&gt;"",Table_Styles[[#This Row],[Font Weight]],IF(Table_Styles[[#This Row],[Font Weight Default]]&lt;&gt;"",Table_Styles[[#This Row],[Font Weight Default]],""))</f>
        <v/>
      </c>
      <c r="M152"/>
      <c r="N152"/>
      <c r="O152" t="str">
        <f>IF(Table_Styles[[#This Row],[Colour]]&lt;&gt;"",Table_Styles[[#This Row],[Colour]],IF(Table_Styles[[#This Row],[Colour Default]]&lt;&gt;"",Table_Styles[[#This Row],[Colour Default]],""))</f>
        <v/>
      </c>
      <c r="P152"/>
      <c r="Q152"/>
      <c r="R152" t="str">
        <f>IF(Table_Styles[[#This Row],[Background]]&lt;&gt;"",Table_Styles[[#This Row],[Background]],IF(Table_Styles[[#This Row],[Background Default]]&lt;&gt;"",Table_Styles[[#This Row],[Background Default]],""))</f>
        <v/>
      </c>
      <c r="S152"/>
      <c r="T152"/>
      <c r="U152" t="str">
        <f>IF(Table_Styles[[#This Row],[Border]]&lt;&gt;"",Table_Styles[[#This Row],[Border]],IF(Table_Styles[[#This Row],[Border Default]]&lt;&gt;"",Table_Styles[[#This Row],[Border Default]],""))</f>
        <v/>
      </c>
      <c r="V152"/>
      <c r="W152"/>
      <c r="X152" t="str">
        <f>IF(Table_Styles[[#This Row],[Border Radius]]&lt;&gt;"",Table_Styles[[#This Row],[Border Radius]],IF(Table_Styles[[#This Row],[Border Radius Default]]&lt;&gt;"",Table_Styles[[#This Row],[Border Radius Default]],""))</f>
        <v/>
      </c>
      <c r="Y152"/>
      <c r="Z152"/>
      <c r="AA152" t="str">
        <f>IF(Table_Styles[[#This Row],[MT]]&lt;&gt;"",Table_Styles[[#This Row],[MT]],IF(Table_Styles[[#This Row],[MT Default]]&lt;&gt;"",Table_Styles[[#This Row],[MT Default]],""))</f>
        <v/>
      </c>
      <c r="AB152"/>
      <c r="AC152"/>
      <c r="AD152" t="str">
        <f>IF(Table_Styles[[#This Row],[MR]]&lt;&gt;"",Table_Styles[[#This Row],[MR]],IF(Table_Styles[[#This Row],[MR Default]]&lt;&gt;"",Table_Styles[[#This Row],[MR Default]],""))</f>
        <v/>
      </c>
      <c r="AE152"/>
      <c r="AF152"/>
      <c r="AG152" t="str">
        <f>IF(Table_Styles[[#This Row],[MB]]&lt;&gt;"",Table_Styles[[#This Row],[MB]],IF(Table_Styles[[#This Row],[MB Default]]&lt;&gt;"",Table_Styles[[#This Row],[MB Default]],""))</f>
        <v/>
      </c>
      <c r="AH152"/>
      <c r="AI152"/>
      <c r="AJ152" t="str">
        <f>IF(Table_Styles[[#This Row],[ML]]&lt;&gt;"",Table_Styles[[#This Row],[ML]],IF(Table_Styles[[#This Row],[ML Default]]&lt;&gt;"",Table_Styles[[#This Row],[ML Default]],""))</f>
        <v/>
      </c>
      <c r="AK152"/>
      <c r="AL152"/>
      <c r="AM152" t="str">
        <f>IF(Table_Styles[[#This Row],[PT]]&lt;&gt;"",Table_Styles[[#This Row],[PT]],IF(Table_Styles[[#This Row],[PT Default]]&lt;&gt;"",Table_Styles[[#This Row],[PT Default]],""))</f>
        <v/>
      </c>
      <c r="AN152"/>
      <c r="AO152"/>
      <c r="AP152" t="str">
        <f>IF(Table_Styles[[#This Row],[PR]]&lt;&gt;"",Table_Styles[[#This Row],[PR]],IF(Table_Styles[[#This Row],[PR Default]]&lt;&gt;"",Table_Styles[[#This Row],[PR Default]],""))</f>
        <v/>
      </c>
      <c r="AQ152"/>
      <c r="AR152"/>
      <c r="AS152" t="str">
        <f>IF(Table_Styles[[#This Row],[PB]]&lt;&gt;"",Table_Styles[[#This Row],[PB]],IF(Table_Styles[[#This Row],[PB Default]]&lt;&gt;"",Table_Styles[[#This Row],[PB Default]],""))</f>
        <v/>
      </c>
      <c r="AT152"/>
      <c r="AU152"/>
      <c r="AV152" t="str">
        <f>IF(Table_Styles[[#This Row],[PL]]&lt;&gt;"",Table_Styles[[#This Row],[PL]],IF(Table_Styles[[#This Row],[PL Default]]&lt;&gt;"",Table_Styles[[#This Row],[PL Default]],""))</f>
        <v/>
      </c>
      <c r="AW152"/>
      <c r="AX152"/>
      <c r="AY152" t="str">
        <f>IF(Table_Styles[[#This Row],[BT]]&lt;&gt;"",Table_Styles[[#This Row],[BT]],IF(Table_Styles[[#This Row],[BT Default]]&lt;&gt;"",Table_Styles[[#This Row],[BT Default]],""))</f>
        <v/>
      </c>
      <c r="AZ152"/>
      <c r="BA152"/>
      <c r="BB152" t="str">
        <f>IF(Table_Styles[[#This Row],[BR]]&lt;&gt;"",Table_Styles[[#This Row],[BR]],IF(Table_Styles[[#This Row],[BR Default]]&lt;&gt;"",Table_Styles[[#This Row],[BR Default]],""))</f>
        <v/>
      </c>
      <c r="BC152"/>
      <c r="BD152"/>
      <c r="BE152" t="str">
        <f>IF(Table_Styles[[#This Row],[BB]]&lt;&gt;"",Table_Styles[[#This Row],[BB]],IF(Table_Styles[[#This Row],[BB Default]]&lt;&gt;"",Table_Styles[[#This Row],[BB Default]],""))</f>
        <v/>
      </c>
      <c r="BF152"/>
      <c r="BG152"/>
      <c r="BH152" t="str">
        <f>IF(Table_Styles[[#This Row],[BL]]&lt;&gt;"",Table_Styles[[#This Row],[BL]],IF(Table_Styles[[#This Row],[BL Default]]&lt;&gt;"",Table_Styles[[#This Row],[BL Default]],""))</f>
        <v/>
      </c>
      <c r="BI152"/>
      <c r="BJ152"/>
      <c r="BK152" t="str">
        <f>IF(Table_Styles[[#This Row],[Width]]&lt;&gt;"",Table_Styles[[#This Row],[Width]],IF(Table_Styles[[#This Row],[Width Default]]&lt;&gt;"",Table_Styles[[#This Row],[Width Default]],""))</f>
        <v/>
      </c>
      <c r="BL152"/>
      <c r="BM152"/>
      <c r="BN152" t="str">
        <f>IF(Table_Styles[[#This Row],[Height]]&lt;&gt;"",Table_Styles[[#This Row],[Height]],IF(Table_Styles[[#This Row],[Height Default]]&lt;&gt;"",Table_Styles[[#This Row],[Height Default]],""))</f>
        <v/>
      </c>
      <c r="BO152"/>
      <c r="BP152"/>
      <c r="BQ152" t="str">
        <f>IF(Table_Styles[[#This Row],[Top]]&lt;&gt;"",Table_Styles[[#This Row],[Top]],IF(Table_Styles[[#This Row],[Top Default]]&lt;&gt;"",Table_Styles[[#This Row],[Top Default]],""))</f>
        <v/>
      </c>
      <c r="BR152"/>
      <c r="BS152"/>
      <c r="BT152" t="str">
        <f>IF(Table_Styles[[#This Row],[Right]]&lt;&gt;"",Table_Styles[[#This Row],[Right]],IF(Table_Styles[[#This Row],[Right Default]]&lt;&gt;"",Table_Styles[[#This Row],[Right Default]],""))</f>
        <v/>
      </c>
      <c r="BU152"/>
      <c r="BV152"/>
      <c r="BW152" t="str">
        <f>IF(Table_Styles[[#This Row],[Bottom]]&lt;&gt;"",Table_Styles[[#This Row],[Bottom]],IF(Table_Styles[[#This Row],[Bottom Default]]&lt;&gt;"",Table_Styles[[#This Row],[Bottom Default]],""))</f>
        <v/>
      </c>
      <c r="BX152"/>
      <c r="BY152"/>
      <c r="BZ152" t="str">
        <f>IF(Table_Styles[[#This Row],[Left]]&lt;&gt;"",Table_Styles[[#This Row],[Left]],IF(Table_Styles[[#This Row],[Left Default]]&lt;&gt;"",Table_Styles[[#This Row],[Left Default]],""))</f>
        <v/>
      </c>
      <c r="CA152"/>
      <c r="CB152" t="str">
        <f>IF(AND(Table_Styles[[#This Row],[Selector]]&lt;&gt;"",Table_Styles[[#This Row],[Font Family Used]]&lt;&gt;"",Table_Styles[[#This Row],[Font Weight Used]]&lt;&gt;""),Table_Styles[[#This Row],[Font Family Used]]&amp;" "&amp;Table_Styles[[#This Row],[Font Weight Used]],"")</f>
        <v/>
      </c>
      <c r="CC152" t="str">
        <f ca="1">IF(AND(Table_Styles[[#This Row],[Selector]],COUNTIF(OFFSET(CC:CC,0,0,ROW()-1,1),"="&amp;Table_Styles[[#This Row],[Font]])=0),Table_Styles[[#This Row],[Font]],"")</f>
        <v/>
      </c>
      <c r="CD152" t="str">
        <f ca="1">IF(Table_Styles[[#This Row],[Unique Font]]&lt;&gt;"",
"{""fontFamily"":"""&amp;Table_Styles[[#This Row],[Font Family Used]]&amp;""",""fontWeight"":"&amp;Table_Styles[[#This Row],[Font Weight Used]]&amp;"}","")</f>
        <v/>
      </c>
      <c r="CE15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2" t="str">
        <f>IF(AND(Table_Styles[[#This Row],[Selector]]&lt;&gt;"", Table_Styles[[#This Row],[Config Properties]]&lt;&gt;""),
Table_Styles[[#This Row],[Selector]]&amp;" { "&amp;Table_Styles[[#This Row],[Config Properties]]&amp;" }","")</f>
        <v/>
      </c>
      <c r="CG152" t="str">
        <f xml:space="preserve">
SUBSTITUTE(SUBSTITUTE(SUBSTITUTE(SUBSTITUTE(SUBSTITUTE(SUBSTITUTE(SUBSTITUTE(SUBSTITUTE(Table_Styles[[#This Row],[Config]],
" {","{"),
"{ ","{"),
" }","}"),
"} ","}"),
" ,",","),
", ",","),
" :",":"),
": ",":")</f>
        <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2:L121"/>
  <sheetViews>
    <sheetView topLeftCell="B1" workbookViewId="0">
      <selection activeCell="L28" sqref="L28"/>
    </sheetView>
  </sheetViews>
  <sheetFormatPr defaultColWidth="9.140625" defaultRowHeight="21" customHeight="1"/>
  <cols>
    <col min="1" max="1" width="9.140625" style="21" customWidth="1"/>
    <col min="2" max="2" width="40" style="21" customWidth="1"/>
    <col min="3" max="3" width="15.5703125" style="21" hidden="1" customWidth="1"/>
    <col min="4" max="4" width="27.28515625" style="21" hidden="1" customWidth="1"/>
    <col min="5" max="6" width="37.28515625" style="21" hidden="1" customWidth="1"/>
    <col min="7" max="7" width="57.7109375" style="21" hidden="1" customWidth="1"/>
    <col min="8" max="8" width="75" style="21" hidden="1" customWidth="1"/>
    <col min="9" max="9" width="29.42578125" style="34" hidden="1" customWidth="1"/>
    <col min="10" max="10" width="49.5703125" style="34" hidden="1" customWidth="1"/>
    <col min="11" max="11" width="30.28515625" style="21" customWidth="1"/>
    <col min="12" max="12" width="255.5703125" style="21" customWidth="1"/>
    <col min="13" max="14" width="9.140625" style="21"/>
    <col min="15" max="15" width="20.7109375" style="21" customWidth="1"/>
    <col min="16" max="16384" width="9.140625" style="21"/>
  </cols>
  <sheetData>
    <row r="2" spans="2:12" ht="47.25" thickBot="1">
      <c r="B2" s="19" t="s">
        <v>213</v>
      </c>
      <c r="C2" s="19"/>
      <c r="D2" s="19"/>
      <c r="E2" s="19"/>
      <c r="F2" s="19"/>
      <c r="G2" s="19"/>
      <c r="H2" s="19"/>
      <c r="I2" s="31"/>
      <c r="J2" s="31"/>
      <c r="K2" s="31"/>
      <c r="L2" s="31"/>
    </row>
    <row r="4" spans="2:12" ht="15">
      <c r="B4" s="16" t="s">
        <v>1</v>
      </c>
      <c r="C4" s="16" t="s">
        <v>2</v>
      </c>
      <c r="D4" s="16" t="s">
        <v>3</v>
      </c>
      <c r="E4" s="16" t="s">
        <v>4</v>
      </c>
      <c r="F4" s="16" t="s">
        <v>5</v>
      </c>
      <c r="G4" s="16" t="s">
        <v>202</v>
      </c>
      <c r="H4" s="16" t="s">
        <v>274</v>
      </c>
      <c r="I4" s="16" t="s">
        <v>607</v>
      </c>
      <c r="J4" s="16" t="s">
        <v>608</v>
      </c>
      <c r="K4" s="66" t="s">
        <v>162</v>
      </c>
      <c r="L4" s="165" t="s">
        <v>37</v>
      </c>
    </row>
    <row r="5" spans="2:12" ht="29.25" thickBot="1">
      <c r="B5" s="15" t="s">
        <v>609</v>
      </c>
      <c r="C5" s="15" t="s">
        <v>60</v>
      </c>
      <c r="D5"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15" t="str">
        <f>IF(Table_Text[[#This Row],[Header]]="Yes","",IF(Table_Text[[#This Row],[Property]]&lt;&gt;"",SUBSTITUTE(Table_Text[[#This Row],[Type]]," ","")&amp;SUBSTITUTE(Table_Text[[#This Row],[Property]]," ",""),""))</f>
        <v/>
      </c>
      <c r="G5"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15" t="str">
        <f ca="1">SUBSTITUTE(SUBSTITUTE(SUBSTITUTE(SUBSTITUTE(SUBSTITUTE(SUBSTITUTE(SUBSTITUTE(SUBSTITUTE(
TRIM(CLEAN(Table_Text[[#This Row],[Config]])),
" {","{"),
"{ ","{"),
" }","}"),
"} ","}"),
" [","["),
"[ ","["),
" ]","]"),
"] ","]")</f>
        <v>"organisation":{</v>
      </c>
      <c r="I5"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15" t="str">
        <f ca="1">SUBSTITUTE(SUBSTITUTE(SUBSTITUTE(SUBSTITUTE(SUBSTITUTE(SUBSTITUTE(SUBSTITUTE(SUBSTITUTE(
TRIM(CLEAN(Table_Text[[#This Row],[Quote]])),
" {","{"),
"{ ","{"),
" }","}"),
"} ","}"),
" [","["),
"[ ","["),
" ]","]"),
"] ","]")</f>
        <v>"organisation":{</v>
      </c>
      <c r="K5" s="15"/>
      <c r="L5" s="33"/>
    </row>
    <row r="6" spans="2:12" s="22" customFormat="1" ht="21" hidden="1" customHeight="1">
      <c r="B6" s="27"/>
      <c r="C6" s="27"/>
      <c r="D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2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27" t="str">
        <f>IF(Table_Text[[#This Row],[Header]]="Yes","",IF(Table_Text[[#This Row],[Property]]&lt;&gt;"",SUBSTITUTE(Table_Text[[#This Row],[Type]]," ","")&amp;SUBSTITUTE(Table_Text[[#This Row],[Property]]," ",""),""))</f>
        <v/>
      </c>
      <c r="G6"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27" t="str">
        <f ca="1">SUBSTITUTE(SUBSTITUTE(SUBSTITUTE(SUBSTITUTE(SUBSTITUTE(SUBSTITUTE(SUBSTITUTE(SUBSTITUTE(
TRIM(CLEAN(Table_Text[[#This Row],[Config]])),
" {","{"),
"{ ","{"),
" }","}"),
"} ","}"),
" [","["),
"[ ","["),
" ]","]"),
"] ","]")</f>
        <v/>
      </c>
      <c r="I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26" t="str">
        <f ca="1">SUBSTITUTE(SUBSTITUTE(SUBSTITUTE(SUBSTITUTE(SUBSTITUTE(SUBSTITUTE(SUBSTITUTE(SUBSTITUTE(
TRIM(CLEAN(Table_Text[[#This Row],[Quote]])),
" {","{"),
"{ ","{"),
" }","}"),
"} ","}"),
" [","["),
"[ ","["),
" ]","]"),
"] ","]")</f>
        <v/>
      </c>
      <c r="K6" s="27"/>
      <c r="L6" s="52"/>
    </row>
    <row r="7" spans="2:12" s="22" customFormat="1" ht="21" customHeight="1">
      <c r="B7" s="10" t="s">
        <v>76</v>
      </c>
      <c r="C7" s="10"/>
      <c r="D7"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10" t="str">
        <f ca="1">IF(Table_Text[[#This Row],[Header]]="Yes","",IF(Table_Text[[#This Row],[Property]]&lt;&gt;"",SUBSTITUTE(Table_Text[[#This Row],[Type]]," ","")&amp;SUBSTITUTE(Table_Text[[#This Row],[Property]]," ",""),""))</f>
        <v>OrganisationName</v>
      </c>
      <c r="G7"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"Company Co Pty Ltd"
        },</v>
      </c>
      <c r="H7" s="10" t="str">
        <f ca="1">SUBSTITUTE(SUBSTITUTE(SUBSTITUTE(SUBSTITUTE(SUBSTITUTE(SUBSTITUTE(SUBSTITUTE(SUBSTITUTE(
TRIM(CLEAN(Table_Text[[#This Row],[Config]])),
" {","{"),
"{ ","{"),
" }","}"),
"} ","}"),
" [","["),
"[ ","["),
" ]","]"),
"] ","]")</f>
        <v>"name":{"text": "Company Co Pty Ltd"},</v>
      </c>
      <c r="I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"Company Co Pty Ltd",</v>
      </c>
      <c r="J7" s="26" t="str">
        <f ca="1">SUBSTITUTE(SUBSTITUTE(SUBSTITUTE(SUBSTITUTE(SUBSTITUTE(SUBSTITUTE(SUBSTITUTE(SUBSTITUTE(
TRIM(CLEAN(Table_Text[[#This Row],[Quote]])),
" {","{"),
"{ ","{"),
" }","}"),
"} ","}"),
" [","["),
"[ ","["),
" ]","]"),
"] ","]")</f>
        <v>"name": "Company Co Pty Ltd",</v>
      </c>
      <c r="K7" s="27"/>
      <c r="L7" s="25" t="s">
        <v>995</v>
      </c>
    </row>
    <row r="8" spans="2:12" s="22" customFormat="1" ht="21" customHeight="1">
      <c r="B8" s="10" t="s">
        <v>86</v>
      </c>
      <c r="C8" s="10"/>
      <c r="D8"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10" t="str">
        <f ca="1">IF(Table_Text[[#This Row],[Header]]="Yes","",IF(Table_Text[[#This Row],[Property]]&lt;&gt;"",SUBSTITUTE(Table_Text[[#This Row],[Type]]," ","")&amp;SUBSTITUTE(Table_Text[[#This Row],[Property]]," ",""),""))</f>
        <v>OrganisationAddress</v>
      </c>
      <c r="G8"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"123 Spring Street"
        },</v>
      </c>
      <c r="H8" s="10" t="str">
        <f ca="1">SUBSTITUTE(SUBSTITUTE(SUBSTITUTE(SUBSTITUTE(SUBSTITUTE(SUBSTITUTE(SUBSTITUTE(SUBSTITUTE(
TRIM(CLEAN(Table_Text[[#This Row],[Config]])),
" {","{"),
"{ ","{"),
" }","}"),
"} ","}"),
" [","["),
"[ ","["),
" ]","]"),
"] ","]")</f>
        <v>"address":{"text": "123 Spring Street"},</v>
      </c>
      <c r="I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"123 Spring Street",</v>
      </c>
      <c r="J8" s="26" t="str">
        <f ca="1">SUBSTITUTE(SUBSTITUTE(SUBSTITUTE(SUBSTITUTE(SUBSTITUTE(SUBSTITUTE(SUBSTITUTE(SUBSTITUTE(
TRIM(CLEAN(Table_Text[[#This Row],[Quote]])),
" {","{"),
"{ ","{"),
" }","}"),
"} ","}"),
" [","["),
"[ ","["),
" ]","]"),
"] ","]")</f>
        <v>"address": "123 Spring Street",</v>
      </c>
      <c r="K8" s="27"/>
      <c r="L8" s="25" t="s">
        <v>996</v>
      </c>
    </row>
    <row r="9" spans="2:12" s="22" customFormat="1" ht="21" customHeight="1">
      <c r="B9" s="10" t="s">
        <v>87</v>
      </c>
      <c r="C9" s="10"/>
      <c r="D9"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10" t="str">
        <f ca="1">IF(Table_Text[[#This Row],[Header]]="Yes","",IF(Table_Text[[#This Row],[Property]]&lt;&gt;"",SUBSTITUTE(Table_Text[[#This Row],[Type]]," ","")&amp;SUBSTITUTE(Table_Text[[#This Row],[Property]]," ",""),""))</f>
        <v>OrganisationTown</v>
      </c>
      <c r="G9"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10" t="str">
        <f ca="1">SUBSTITUTE(SUBSTITUTE(SUBSTITUTE(SUBSTITUTE(SUBSTITUTE(SUBSTITUTE(SUBSTITUTE(SUBSTITUTE(
TRIM(CLEAN(Table_Text[[#This Row],[Config]])),
" {","{"),
"{ ","{"),
" }","}"),
"} ","}"),
" [","["),
"[ ","["),
" ]","]"),
"] ","]")</f>
        <v>"town":{"text": "Melbourne"},</v>
      </c>
      <c r="I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26" t="str">
        <f ca="1">SUBSTITUTE(SUBSTITUTE(SUBSTITUTE(SUBSTITUTE(SUBSTITUTE(SUBSTITUTE(SUBSTITUTE(SUBSTITUTE(
TRIM(CLEAN(Table_Text[[#This Row],[Quote]])),
" {","{"),
"{ ","{"),
" }","}"),
"} ","}"),
" [","["),
"[ ","["),
" ]","]"),
"] ","]")</f>
        <v>"town": "Melbourne",</v>
      </c>
      <c r="K9" s="27"/>
      <c r="L9" s="25" t="s">
        <v>997</v>
      </c>
    </row>
    <row r="10" spans="2:12" s="22" customFormat="1" ht="21" customHeight="1">
      <c r="B10" s="10" t="s">
        <v>65</v>
      </c>
      <c r="C10" s="10"/>
      <c r="D10"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10" t="str">
        <f ca="1">IF(Table_Text[[#This Row],[Header]]="Yes","",IF(Table_Text[[#This Row],[Property]]&lt;&gt;"",SUBSTITUTE(Table_Text[[#This Row],[Type]]," ","")&amp;SUBSTITUTE(Table_Text[[#This Row],[Property]]," ",""),""))</f>
        <v>OrganisationState</v>
      </c>
      <c r="G10"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10" t="str">
        <f ca="1">SUBSTITUTE(SUBSTITUTE(SUBSTITUTE(SUBSTITUTE(SUBSTITUTE(SUBSTITUTE(SUBSTITUTE(SUBSTITUTE(
TRIM(CLEAN(Table_Text[[#This Row],[Config]])),
" {","{"),
"{ ","{"),
" }","}"),
"} ","}"),
" [","["),
"[ ","["),
" ]","]"),
"] ","]")</f>
        <v>"state":{"text": "VIC"},</v>
      </c>
      <c r="I1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26" t="str">
        <f ca="1">SUBSTITUTE(SUBSTITUTE(SUBSTITUTE(SUBSTITUTE(SUBSTITUTE(SUBSTITUTE(SUBSTITUTE(SUBSTITUTE(
TRIM(CLEAN(Table_Text[[#This Row],[Quote]])),
" {","{"),
"{ ","{"),
" }","}"),
"} ","}"),
" [","["),
"[ ","["),
" ]","]"),
"] ","]")</f>
        <v>"state": "VIC",</v>
      </c>
      <c r="K10" s="27"/>
      <c r="L10" s="25" t="s">
        <v>64</v>
      </c>
    </row>
    <row r="11" spans="2:12" s="22" customFormat="1" ht="21" customHeight="1">
      <c r="B11" s="10" t="s">
        <v>89</v>
      </c>
      <c r="C11" s="10"/>
      <c r="D11"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10" t="str">
        <f ca="1">IF(Table_Text[[#This Row],[Header]]="Yes","",IF(Table_Text[[#This Row],[Property]]&lt;&gt;"",SUBSTITUTE(Table_Text[[#This Row],[Type]]," ","")&amp;SUBSTITUTE(Table_Text[[#This Row],[Property]]," ",""),""))</f>
        <v>OrganisationPostcode</v>
      </c>
      <c r="G11"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10" t="str">
        <f ca="1">SUBSTITUTE(SUBSTITUTE(SUBSTITUTE(SUBSTITUTE(SUBSTITUTE(SUBSTITUTE(SUBSTITUTE(SUBSTITUTE(
TRIM(CLEAN(Table_Text[[#This Row],[Config]])),
" {","{"),
"{ ","{"),
" }","}"),
"} ","}"),
" [","["),
"[ ","["),
" ]","]"),
"] ","]")</f>
        <v>"postcode":{"text": "3000"},</v>
      </c>
      <c r="I1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26" t="str">
        <f ca="1">SUBSTITUTE(SUBSTITUTE(SUBSTITUTE(SUBSTITUTE(SUBSTITUTE(SUBSTITUTE(SUBSTITUTE(SUBSTITUTE(
TRIM(CLEAN(Table_Text[[#This Row],[Quote]])),
" {","{"),
"{ ","{"),
" }","}"),
"} ","}"),
" [","["),
"[ ","["),
" ]","]"),
"] ","]")</f>
        <v>"postcode": "3000",</v>
      </c>
      <c r="K11" s="27"/>
      <c r="L11" s="25">
        <v>3000</v>
      </c>
    </row>
    <row r="12" spans="2:12" s="22" customFormat="1" ht="21" customHeight="1">
      <c r="B12" s="10" t="s">
        <v>81</v>
      </c>
      <c r="C12" s="10"/>
      <c r="D12"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10" t="str">
        <f ca="1">IF(Table_Text[[#This Row],[Header]]="Yes","",IF(Table_Text[[#This Row],[Property]]&lt;&gt;"",SUBSTITUTE(Table_Text[[#This Row],[Type]]," ","")&amp;SUBSTITUTE(Table_Text[[#This Row],[Property]]," ",""),""))</f>
        <v>OrganisationABN</v>
      </c>
      <c r="G12"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"12 456 789 456"
        },</v>
      </c>
      <c r="H12" s="10" t="str">
        <f ca="1">SUBSTITUTE(SUBSTITUTE(SUBSTITUTE(SUBSTITUTE(SUBSTITUTE(SUBSTITUTE(SUBSTITUTE(SUBSTITUTE(
TRIM(CLEAN(Table_Text[[#This Row],[Config]])),
" {","{"),
"{ ","{"),
" }","}"),
"} ","}"),
" [","["),
"[ ","["),
" ]","]"),
"] ","]")</f>
        <v>"ABN":{"text": "12 456 789 456"},</v>
      </c>
      <c r="I1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"12 456 789 456",</v>
      </c>
      <c r="J12" s="26" t="str">
        <f ca="1">SUBSTITUTE(SUBSTITUTE(SUBSTITUTE(SUBSTITUTE(SUBSTITUTE(SUBSTITUTE(SUBSTITUTE(SUBSTITUTE(
TRIM(CLEAN(Table_Text[[#This Row],[Quote]])),
" {","{"),
"{ ","{"),
" }","}"),
"} ","}"),
" [","["),
"[ ","["),
" ]","]"),
"] ","]")</f>
        <v>"ABN": "12 456 789 456",</v>
      </c>
      <c r="K12" s="27"/>
      <c r="L12" s="25" t="s">
        <v>998</v>
      </c>
    </row>
    <row r="13" spans="2:12" s="22" customFormat="1" ht="21" customHeight="1">
      <c r="B13" s="10" t="s">
        <v>610</v>
      </c>
      <c r="C13" s="10"/>
      <c r="D13"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10" t="str">
        <f ca="1">IF(Table_Text[[#This Row],[Header]]="Yes","",IF(Table_Text[[#This Row],[Property]]&lt;&gt;"",SUBSTITUTE(Table_Text[[#This Row],[Type]]," ","")&amp;SUBSTITUTE(Table_Text[[#This Row],[Property]]," ",""),""))</f>
        <v>OrganisationAFSL</v>
      </c>
      <c r="G13"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"TBA"
        },</v>
      </c>
      <c r="H13" s="10" t="str">
        <f ca="1">SUBSTITUTE(SUBSTITUTE(SUBSTITUTE(SUBSTITUTE(SUBSTITUTE(SUBSTITUTE(SUBSTITUTE(SUBSTITUTE(
TRIM(CLEAN(Table_Text[[#This Row],[Config]])),
" {","{"),
"{ ","{"),
" }","}"),
"} ","}"),
" [","["),
"[ ","["),
" ]","]"),
"] ","]")</f>
        <v>"AFSL":{"text": "TBA"},</v>
      </c>
      <c r="I1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"TBA",</v>
      </c>
      <c r="J13" s="26" t="str">
        <f ca="1">SUBSTITUTE(SUBSTITUTE(SUBSTITUTE(SUBSTITUTE(SUBSTITUTE(SUBSTITUTE(SUBSTITUTE(SUBSTITUTE(
TRIM(CLEAN(Table_Text[[#This Row],[Quote]])),
" {","{"),
"{ ","{"),
" }","}"),
"} ","}"),
" [","["),
"[ ","["),
" ]","]"),
"] ","]")</f>
        <v>"AFSL": "TBA",</v>
      </c>
      <c r="K13" s="27"/>
      <c r="L13" s="51" t="s">
        <v>909</v>
      </c>
    </row>
    <row r="14" spans="2:12" s="22" customFormat="1" ht="21" customHeight="1">
      <c r="B14" s="10" t="s">
        <v>79</v>
      </c>
      <c r="C14" s="10"/>
      <c r="D14"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10" t="str">
        <f ca="1">IF(Table_Text[[#This Row],[Header]]="Yes","",IF(Table_Text[[#This Row],[Property]]&lt;&gt;"",SUBSTITUTE(Table_Text[[#This Row],[Type]]," ","")&amp;SUBSTITUTE(Table_Text[[#This Row],[Property]]," ",""),""))</f>
        <v>OrganisationPhone</v>
      </c>
      <c r="G14"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"TBA"
        },</v>
      </c>
      <c r="H14" s="10" t="str">
        <f ca="1">SUBSTITUTE(SUBSTITUTE(SUBSTITUTE(SUBSTITUTE(SUBSTITUTE(SUBSTITUTE(SUBSTITUTE(SUBSTITUTE(
TRIM(CLEAN(Table_Text[[#This Row],[Config]])),
" {","{"),
"{ ","{"),
" }","}"),
"} ","}"),
" [","["),
"[ ","["),
" ]","]"),
"] ","]")</f>
        <v>"phone":{"text": "TBA"},</v>
      </c>
      <c r="I1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"TBA",</v>
      </c>
      <c r="J14" s="26" t="str">
        <f ca="1">SUBSTITUTE(SUBSTITUTE(SUBSTITUTE(SUBSTITUTE(SUBSTITUTE(SUBSTITUTE(SUBSTITUTE(SUBSTITUTE(
TRIM(CLEAN(Table_Text[[#This Row],[Quote]])),
" {","{"),
"{ ","{"),
" }","}"),
"} ","}"),
" [","["),
"[ ","["),
" ]","]"),
"] ","]")</f>
        <v>"phone": "TBA",</v>
      </c>
      <c r="K14" s="27"/>
      <c r="L14" s="51" t="s">
        <v>909</v>
      </c>
    </row>
    <row r="15" spans="2:12" s="22" customFormat="1" ht="21" customHeight="1">
      <c r="B15" s="28" t="s">
        <v>78</v>
      </c>
      <c r="C15" s="27"/>
      <c r="D1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email</v>
      </c>
      <c r="F15" s="26" t="str">
        <f ca="1">IF(Table_Text[[#This Row],[Header]]="Yes","",IF(Table_Text[[#This Row],[Property]]&lt;&gt;"",SUBSTITUTE(Table_Text[[#This Row],[Type]]," ","")&amp;SUBSTITUTE(Table_Text[[#This Row],[Property]]," ",""),""))</f>
        <v>OrganisationEmail</v>
      </c>
      <c r="G1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"email": {
            "text": "TBA"
        },</v>
      </c>
      <c r="H15" s="68" t="str">
        <f ca="1">SUBSTITUTE(SUBSTITUTE(SUBSTITUTE(SUBSTITUTE(SUBSTITUTE(SUBSTITUTE(SUBSTITUTE(SUBSTITUTE(
TRIM(CLEAN(Table_Text[[#This Row],[Config]])),
" {","{"),
"{ ","{"),
" }","}"),
"} ","}"),
" [","["),
"[ ","["),
" ]","]"),
"] ","]")</f>
        <v>"email":{"text": "TBA"},</v>
      </c>
      <c r="I1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"email": "TBA",</v>
      </c>
      <c r="J15" s="26" t="str">
        <f ca="1">SUBSTITUTE(SUBSTITUTE(SUBSTITUTE(SUBSTITUTE(SUBSTITUTE(SUBSTITUTE(SUBSTITUTE(SUBSTITUTE(
TRIM(CLEAN(Table_Text[[#This Row],[Quote]])),
" {","{"),
"{ ","{"),
" }","}"),
"} ","}"),
" [","["),
"[ ","["),
" ]","]"),
"] ","]")</f>
        <v>"email": "TBA",</v>
      </c>
      <c r="K15" s="26"/>
      <c r="L15" s="51" t="s">
        <v>909</v>
      </c>
    </row>
    <row r="16" spans="2:12" s="22" customFormat="1" ht="21" customHeight="1">
      <c r="B16" s="10" t="s">
        <v>611</v>
      </c>
      <c r="C16" s="10"/>
      <c r="D16"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6"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6" s="10" t="str">
        <f ca="1">IF(Table_Text[[#This Row],[Header]]="Yes","",IF(Table_Text[[#This Row],[Property]]&lt;&gt;"",SUBSTITUTE(Table_Text[[#This Row],[Type]]," ","")&amp;SUBSTITUTE(Table_Text[[#This Row],[Property]]," ",""),""))</f>
        <v>OrganisationWebsite</v>
      </c>
      <c r="G16"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"www.company.com.au"
        }
    },</v>
      </c>
      <c r="H16" s="10" t="str">
        <f ca="1">SUBSTITUTE(SUBSTITUTE(SUBSTITUTE(SUBSTITUTE(SUBSTITUTE(SUBSTITUTE(SUBSTITUTE(SUBSTITUTE(
TRIM(CLEAN(Table_Text[[#This Row],[Config]])),
" {","{"),
"{ ","{"),
" }","}"),
"} ","}"),
" [","["),
"[ ","["),
" ]","]"),
"] ","]")</f>
        <v>"website":{"text": "www.company.com.au"}},</v>
      </c>
      <c r="I1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"www.company.com.au"
    },</v>
      </c>
      <c r="J16" s="26" t="str">
        <f ca="1">SUBSTITUTE(SUBSTITUTE(SUBSTITUTE(SUBSTITUTE(SUBSTITUTE(SUBSTITUTE(SUBSTITUTE(SUBSTITUTE(
TRIM(CLEAN(Table_Text[[#This Row],[Quote]])),
" {","{"),
"{ ","{"),
" }","}"),
"} ","}"),
" [","["),
"[ ","["),
" ]","]"),
"] ","]")</f>
        <v>"website": "www.company.com.au"},</v>
      </c>
      <c r="K16" s="27"/>
      <c r="L16" s="25" t="s">
        <v>999</v>
      </c>
    </row>
    <row r="17" spans="2:12" ht="29.25" thickBot="1">
      <c r="B17" s="15" t="s">
        <v>612</v>
      </c>
      <c r="C17" s="15" t="s">
        <v>60</v>
      </c>
      <c r="D17"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7"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7" s="15" t="str">
        <f>IF(Table_Text[[#This Row],[Header]]="Yes","",IF(Table_Text[[#This Row],[Property]]&lt;&gt;"",SUBSTITUTE(Table_Text[[#This Row],[Type]]," ","")&amp;SUBSTITUTE(Table_Text[[#This Row],[Property]]," ",""),""))</f>
        <v/>
      </c>
      <c r="G17"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7" s="15" t="str">
        <f ca="1">SUBSTITUTE(SUBSTITUTE(SUBSTITUTE(SUBSTITUTE(SUBSTITUTE(SUBSTITUTE(SUBSTITUTE(SUBSTITUTE(
TRIM(CLEAN(Table_Text[[#This Row],[Config]])),
" {","{"),
"{ ","{"),
" }","}"),
"} ","}"),
" [","["),
"[ ","["),
" ]","]"),
"] ","]")</f>
        <v>"product":{</v>
      </c>
      <c r="I17"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7" s="15" t="str">
        <f ca="1">SUBSTITUTE(SUBSTITUTE(SUBSTITUTE(SUBSTITUTE(SUBSTITUTE(SUBSTITUTE(SUBSTITUTE(SUBSTITUTE(
TRIM(CLEAN(Table_Text[[#This Row],[Quote]])),
" {","{"),
"{ ","{"),
" }","}"),
"} ","}"),
" [","["),
"[ ","["),
" ]","]"),
"] ","]")</f>
        <v>"product":{</v>
      </c>
      <c r="K17" s="15"/>
      <c r="L17" s="33"/>
    </row>
    <row r="18" spans="2:12" s="22" customFormat="1" ht="21" hidden="1" customHeight="1">
      <c r="B18" s="27"/>
      <c r="C18" s="27"/>
      <c r="D1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8" s="26" t="str">
        <f>IF(Table_Text[[#This Row],[Header]]="Yes","",IF(Table_Text[[#This Row],[Property]]&lt;&gt;"",SUBSTITUTE(Table_Text[[#This Row],[Type]]," ","")&amp;SUBSTITUTE(Table_Text[[#This Row],[Property]]," ",""),""))</f>
        <v/>
      </c>
      <c r="G18"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8" s="27" t="str">
        <f ca="1">SUBSTITUTE(SUBSTITUTE(SUBSTITUTE(SUBSTITUTE(SUBSTITUTE(SUBSTITUTE(SUBSTITUTE(SUBSTITUTE(
TRIM(CLEAN(Table_Text[[#This Row],[Config]])),
" {","{"),
"{ ","{"),
" }","}"),
"} ","}"),
" [","["),
"[ ","["),
" ]","]"),
"] ","]")</f>
        <v/>
      </c>
      <c r="I1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8" s="26" t="str">
        <f ca="1">SUBSTITUTE(SUBSTITUTE(SUBSTITUTE(SUBSTITUTE(SUBSTITUTE(SUBSTITUTE(SUBSTITUTE(SUBSTITUTE(
TRIM(CLEAN(Table_Text[[#This Row],[Quote]])),
" {","{"),
"{ ","{"),
" }","}"),
"} ","}"),
" [","["),
"[ ","["),
" ]","]"),
"] ","]")</f>
        <v/>
      </c>
      <c r="K18" s="27"/>
      <c r="L18" s="52"/>
    </row>
    <row r="19" spans="2:12" s="22" customFormat="1" ht="21" customHeight="1">
      <c r="B19" s="27" t="s">
        <v>613</v>
      </c>
      <c r="C19" s="27"/>
      <c r="D1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9" s="26" t="str">
        <f ca="1">IF(Table_Text[[#This Row],[Header]]="Yes","",IF(Table_Text[[#This Row],[Property]]&lt;&gt;"",SUBSTITUTE(Table_Text[[#This Row],[Type]]," ","")&amp;SUBSTITUTE(Table_Text[[#This Row],[Property]]," ",""),""))</f>
        <v>ProductTitle</v>
      </c>
      <c r="G1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"Special Insurance"
        },</v>
      </c>
      <c r="H19" s="68" t="str">
        <f ca="1">SUBSTITUTE(SUBSTITUTE(SUBSTITUTE(SUBSTITUTE(SUBSTITUTE(SUBSTITUTE(SUBSTITUTE(SUBSTITUTE(
TRIM(CLEAN(Table_Text[[#This Row],[Config]])),
" {","{"),
"{ ","{"),
" }","}"),
"} ","}"),
" [","["),
"[ ","["),
" ]","]"),
"] ","]")</f>
        <v>"title":{"text": "Special Insurance"},</v>
      </c>
      <c r="I1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"Special Insurance",</v>
      </c>
      <c r="J19" s="26" t="str">
        <f ca="1">SUBSTITUTE(SUBSTITUTE(SUBSTITUTE(SUBSTITUTE(SUBSTITUTE(SUBSTITUTE(SUBSTITUTE(SUBSTITUTE(
TRIM(CLEAN(Table_Text[[#This Row],[Quote]])),
" {","{"),
"{ ","{"),
" }","}"),
"} ","}"),
" [","["),
"[ ","["),
" ]","]"),
"] ","]")</f>
        <v>"title": "Special Insurance",</v>
      </c>
      <c r="K19" s="27"/>
      <c r="L19" s="25" t="s">
        <v>1000</v>
      </c>
    </row>
    <row r="20" spans="2:12" s="22" customFormat="1" ht="21" customHeight="1">
      <c r="B20" s="10" t="s">
        <v>614</v>
      </c>
      <c r="C20" s="10"/>
      <c r="D20"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0"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20" s="10" t="str">
        <f ca="1">IF(Table_Text[[#This Row],[Header]]="Yes","",IF(Table_Text[[#This Row],[Property]]&lt;&gt;"",SUBSTITUTE(Table_Text[[#This Row],[Type]]," ","")&amp;SUBSTITUTE(Table_Text[[#This Row],[Property]]," ",""),""))</f>
        <v>ProductDescription</v>
      </c>
      <c r="G20"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"N/A"
        },</v>
      </c>
      <c r="H20" s="10" t="str">
        <f ca="1">SUBSTITUTE(SUBSTITUTE(SUBSTITUTE(SUBSTITUTE(SUBSTITUTE(SUBSTITUTE(SUBSTITUTE(SUBSTITUTE(
TRIM(CLEAN(Table_Text[[#This Row],[Config]])),
" {","{"),
"{ ","{"),
" }","}"),
"} ","}"),
" [","["),
"[ ","["),
" ]","]"),
"] ","]")</f>
        <v>"description":{"text": "N/A"},</v>
      </c>
      <c r="I2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"N/A",</v>
      </c>
      <c r="J20" s="26" t="str">
        <f ca="1">SUBSTITUTE(SUBSTITUTE(SUBSTITUTE(SUBSTITUTE(SUBSTITUTE(SUBSTITUTE(SUBSTITUTE(SUBSTITUTE(
TRIM(CLEAN(Table_Text[[#This Row],[Quote]])),
" {","{"),
"{ ","{"),
" }","}"),
"} ","}"),
" [","["),
"[ ","["),
" ]","]"),
"] ","]")</f>
        <v>"description": "N/A",</v>
      </c>
      <c r="K20" s="27"/>
      <c r="L20" s="25" t="s">
        <v>864</v>
      </c>
    </row>
    <row r="21" spans="2:12" s="22" customFormat="1" ht="21" customHeight="1">
      <c r="B21" s="28" t="s">
        <v>908</v>
      </c>
      <c r="C21" s="27"/>
      <c r="D2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carrier</v>
      </c>
      <c r="F21" s="26" t="str">
        <f ca="1">IF(Table_Text[[#This Row],[Header]]="Yes","",IF(Table_Text[[#This Row],[Property]]&lt;&gt;"",SUBSTITUTE(Table_Text[[#This Row],[Type]]," ","")&amp;SUBSTITUTE(Table_Text[[#This Row],[Property]]," ",""),""))</f>
        <v>ProductCarrier</v>
      </c>
      <c r="G2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"carrier": {
            "text": "TBA"
        }
    },</v>
      </c>
      <c r="H21" s="68" t="str">
        <f ca="1">SUBSTITUTE(SUBSTITUTE(SUBSTITUTE(SUBSTITUTE(SUBSTITUTE(SUBSTITUTE(SUBSTITUTE(SUBSTITUTE(
TRIM(CLEAN(Table_Text[[#This Row],[Config]])),
" {","{"),
"{ ","{"),
" }","}"),
"} ","}"),
" [","["),
"[ ","["),
" ]","]"),
"] ","]")</f>
        <v>"carrier":{"text": "TBA"}},</v>
      </c>
      <c r="I2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"carrier": "TBA"
    },</v>
      </c>
      <c r="J21" s="26" t="str">
        <f ca="1">SUBSTITUTE(SUBSTITUTE(SUBSTITUTE(SUBSTITUTE(SUBSTITUTE(SUBSTITUTE(SUBSTITUTE(SUBSTITUTE(
TRIM(CLEAN(Table_Text[[#This Row],[Quote]])),
" {","{"),
"{ ","{"),
" }","}"),
"} ","}"),
" [","["),
"[ ","["),
" ]","]"),
"] ","]")</f>
        <v>"carrier": "TBA"},</v>
      </c>
      <c r="K21" s="26"/>
      <c r="L21" s="51" t="s">
        <v>909</v>
      </c>
    </row>
    <row r="22" spans="2:12" ht="29.25" thickBot="1">
      <c r="B22" s="15" t="s">
        <v>402</v>
      </c>
      <c r="C22" s="15" t="s">
        <v>60</v>
      </c>
      <c r="D22"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2"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2" s="15" t="str">
        <f>IF(Table_Text[[#This Row],[Header]]="Yes","",IF(Table_Text[[#This Row],[Property]]&lt;&gt;"",SUBSTITUTE(Table_Text[[#This Row],[Type]]," ","")&amp;SUBSTITUTE(Table_Text[[#This Row],[Property]]," ",""),""))</f>
        <v/>
      </c>
      <c r="G22"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2" s="15" t="str">
        <f ca="1">SUBSTITUTE(SUBSTITUTE(SUBSTITUTE(SUBSTITUTE(SUBSTITUTE(SUBSTITUTE(SUBSTITUTE(SUBSTITUTE(
TRIM(CLEAN(Table_Text[[#This Row],[Config]])),
" {","{"),
"{ ","{"),
" }","}"),
"} ","}"),
" [","["),
"[ ","["),
" ]","]"),
"] ","]")</f>
        <v>"sidebar":{</v>
      </c>
      <c r="I22"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2" s="15" t="str">
        <f ca="1">SUBSTITUTE(SUBSTITUTE(SUBSTITUTE(SUBSTITUTE(SUBSTITUTE(SUBSTITUTE(SUBSTITUTE(SUBSTITUTE(
TRIM(CLEAN(Table_Text[[#This Row],[Quote]])),
" {","{"),
"{ ","{"),
" }","}"),
"} ","}"),
" [","["),
"[ ","["),
" ]","]"),
"] ","]")</f>
        <v>"sidebar":{</v>
      </c>
      <c r="K22" s="15"/>
      <c r="L22" s="33"/>
    </row>
    <row r="23" spans="2:12" s="22" customFormat="1" ht="21" hidden="1" customHeight="1">
      <c r="B23" s="27"/>
      <c r="C23" s="27"/>
      <c r="D2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3" s="26" t="str">
        <f>IF(Table_Text[[#This Row],[Header]]="Yes","",IF(Table_Text[[#This Row],[Property]]&lt;&gt;"",SUBSTITUTE(Table_Text[[#This Row],[Type]]," ","")&amp;SUBSTITUTE(Table_Text[[#This Row],[Property]]," ",""),""))</f>
        <v/>
      </c>
      <c r="G2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3" s="26" t="str">
        <f ca="1">SUBSTITUTE(SUBSTITUTE(SUBSTITUTE(SUBSTITUTE(SUBSTITUTE(SUBSTITUTE(SUBSTITUTE(SUBSTITUTE(
TRIM(CLEAN(Table_Text[[#This Row],[Config]])),
" {","{"),
"{ ","{"),
" }","}"),
"} ","}"),
" [","["),
"[ ","["),
" ]","]"),
"] ","]")</f>
        <v/>
      </c>
      <c r="I2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3" s="26" t="str">
        <f ca="1">SUBSTITUTE(SUBSTITUTE(SUBSTITUTE(SUBSTITUTE(SUBSTITUTE(SUBSTITUTE(SUBSTITUTE(SUBSTITUTE(
TRIM(CLEAN(Table_Text[[#This Row],[Quote]])),
" {","{"),
"{ ","{"),
" }","}"),
"} ","}"),
" [","["),
"[ ","["),
" ]","]"),
"] ","]")</f>
        <v/>
      </c>
      <c r="K23" s="27"/>
      <c r="L23" s="52"/>
    </row>
    <row r="24" spans="2:12" s="22" customFormat="1" ht="21" customHeight="1">
      <c r="B24" s="28" t="s">
        <v>615</v>
      </c>
      <c r="C24" s="27"/>
      <c r="D2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4" s="2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4" s="27" t="str">
        <f ca="1">IF(Table_Text[[#This Row],[Header]]="Yes","",IF(Table_Text[[#This Row],[Property]]&lt;&gt;"",SUBSTITUTE(Table_Text[[#This Row],[Type]]," ","")&amp;SUBSTITUTE(Table_Text[[#This Row],[Property]]," ",""),""))</f>
        <v>SidebarIncompleteHeader</v>
      </c>
      <c r="G24"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4" s="27" t="str">
        <f ca="1">SUBSTITUTE(SUBSTITUTE(SUBSTITUTE(SUBSTITUTE(SUBSTITUTE(SUBSTITUTE(SUBSTITUTE(SUBSTITUTE(
TRIM(CLEAN(Table_Text[[#This Row],[Config]])),
" {","{"),
"{ ","{"),
" }","}"),
"} ","}"),
" [","["),
"[ ","["),
" ]","]"),
"] ","]")</f>
        <v>"incompleteHeader":{"text": "Answer a few simple questions to get an instant quote online."},</v>
      </c>
      <c r="I2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4" s="26" t="str">
        <f ca="1">SUBSTITUTE(SUBSTITUTE(SUBSTITUTE(SUBSTITUTE(SUBSTITUTE(SUBSTITUTE(SUBSTITUTE(SUBSTITUTE(
TRIM(CLEAN(Table_Text[[#This Row],[Quote]])),
" {","{"),
"{ ","{"),
" }","}"),
"} ","}"),
" [","["),
"[ ","["),
" ]","]"),
"] ","]")</f>
        <v>"incompleteHeader": "Answer a few simple questions to get an instant quote online.",</v>
      </c>
      <c r="K24" s="27"/>
      <c r="L24" s="51" t="s">
        <v>616</v>
      </c>
    </row>
    <row r="25" spans="2:12" s="22" customFormat="1" ht="21" customHeight="1">
      <c r="B25" s="27" t="s">
        <v>617</v>
      </c>
      <c r="C25" s="27"/>
      <c r="D2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5" s="26" t="str">
        <f ca="1">IF(Table_Text[[#This Row],[Header]]="Yes","",IF(Table_Text[[#This Row],[Property]]&lt;&gt;"",SUBSTITUTE(Table_Text[[#This Row],[Type]]," ","")&amp;SUBSTITUTE(Table_Text[[#This Row],[Property]]," ",""),""))</f>
        <v>SidebarIncompleteLabel</v>
      </c>
      <c r="G2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5" s="68" t="str">
        <f ca="1">SUBSTITUTE(SUBSTITUTE(SUBSTITUTE(SUBSTITUTE(SUBSTITUTE(SUBSTITUTE(SUBSTITUTE(SUBSTITUTE(
TRIM(CLEAN(Table_Text[[#This Row],[Config]])),
" {","{"),
"{ ","{"),
" }","}"),
"} ","}"),
" [","["),
"[ ","["),
" ]","]"),
"] ","]")</f>
        <v>"incompleteLabel":{"text": "Need Assistance?"},</v>
      </c>
      <c r="I2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5" s="26" t="str">
        <f ca="1">SUBSTITUTE(SUBSTITUTE(SUBSTITUTE(SUBSTITUTE(SUBSTITUTE(SUBSTITUTE(SUBSTITUTE(SUBSTITUTE(
TRIM(CLEAN(Table_Text[[#This Row],[Quote]])),
" {","{"),
"{ ","{"),
" }","}"),
"} ","}"),
" [","["),
"[ ","["),
" ]","]"),
"] ","]")</f>
        <v>"incompleteLabel": "Need Assistance?",</v>
      </c>
      <c r="K25" s="27"/>
      <c r="L25" s="51" t="s">
        <v>618</v>
      </c>
    </row>
    <row r="26" spans="2:12" s="22" customFormat="1" ht="21" customHeight="1">
      <c r="B26" s="27" t="s">
        <v>619</v>
      </c>
      <c r="C26" s="27"/>
      <c r="D2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6" s="26" t="str">
        <f ca="1">IF(Table_Text[[#This Row],[Header]]="Yes","",IF(Table_Text[[#This Row],[Property]]&lt;&gt;"",SUBSTITUTE(Table_Text[[#This Row],[Type]]," ","")&amp;SUBSTITUTE(Table_Text[[#This Row],[Property]]," ",""),""))</f>
        <v>SidebarIncompleteMessage</v>
      </c>
      <c r="G2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13 13 13 (Weekdays 8:30am-5:30pm)"
        },</v>
      </c>
      <c r="H26" s="26" t="str">
        <f ca="1">SUBSTITUTE(SUBSTITUTE(SUBSTITUTE(SUBSTITUTE(SUBSTITUTE(SUBSTITUTE(SUBSTITUTE(SUBSTITUTE(
TRIM(CLEAN(Table_Text[[#This Row],[Config]])),
" {","{"),
"{ ","{"),
" }","}"),
"} ","}"),
" [","["),
"[ ","["),
" ]","]"),
"] ","]")</f>
        <v>"incompleteMessage":{"text": "Call 13 13 13 (Weekdays 8:30am-5:30pm)"},</v>
      </c>
      <c r="I2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13 13 13 (Weekdays 8:30am-5:30pm)",</v>
      </c>
      <c r="J26" s="26" t="str">
        <f ca="1">SUBSTITUTE(SUBSTITUTE(SUBSTITUTE(SUBSTITUTE(SUBSTITUTE(SUBSTITUTE(SUBSTITUTE(SUBSTITUTE(
TRIM(CLEAN(Table_Text[[#This Row],[Quote]])),
" {","{"),
"{ ","{"),
" }","}"),
"} ","}"),
" [","["),
"[ ","["),
" ]","]"),
"] ","]")</f>
        <v>"incompleteMessage": "Call 13 13 13 (Weekdays 8:30am-5:30pm)",</v>
      </c>
      <c r="K26" s="27"/>
      <c r="L26" s="130" t="s">
        <v>829</v>
      </c>
    </row>
    <row r="27" spans="2:12" s="22" customFormat="1" ht="21" customHeight="1">
      <c r="B27" s="27" t="s">
        <v>873</v>
      </c>
      <c r="C27" s="27"/>
      <c r="D2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27" s="26" t="str">
        <f ca="1">IF(Table_Text[[#This Row],[Header]]="Yes","",IF(Table_Text[[#This Row],[Property]]&lt;&gt;"",SUBSTITUTE(Table_Text[[#This Row],[Type]]," ","")&amp;SUBSTITUTE(Table_Text[[#This Row],[Property]]," ",""),""))</f>
        <v>SidebarPremiumEstimateHeader</v>
      </c>
      <c r="G2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27" s="68" t="str">
        <f ca="1">SUBSTITUTE(SUBSTITUTE(SUBSTITUTE(SUBSTITUTE(SUBSTITUTE(SUBSTITUTE(SUBSTITUTE(SUBSTITUTE(
TRIM(CLEAN(Table_Text[[#This Row],[Config]])),
" {","{"),
"{ ","{"),
" }","}"),
"} ","}"),
" [","["),
"[ ","["),
" ]","]"),
"] ","]")</f>
        <v>"premiumEstimateHeader":{"text": "We have calculated an estimated premium based on the information provided so far."},</v>
      </c>
      <c r="I2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27" s="26" t="str">
        <f ca="1">SUBSTITUTE(SUBSTITUTE(SUBSTITUTE(SUBSTITUTE(SUBSTITUTE(SUBSTITUTE(SUBSTITUTE(SUBSTITUTE(
TRIM(CLEAN(Table_Text[[#This Row],[Quote]])),
" {","{"),
"{ ","{"),
" }","}"),
"} ","}"),
" [","["),
"[ ","["),
" ]","]"),
"] ","]")</f>
        <v>"premiumEstimateHeader": "We have calculated an estimated premium based on the information provided so far.",</v>
      </c>
      <c r="K27" s="26"/>
      <c r="L27" s="51" t="s">
        <v>620</v>
      </c>
    </row>
    <row r="28" spans="2:12" s="22" customFormat="1" ht="21" customHeight="1">
      <c r="B28" s="27" t="s">
        <v>874</v>
      </c>
      <c r="C28" s="27"/>
      <c r="D2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28" s="26" t="str">
        <f ca="1">IF(Table_Text[[#This Row],[Header]]="Yes","",IF(Table_Text[[#This Row],[Property]]&lt;&gt;"",SUBSTITUTE(Table_Text[[#This Row],[Type]]," ","")&amp;SUBSTITUTE(Table_Text[[#This Row],[Property]]," ",""),""))</f>
        <v>SidebarPremiumEstimateLabel</v>
      </c>
      <c r="G2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28" s="68" t="str">
        <f ca="1">SUBSTITUTE(SUBSTITUTE(SUBSTITUTE(SUBSTITUTE(SUBSTITUTE(SUBSTITUTE(SUBSTITUTE(SUBSTITUTE(
TRIM(CLEAN(Table_Text[[#This Row],[Config]])),
" {","{"),
"{ ","{"),
" }","}"),
"} ","}"),
" [","["),
"[ ","["),
" ]","]"),
"] ","]")</f>
        <v>"premiumEstimateLabel":{"text": "Your Estimate"},</v>
      </c>
      <c r="I2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28" s="26" t="str">
        <f ca="1">SUBSTITUTE(SUBSTITUTE(SUBSTITUTE(SUBSTITUTE(SUBSTITUTE(SUBSTITUTE(SUBSTITUTE(SUBSTITUTE(
TRIM(CLEAN(Table_Text[[#This Row],[Quote]])),
" {","{"),
"{ ","{"),
" }","}"),
"} ","}"),
" [","["),
"[ ","["),
" ]","]"),
"] ","]")</f>
        <v>"premiumEstimateLabel": "Your Estimate",</v>
      </c>
      <c r="K28" s="26"/>
      <c r="L28" s="52" t="s">
        <v>888</v>
      </c>
    </row>
    <row r="29" spans="2:12" s="22" customFormat="1" ht="21" customHeight="1">
      <c r="B29" s="27" t="s">
        <v>875</v>
      </c>
      <c r="C29" s="27"/>
      <c r="D2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29" s="26" t="str">
        <f ca="1">IF(Table_Text[[#This Row],[Header]]="Yes","",IF(Table_Text[[#This Row],[Property]]&lt;&gt;"",SUBSTITUTE(Table_Text[[#This Row],[Type]]," ","")&amp;SUBSTITUTE(Table_Text[[#This Row],[Property]]," ",""),""))</f>
        <v>SidebarPremiumEstimateMessage</v>
      </c>
      <c r="G2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29" s="68" t="str">
        <f ca="1">SUBSTITUTE(SUBSTITUTE(SUBSTITUTE(SUBSTITUTE(SUBSTITUTE(SUBSTITUTE(SUBSTITUTE(SUBSTITUTE(
TRIM(CLEAN(Table_Text[[#This Row],[Config]])),
" {","{"),
"{ ","{"),
" }","}"),
"} ","}"),
" [","["),
"[ ","["),
" ]","]"),
"] ","]")</f>
        <v>"premiumEstimateMessage":{"text": "To calculate your final premium please complete the remaining questions."},</v>
      </c>
      <c r="I2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29" s="26" t="str">
        <f ca="1">SUBSTITUTE(SUBSTITUTE(SUBSTITUTE(SUBSTITUTE(SUBSTITUTE(SUBSTITUTE(SUBSTITUTE(SUBSTITUTE(
TRIM(CLEAN(Table_Text[[#This Row],[Quote]])),
" {","{"),
"{ ","{"),
" }","}"),
"} ","}"),
" [","["),
"[ ","["),
" ]","]"),
"] ","]")</f>
        <v>"premiumEstimateMessage": "To calculate your final premium please complete the remaining questions.",</v>
      </c>
      <c r="K29" s="26"/>
      <c r="L29" s="51" t="s">
        <v>889</v>
      </c>
    </row>
    <row r="30" spans="2:12" s="22" customFormat="1" ht="21" customHeight="1">
      <c r="B30" s="27" t="s">
        <v>876</v>
      </c>
      <c r="C30" s="27"/>
      <c r="D3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30" s="26" t="str">
        <f ca="1">IF(Table_Text[[#This Row],[Header]]="Yes","",IF(Table_Text[[#This Row],[Property]]&lt;&gt;"",SUBSTITUTE(Table_Text[[#This Row],[Type]]," ","")&amp;SUBSTITUTE(Table_Text[[#This Row],[Property]]," ",""),""))</f>
        <v>SidebarPremiumCompleteHeader</v>
      </c>
      <c r="G3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30" s="68" t="str">
        <f ca="1">SUBSTITUTE(SUBSTITUTE(SUBSTITUTE(SUBSTITUTE(SUBSTITUTE(SUBSTITUTE(SUBSTITUTE(SUBSTITUTE(
TRIM(CLEAN(Table_Text[[#This Row],[Config]])),
" {","{"),
"{ ","{"),
" }","}"),
"} ","}"),
" [","["),
"[ ","["),
" ]","]"),
"] ","]")</f>
        <v>"premiumCompleteHeader":{"text": "We have calculated a premium based on the information you have provided."},</v>
      </c>
      <c r="I3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30" s="26" t="str">
        <f ca="1">SUBSTITUTE(SUBSTITUTE(SUBSTITUTE(SUBSTITUTE(SUBSTITUTE(SUBSTITUTE(SUBSTITUTE(SUBSTITUTE(
TRIM(CLEAN(Table_Text[[#This Row],[Quote]])),
" {","{"),
"{ ","{"),
" }","}"),
"} ","}"),
" [","["),
"[ ","["),
" ]","]"),
"] ","]")</f>
        <v>"premiumCompleteHeader": "We have calculated a premium based on the information you have provided.",</v>
      </c>
      <c r="K30" s="26"/>
      <c r="L30" s="51" t="s">
        <v>890</v>
      </c>
    </row>
    <row r="31" spans="2:12" s="22" customFormat="1" ht="21" customHeight="1">
      <c r="B31" s="27" t="s">
        <v>877</v>
      </c>
      <c r="C31" s="27"/>
      <c r="D3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1" s="26" t="str">
        <f ca="1">IF(Table_Text[[#This Row],[Header]]="Yes","",IF(Table_Text[[#This Row],[Property]]&lt;&gt;"",SUBSTITUTE(Table_Text[[#This Row],[Type]]," ","")&amp;SUBSTITUTE(Table_Text[[#This Row],[Property]]," ",""),""))</f>
        <v>SidebarPremiumCompleteLabel</v>
      </c>
      <c r="G3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1" s="68" t="str">
        <f ca="1">SUBSTITUTE(SUBSTITUTE(SUBSTITUTE(SUBSTITUTE(SUBSTITUTE(SUBSTITUTE(SUBSTITUTE(SUBSTITUTE(
TRIM(CLEAN(Table_Text[[#This Row],[Config]])),
" {","{"),
"{ ","{"),
" }","}"),
"} ","}"),
" [","["),
"[ ","["),
" ]","]"),
"] ","]")</f>
        <v>"premiumCompleteLabel":{"text": "Your Premium"},</v>
      </c>
      <c r="I3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1" s="26" t="str">
        <f ca="1">SUBSTITUTE(SUBSTITUTE(SUBSTITUTE(SUBSTITUTE(SUBSTITUTE(SUBSTITUTE(SUBSTITUTE(SUBSTITUTE(
TRIM(CLEAN(Table_Text[[#This Row],[Quote]])),
" {","{"),
"{ ","{"),
" }","}"),
"} ","}"),
" [","["),
"[ ","["),
" ]","]"),
"] ","]")</f>
        <v>"premiumCompleteLabel": "Your Premium",</v>
      </c>
      <c r="K31" s="26"/>
      <c r="L31" s="52" t="s">
        <v>621</v>
      </c>
    </row>
    <row r="32" spans="2:12" s="22" customFormat="1" ht="21" customHeight="1">
      <c r="B32" s="27" t="s">
        <v>878</v>
      </c>
      <c r="C32" s="27"/>
      <c r="D3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2" s="26" t="str">
        <f ca="1">IF(Table_Text[[#This Row],[Header]]="Yes","",IF(Table_Text[[#This Row],[Property]]&lt;&gt;"",SUBSTITUTE(Table_Text[[#This Row],[Type]]," ","")&amp;SUBSTITUTE(Table_Text[[#This Row],[Property]]," ",""),""))</f>
        <v>SidebarPremiumCompleteMessage</v>
      </c>
      <c r="G3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2" s="68" t="str">
        <f ca="1">SUBSTITUTE(SUBSTITUTE(SUBSTITUTE(SUBSTITUTE(SUBSTITUTE(SUBSTITUTE(SUBSTITUTE(SUBSTITUTE(
TRIM(CLEAN(Table_Text[[#This Row],[Config]])),
" {","{"),
"{ ","{"),
" }","}"),
"} ","}"),
" [","["),
"[ ","["),
" ]","]"),
"] ","]")</f>
        <v>"premiumCompleteMessage":{"text": "To finalise your quote please complete the remaining questions and follow the prompts."},</v>
      </c>
      <c r="I3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2" s="26" t="str">
        <f ca="1">SUBSTITUTE(SUBSTITUTE(SUBSTITUTE(SUBSTITUTE(SUBSTITUTE(SUBSTITUTE(SUBSTITUTE(SUBSTITUTE(
TRIM(CLEAN(Table_Text[[#This Row],[Quote]])),
" {","{"),
"{ ","{"),
" }","}"),
"} ","}"),
" [","["),
"[ ","["),
" ]","]"),
"] ","]")</f>
        <v>"premiumCompleteMessage": "To finalise your quote please complete the remaining questions and follow the prompts.",</v>
      </c>
      <c r="K32" s="26"/>
      <c r="L32" s="51" t="s">
        <v>622</v>
      </c>
    </row>
    <row r="33" spans="2:12" s="22" customFormat="1" ht="21" customHeight="1">
      <c r="B33" s="27" t="s">
        <v>879</v>
      </c>
      <c r="C33" s="27"/>
      <c r="D3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3" s="26" t="str">
        <f ca="1">IF(Table_Text[[#This Row],[Header]]="Yes","",IF(Table_Text[[#This Row],[Property]]&lt;&gt;"",SUBSTITUTE(Table_Text[[#This Row],[Type]]," ","")&amp;SUBSTITUTE(Table_Text[[#This Row],[Property]]," ",""),""))</f>
        <v>SidebarBindingQuoteHeader</v>
      </c>
      <c r="G3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3" s="68" t="str">
        <f ca="1">SUBSTITUTE(SUBSTITUTE(SUBSTITUTE(SUBSTITUTE(SUBSTITUTE(SUBSTITUTE(SUBSTITUTE(SUBSTITUTE(
TRIM(CLEAN(Table_Text[[#This Row],[Config]])),
" {","{"),
"{ ","{"),
" }","}"),
"} ","}"),
" [","["),
"[ ","["),
" ]","]"),
"] ","]")</f>
        <v>"bindingQuoteHeader":{"text": "We have finalised your quote using the information provided."},</v>
      </c>
      <c r="I3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3" s="26" t="str">
        <f ca="1">SUBSTITUTE(SUBSTITUTE(SUBSTITUTE(SUBSTITUTE(SUBSTITUTE(SUBSTITUTE(SUBSTITUTE(SUBSTITUTE(
TRIM(CLEAN(Table_Text[[#This Row],[Quote]])),
" {","{"),
"{ ","{"),
" }","}"),
"} ","}"),
" [","["),
"[ ","["),
" ]","]"),
"] ","]")</f>
        <v>"bindingQuoteHeader": "We have finalised your quote using the information provided.",</v>
      </c>
      <c r="K33" s="27"/>
      <c r="L33" s="51" t="s">
        <v>623</v>
      </c>
    </row>
    <row r="34" spans="2:12" s="22" customFormat="1" ht="21" customHeight="1">
      <c r="B34" s="27" t="s">
        <v>880</v>
      </c>
      <c r="C34" s="27"/>
      <c r="D3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4" s="26" t="str">
        <f ca="1">IF(Table_Text[[#This Row],[Header]]="Yes","",IF(Table_Text[[#This Row],[Property]]&lt;&gt;"",SUBSTITUTE(Table_Text[[#This Row],[Type]]," ","")&amp;SUBSTITUTE(Table_Text[[#This Row],[Property]]," ",""),""))</f>
        <v>SidebarBindingQuoteLabel</v>
      </c>
      <c r="G3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4" s="68" t="str">
        <f ca="1">SUBSTITUTE(SUBSTITUTE(SUBSTITUTE(SUBSTITUTE(SUBSTITUTE(SUBSTITUTE(SUBSTITUTE(SUBSTITUTE(
TRIM(CLEAN(Table_Text[[#This Row],[Config]])),
" {","{"),
"{ ","{"),
" }","}"),
"} ","}"),
" [","["),
"[ ","["),
" ]","]"),
"] ","]")</f>
        <v>"bindingQuoteLabel":{"text": "Your Quote"},</v>
      </c>
      <c r="I3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4" s="26" t="str">
        <f ca="1">SUBSTITUTE(SUBSTITUTE(SUBSTITUTE(SUBSTITUTE(SUBSTITUTE(SUBSTITUTE(SUBSTITUTE(SUBSTITUTE(
TRIM(CLEAN(Table_Text[[#This Row],[Quote]])),
" {","{"),
"{ ","{"),
" }","}"),
"} ","}"),
" [","["),
"[ ","["),
" ]","]"),
"] ","]")</f>
        <v>"bindingQuoteLabel": "Your Quote",</v>
      </c>
      <c r="K34" s="27"/>
      <c r="L34" s="52" t="s">
        <v>624</v>
      </c>
    </row>
    <row r="35" spans="2:12" s="22" customFormat="1" ht="21" customHeight="1">
      <c r="B35" s="27" t="s">
        <v>881</v>
      </c>
      <c r="C35" s="27"/>
      <c r="D3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5" s="26" t="str">
        <f ca="1">IF(Table_Text[[#This Row],[Header]]="Yes","",IF(Table_Text[[#This Row],[Property]]&lt;&gt;"",SUBSTITUTE(Table_Text[[#This Row],[Type]]," ","")&amp;SUBSTITUTE(Table_Text[[#This Row],[Property]]," ",""),""))</f>
        <v>SidebarBindingQuoteMessage</v>
      </c>
      <c r="G3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5" s="68" t="str">
        <f ca="1">SUBSTITUTE(SUBSTITUTE(SUBSTITUTE(SUBSTITUTE(SUBSTITUTE(SUBSTITUTE(SUBSTITUTE(SUBSTITUTE(
TRIM(CLEAN(Table_Text[[#This Row],[Config]])),
" {","{"),
"{ ","{"),
" }","}"),
"} ","}"),
" [","["),
"[ ","["),
" ]","]"),
"] ","]")</f>
        <v>"bindingQuoteMessage":{"text": "To proceed with your quote please enter your payment details and follow the prompts."},</v>
      </c>
      <c r="I3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5" s="26" t="str">
        <f ca="1">SUBSTITUTE(SUBSTITUTE(SUBSTITUTE(SUBSTITUTE(SUBSTITUTE(SUBSTITUTE(SUBSTITUTE(SUBSTITUTE(
TRIM(CLEAN(Table_Text[[#This Row],[Quote]])),
" {","{"),
"{ ","{"),
" }","}"),
"} ","}"),
" [","["),
"[ ","["),
" ]","]"),
"] ","]")</f>
        <v>"bindingQuoteMessage": "To proceed with your quote please enter your payment details and follow the prompts.",</v>
      </c>
      <c r="K35" s="27"/>
      <c r="L35" s="51" t="s">
        <v>891</v>
      </c>
    </row>
    <row r="36" spans="2:12" s="22" customFormat="1" ht="21" customHeight="1">
      <c r="B36" s="28" t="s">
        <v>882</v>
      </c>
      <c r="C36" s="27"/>
      <c r="D3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6" s="26" t="str">
        <f ca="1">IF(Table_Text[[#This Row],[Header]]="Yes","",IF(Table_Text[[#This Row],[Property]]&lt;&gt;"",SUBSTITUTE(Table_Text[[#This Row],[Type]]," ","")&amp;SUBSTITUTE(Table_Text[[#This Row],[Property]]," ",""),""))</f>
        <v>SidebarPaymentDetailsCompleteHeader</v>
      </c>
      <c r="G3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6" s="68" t="str">
        <f ca="1">SUBSTITUTE(SUBSTITUTE(SUBSTITUTE(SUBSTITUTE(SUBSTITUTE(SUBSTITUTE(SUBSTITUTE(SUBSTITUTE(
TRIM(CLEAN(Table_Text[[#This Row],[Config]])),
" {","{"),
"{ ","{"),
" }","}"),
"} ","}"),
" [","["),
"[ ","["),
" ]","]"),
"] ","]")</f>
        <v>"paymentDetailsCompleteHeader":{"text": "We have finalised your quote using the information provided."},</v>
      </c>
      <c r="I3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6" s="26" t="str">
        <f ca="1">SUBSTITUTE(SUBSTITUTE(SUBSTITUTE(SUBSTITUTE(SUBSTITUTE(SUBSTITUTE(SUBSTITUTE(SUBSTITUTE(
TRIM(CLEAN(Table_Text[[#This Row],[Quote]])),
" {","{"),
"{ ","{"),
" }","}"),
"} ","}"),
" [","["),
"[ ","["),
" ]","]"),
"] ","]")</f>
        <v>"paymentDetailsCompleteHeader": "We have finalised your quote using the information provided.",</v>
      </c>
      <c r="K36" s="27"/>
      <c r="L36" s="51" t="s">
        <v>623</v>
      </c>
    </row>
    <row r="37" spans="2:12" s="22" customFormat="1" ht="21" customHeight="1">
      <c r="B37" s="28" t="s">
        <v>883</v>
      </c>
      <c r="C37" s="27"/>
      <c r="D3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37" s="26" t="str">
        <f ca="1">IF(Table_Text[[#This Row],[Header]]="Yes","",IF(Table_Text[[#This Row],[Property]]&lt;&gt;"",SUBSTITUTE(Table_Text[[#This Row],[Type]]," ","")&amp;SUBSTITUTE(Table_Text[[#This Row],[Property]]," ",""),""))</f>
        <v>SidebarPaymentDetailsCompleteLabel</v>
      </c>
      <c r="G3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37" s="26" t="str">
        <f ca="1">SUBSTITUTE(SUBSTITUTE(SUBSTITUTE(SUBSTITUTE(SUBSTITUTE(SUBSTITUTE(SUBSTITUTE(SUBSTITUTE(
TRIM(CLEAN(Table_Text[[#This Row],[Config]])),
" {","{"),
"{ ","{"),
" }","}"),
"} ","}"),
" [","["),
"[ ","["),
" ]","]"),
"] ","]")</f>
        <v>"paymentDetailsCompleteLabel":{"text": "Your Quote"},</v>
      </c>
      <c r="I3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37" s="26" t="str">
        <f ca="1">SUBSTITUTE(SUBSTITUTE(SUBSTITUTE(SUBSTITUTE(SUBSTITUTE(SUBSTITUTE(SUBSTITUTE(SUBSTITUTE(
TRIM(CLEAN(Table_Text[[#This Row],[Quote]])),
" {","{"),
"{ ","{"),
" }","}"),
"} ","}"),
" [","["),
"[ ","["),
" ]","]"),
"] ","]")</f>
        <v>"paymentDetailsCompleteLabel": "Your Quote",</v>
      </c>
      <c r="K37" s="27"/>
      <c r="L37" s="51" t="s">
        <v>624</v>
      </c>
    </row>
    <row r="38" spans="2:12" s="22" customFormat="1" ht="21" customHeight="1">
      <c r="B38" s="28" t="s">
        <v>884</v>
      </c>
      <c r="C38" s="27"/>
      <c r="D3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38" s="26" t="str">
        <f ca="1">IF(Table_Text[[#This Row],[Header]]="Yes","",IF(Table_Text[[#This Row],[Property]]&lt;&gt;"",SUBSTITUTE(Table_Text[[#This Row],[Type]]," ","")&amp;SUBSTITUTE(Table_Text[[#This Row],[Property]]," ",""),""))</f>
        <v>SidebarPaymentDetailsCompleteMessage</v>
      </c>
      <c r="G3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38" s="26" t="str">
        <f ca="1">SUBSTITUTE(SUBSTITUTE(SUBSTITUTE(SUBSTITUTE(SUBSTITUTE(SUBSTITUTE(SUBSTITUTE(SUBSTITUTE(
TRIM(CLEAN(Table_Text[[#This Row],[Config]])),
" {","{"),
"{ ","{"),
" }","}"),
"} ","}"),
" [","["),
"[ ","["),
" ]","]"),
"] ","]")</f>
        <v>"paymentDetailsCompleteMessage":{"text": "To complete your purchase please read and agree to our terms and conditions."},</v>
      </c>
      <c r="I3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38" s="26" t="str">
        <f ca="1">SUBSTITUTE(SUBSTITUTE(SUBSTITUTE(SUBSTITUTE(SUBSTITUTE(SUBSTITUTE(SUBSTITUTE(SUBSTITUTE(
TRIM(CLEAN(Table_Text[[#This Row],[Quote]])),
" {","{"),
"{ ","{"),
" }","}"),
"} ","}"),
" [","["),
"[ ","["),
" ]","]"),
"] ","]")</f>
        <v>"paymentDetailsCompleteMessage": "To complete your purchase please read and agree to our terms and conditions.",</v>
      </c>
      <c r="K38" s="27"/>
      <c r="L38" s="51" t="s">
        <v>892</v>
      </c>
    </row>
    <row r="39" spans="2:12" s="22" customFormat="1" ht="21" customHeight="1">
      <c r="B39" s="28" t="s">
        <v>885</v>
      </c>
      <c r="C39" s="27"/>
      <c r="D3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39" s="26" t="str">
        <f ca="1">IF(Table_Text[[#This Row],[Header]]="Yes","",IF(Table_Text[[#This Row],[Property]]&lt;&gt;"",SUBSTITUTE(Table_Text[[#This Row],[Type]]," ","")&amp;SUBSTITUTE(Table_Text[[#This Row],[Property]]," ",""),""))</f>
        <v>SidebarLegalTermsAcceptedHeader</v>
      </c>
      <c r="G3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39" s="68" t="str">
        <f ca="1">SUBSTITUTE(SUBSTITUTE(SUBSTITUTE(SUBSTITUTE(SUBSTITUTE(SUBSTITUTE(SUBSTITUTE(SUBSTITUTE(
TRIM(CLEAN(Table_Text[[#This Row],[Config]])),
" {","{"),
"{ ","{"),
" }","}"),
"} ","}"),
" [","["),
"[ ","["),
" ]","]"),
"] ","]")</f>
        <v>"legalTermsAcceptedHeader":{"text": "We have finalised your quote using the information provided."},</v>
      </c>
      <c r="I3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39" s="26" t="str">
        <f ca="1">SUBSTITUTE(SUBSTITUTE(SUBSTITUTE(SUBSTITUTE(SUBSTITUTE(SUBSTITUTE(SUBSTITUTE(SUBSTITUTE(
TRIM(CLEAN(Table_Text[[#This Row],[Quote]])),
" {","{"),
"{ ","{"),
" }","}"),
"} ","}"),
" [","["),
"[ ","["),
" ]","]"),
"] ","]")</f>
        <v>"legalTermsAcceptedHeader": "We have finalised your quote using the information provided.",</v>
      </c>
      <c r="K39" s="26"/>
      <c r="L39" s="51" t="s">
        <v>623</v>
      </c>
    </row>
    <row r="40" spans="2:12" s="22" customFormat="1" ht="21" customHeight="1">
      <c r="B40" s="28" t="s">
        <v>886</v>
      </c>
      <c r="C40" s="27"/>
      <c r="D4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40" s="26" t="str">
        <f ca="1">IF(Table_Text[[#This Row],[Header]]="Yes","",IF(Table_Text[[#This Row],[Property]]&lt;&gt;"",SUBSTITUTE(Table_Text[[#This Row],[Type]]," ","")&amp;SUBSTITUTE(Table_Text[[#This Row],[Property]]," ",""),""))</f>
        <v>SidebarLegalTermsAcceptedLabel</v>
      </c>
      <c r="G4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40" s="68" t="str">
        <f ca="1">SUBSTITUTE(SUBSTITUTE(SUBSTITUTE(SUBSTITUTE(SUBSTITUTE(SUBSTITUTE(SUBSTITUTE(SUBSTITUTE(
TRIM(CLEAN(Table_Text[[#This Row],[Config]])),
" {","{"),
"{ ","{"),
" }","}"),
"} ","}"),
" [","["),
"[ ","["),
" ]","]"),
"] ","]")</f>
        <v>"legalTermsAcceptedLabel":{"text": "Your Quote"},</v>
      </c>
      <c r="I4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40" s="26" t="str">
        <f ca="1">SUBSTITUTE(SUBSTITUTE(SUBSTITUTE(SUBSTITUTE(SUBSTITUTE(SUBSTITUTE(SUBSTITUTE(SUBSTITUTE(
TRIM(CLEAN(Table_Text[[#This Row],[Quote]])),
" {","{"),
"{ ","{"),
" }","}"),
"} ","}"),
" [","["),
"[ ","["),
" ]","]"),
"] ","]")</f>
        <v>"legalTermsAcceptedLabel": "Your Quote",</v>
      </c>
      <c r="K40" s="26"/>
      <c r="L40" s="51" t="s">
        <v>624</v>
      </c>
    </row>
    <row r="41" spans="2:12" s="22" customFormat="1" ht="21" customHeight="1">
      <c r="B41" s="28" t="s">
        <v>887</v>
      </c>
      <c r="C41" s="27"/>
      <c r="D4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1" s="26" t="str">
        <f ca="1">IF(Table_Text[[#This Row],[Header]]="Yes","",IF(Table_Text[[#This Row],[Property]]&lt;&gt;"",SUBSTITUTE(Table_Text[[#This Row],[Type]]," ","")&amp;SUBSTITUTE(Table_Text[[#This Row],[Property]]," ",""),""))</f>
        <v>SidebarLegalTermsAcceptedMessage</v>
      </c>
      <c r="G4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1" s="68" t="str">
        <f ca="1">SUBSTITUTE(SUBSTITUTE(SUBSTITUTE(SUBSTITUTE(SUBSTITUTE(SUBSTITUTE(SUBSTITUTE(SUBSTITUTE(
TRIM(CLEAN(Table_Text[[#This Row],[Config]])),
" {","{"),
"{ ","{"),
" }","}"),
"} ","}"),
" [","["),
"[ ","["),
" ]","]"),
"] ","]")</f>
        <v>"legalTermsAcceptedMessage":{"text": "To complete your purchase please follow the prompts."},</v>
      </c>
      <c r="I4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1" s="26" t="str">
        <f ca="1">SUBSTITUTE(SUBSTITUTE(SUBSTITUTE(SUBSTITUTE(SUBSTITUTE(SUBSTITUTE(SUBSTITUTE(SUBSTITUTE(
TRIM(CLEAN(Table_Text[[#This Row],[Quote]])),
" {","{"),
"{ ","{"),
" }","}"),
"} ","}"),
" [","["),
"[ ","["),
" ]","]"),
"] ","]")</f>
        <v>"legalTermsAcceptedMessage": "To complete your purchase please follow the prompts.",</v>
      </c>
      <c r="K41" s="26"/>
      <c r="L41" s="51" t="s">
        <v>893</v>
      </c>
    </row>
    <row r="42" spans="2:12" s="22" customFormat="1" ht="21" customHeight="1">
      <c r="B42" s="27" t="s">
        <v>625</v>
      </c>
      <c r="C42" s="27"/>
      <c r="D4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2" s="26" t="str">
        <f ca="1">IF(Table_Text[[#This Row],[Header]]="Yes","",IF(Table_Text[[#This Row],[Property]]&lt;&gt;"",SUBSTITUTE(Table_Text[[#This Row],[Type]]," ","")&amp;SUBSTITUTE(Table_Text[[#This Row],[Property]]," ",""),""))</f>
        <v>SidebarSoftReferralHeader</v>
      </c>
      <c r="G4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 purchase online."
        },</v>
      </c>
      <c r="H42" s="68" t="str">
        <f ca="1">SUBSTITUTE(SUBSTITUTE(SUBSTITUTE(SUBSTITUTE(SUBSTITUTE(SUBSTITUTE(SUBSTITUTE(SUBSTITUTE(
TRIM(CLEAN(Table_Text[[#This Row],[Config]])),
" {","{"),
"{ ","{"),
" }","}"),
"} ","}"),
" [","["),
"[ ","["),
" ]","]"),
"] ","]")</f>
        <v>"softReferralHeader":{"text": "We cannot complete you purchase online."},</v>
      </c>
      <c r="I4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 purchase online.",</v>
      </c>
      <c r="J42" s="26" t="str">
        <f ca="1">SUBSTITUTE(SUBSTITUTE(SUBSTITUTE(SUBSTITUTE(SUBSTITUTE(SUBSTITUTE(SUBSTITUTE(SUBSTITUTE(
TRIM(CLEAN(Table_Text[[#This Row],[Quote]])),
" {","{"),
"{ ","{"),
" }","}"),
"} ","}"),
" [","["),
"[ ","["),
" ]","]"),
"] ","]")</f>
        <v>"softReferralHeader": "We cannot complete you purchase online.",</v>
      </c>
      <c r="K42" s="27"/>
      <c r="L42" s="52" t="s">
        <v>626</v>
      </c>
    </row>
    <row r="43" spans="2:12" s="22" customFormat="1" ht="21" customHeight="1">
      <c r="B43" s="27" t="s">
        <v>627</v>
      </c>
      <c r="C43" s="27"/>
      <c r="D4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3" s="26" t="str">
        <f ca="1">IF(Table_Text[[#This Row],[Header]]="Yes","",IF(Table_Text[[#This Row],[Property]]&lt;&gt;"",SUBSTITUTE(Table_Text[[#This Row],[Type]]," ","")&amp;SUBSTITUTE(Table_Text[[#This Row],[Property]]," ",""),""))</f>
        <v>SidebarSoftReferralLabel</v>
      </c>
      <c r="G4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3" s="26" t="str">
        <f ca="1">SUBSTITUTE(SUBSTITUTE(SUBSTITUTE(SUBSTITUTE(SUBSTITUTE(SUBSTITUTE(SUBSTITUTE(SUBSTITUTE(
TRIM(CLEAN(Table_Text[[#This Row],[Config]])),
" {","{"),
"{ ","{"),
" }","}"),
"} ","}"),
" [","["),
"[ ","["),
" ]","]"),
"] ","]")</f>
        <v>"softReferralLabel":{"text": "Quote Referral"},</v>
      </c>
      <c r="I4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3" s="26" t="str">
        <f ca="1">SUBSTITUTE(SUBSTITUTE(SUBSTITUTE(SUBSTITUTE(SUBSTITUTE(SUBSTITUTE(SUBSTITUTE(SUBSTITUTE(
TRIM(CLEAN(Table_Text[[#This Row],[Quote]])),
" {","{"),
"{ ","{"),
" }","}"),
"} ","}"),
" [","["),
"[ ","["),
" ]","]"),
"] ","]")</f>
        <v>"softReferralLabel": "Quote Referral",</v>
      </c>
      <c r="K43" s="27"/>
      <c r="L43" s="52" t="s">
        <v>628</v>
      </c>
    </row>
    <row r="44" spans="2:12" s="22" customFormat="1" ht="21" customHeight="1">
      <c r="B44" s="169" t="s">
        <v>629</v>
      </c>
      <c r="C44" s="27"/>
      <c r="D4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4" s="26" t="str">
        <f ca="1">IF(Table_Text[[#This Row],[Header]]="Yes","",IF(Table_Text[[#This Row],[Property]]&lt;&gt;"",SUBSTITUTE(Table_Text[[#This Row],[Type]]," ","")&amp;SUBSTITUTE(Table_Text[[#This Row],[Property]]," ",""),""))</f>
        <v>SidebarSoftReferralMessageDefault</v>
      </c>
      <c r="G4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4" s="26" t="str">
        <f ca="1">SUBSTITUTE(SUBSTITUTE(SUBSTITUTE(SUBSTITUTE(SUBSTITUTE(SUBSTITUTE(SUBSTITUTE(SUBSTITUTE(
TRIM(CLEAN(Table_Text[[#This Row],[Config]])),
" {","{"),
"{ ","{"),
" }","}"),
"} ","}"),
" [","["),
"[ ","["),
" ]","]"),
"] ","]")</f>
        <v>"softReferralMessageDefault":{"text": "Unfortunately we are unable to complete your purchase online based on your selections."},</v>
      </c>
      <c r="I4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4" s="26" t="str">
        <f ca="1">SUBSTITUTE(SUBSTITUTE(SUBSTITUTE(SUBSTITUTE(SUBSTITUTE(SUBSTITUTE(SUBSTITUTE(SUBSTITUTE(
TRIM(CLEAN(Table_Text[[#This Row],[Quote]])),
" {","{"),
"{ ","{"),
" }","}"),
"} ","}"),
" [","["),
"[ ","["),
" ]","]"),
"] ","]")</f>
        <v>"softReferralMessageDefault": "Unfortunately we are unable to complete your purchase online based on your selections.",</v>
      </c>
      <c r="K44" s="27"/>
      <c r="L44" s="173" t="s">
        <v>630</v>
      </c>
    </row>
    <row r="45" spans="2:12" s="22" customFormat="1" ht="21" customHeight="1">
      <c r="B45" s="169" t="s">
        <v>631</v>
      </c>
      <c r="C45" s="27"/>
      <c r="D4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5" s="26" t="str">
        <f ca="1">IF(Table_Text[[#This Row],[Header]]="Yes","",IF(Table_Text[[#This Row],[Property]]&lt;&gt;"",SUBSTITUTE(Table_Text[[#This Row],[Type]]," ","")&amp;SUBSTITUTE(Table_Text[[#This Row],[Property]]," ",""),""))</f>
        <v>SidebarSoftReferralMessageAppendix</v>
      </c>
      <c r="G4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5" s="68"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5" s="26"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5" s="27"/>
      <c r="L45" s="173" t="s">
        <v>632</v>
      </c>
    </row>
    <row r="46" spans="2:12" s="22" customFormat="1" ht="21" customHeight="1">
      <c r="B46" s="27" t="s">
        <v>633</v>
      </c>
      <c r="C46" s="27"/>
      <c r="D4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6" s="26" t="str">
        <f ca="1">IF(Table_Text[[#This Row],[Header]]="Yes","",IF(Table_Text[[#This Row],[Property]]&lt;&gt;"",SUBSTITUTE(Table_Text[[#This Row],[Type]]," ","")&amp;SUBSTITUTE(Table_Text[[#This Row],[Property]]," ",""),""))</f>
        <v>SidebarHardReferralHeader</v>
      </c>
      <c r="G4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6" s="68" t="str">
        <f ca="1">SUBSTITUTE(SUBSTITUTE(SUBSTITUTE(SUBSTITUTE(SUBSTITUTE(SUBSTITUTE(SUBSTITUTE(SUBSTITUTE(
TRIM(CLEAN(Table_Text[[#This Row],[Config]])),
" {","{"),
"{ ","{"),
" }","}"),
"} ","}"),
" [","["),
"[ ","["),
" ]","]"),
"] ","]")</f>
        <v>"hardReferralHeader":{"text": "We cannot generate your quote online."},</v>
      </c>
      <c r="I4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6" s="26" t="str">
        <f ca="1">SUBSTITUTE(SUBSTITUTE(SUBSTITUTE(SUBSTITUTE(SUBSTITUTE(SUBSTITUTE(SUBSTITUTE(SUBSTITUTE(
TRIM(CLEAN(Table_Text[[#This Row],[Quote]])),
" {","{"),
"{ ","{"),
" }","}"),
"} ","}"),
" [","["),
"[ ","["),
" ]","]"),
"] ","]")</f>
        <v>"hardReferralHeader": "We cannot generate your quote online.",</v>
      </c>
      <c r="K46" s="27"/>
      <c r="L46" s="52" t="s">
        <v>634</v>
      </c>
    </row>
    <row r="47" spans="2:12" s="22" customFormat="1" ht="21" customHeight="1">
      <c r="B47" s="27" t="s">
        <v>635</v>
      </c>
      <c r="C47" s="27"/>
      <c r="D4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47" s="26" t="str">
        <f ca="1">IF(Table_Text[[#This Row],[Header]]="Yes","",IF(Table_Text[[#This Row],[Property]]&lt;&gt;"",SUBSTITUTE(Table_Text[[#This Row],[Type]]," ","")&amp;SUBSTITUTE(Table_Text[[#This Row],[Property]]," ",""),""))</f>
        <v>SidebarHardReferralLabel</v>
      </c>
      <c r="G4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47" s="68" t="str">
        <f ca="1">SUBSTITUTE(SUBSTITUTE(SUBSTITUTE(SUBSTITUTE(SUBSTITUTE(SUBSTITUTE(SUBSTITUTE(SUBSTITUTE(
TRIM(CLEAN(Table_Text[[#This Row],[Config]])),
" {","{"),
"{ ","{"),
" }","}"),
"} ","}"),
" [","["),
"[ ","["),
" ]","]"),
"] ","]")</f>
        <v>"hardReferralLabel":{"text": "Quote Referral"},</v>
      </c>
      <c r="I4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47" s="26" t="str">
        <f ca="1">SUBSTITUTE(SUBSTITUTE(SUBSTITUTE(SUBSTITUTE(SUBSTITUTE(SUBSTITUTE(SUBSTITUTE(SUBSTITUTE(
TRIM(CLEAN(Table_Text[[#This Row],[Quote]])),
" {","{"),
"{ ","{"),
" }","}"),
"} ","}"),
" [","["),
"[ ","["),
" ]","]"),
"] ","]")</f>
        <v>"hardReferralLabel": "Quote Referral",</v>
      </c>
      <c r="K47" s="27"/>
      <c r="L47" s="52" t="s">
        <v>628</v>
      </c>
    </row>
    <row r="48" spans="2:12" s="22" customFormat="1" ht="21" customHeight="1">
      <c r="B48" s="169" t="s">
        <v>636</v>
      </c>
      <c r="C48" s="27"/>
      <c r="D4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48" s="26" t="str">
        <f ca="1">IF(Table_Text[[#This Row],[Header]]="Yes","",IF(Table_Text[[#This Row],[Property]]&lt;&gt;"",SUBSTITUTE(Table_Text[[#This Row],[Type]]," ","")&amp;SUBSTITUTE(Table_Text[[#This Row],[Property]]," ",""),""))</f>
        <v>SidebarHardReferralMessageDefault</v>
      </c>
      <c r="G4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48" s="68" t="str">
        <f ca="1">SUBSTITUTE(SUBSTITUTE(SUBSTITUTE(SUBSTITUTE(SUBSTITUTE(SUBSTITUTE(SUBSTITUTE(SUBSTITUTE(
TRIM(CLEAN(Table_Text[[#This Row],[Config]])),
" {","{"),
"{ ","{"),
" }","}"),
"} ","}"),
" [","["),
"[ ","["),
" ]","]"),
"] ","]")</f>
        <v>"hardReferralMessageDefault":{"text": "Unfortunately our online channel cannot provide you with a quote based of your selections."},</v>
      </c>
      <c r="I4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48" s="26" t="str">
        <f ca="1">SUBSTITUTE(SUBSTITUTE(SUBSTITUTE(SUBSTITUTE(SUBSTITUTE(SUBSTITUTE(SUBSTITUTE(SUBSTITUTE(
TRIM(CLEAN(Table_Text[[#This Row],[Quote]])),
" {","{"),
"{ ","{"),
" }","}"),
"} ","}"),
" [","["),
"[ ","["),
" ]","]"),
"] ","]")</f>
        <v>"hardReferralMessageDefault": "Unfortunately our online channel cannot provide you with a quote based of your selections.",</v>
      </c>
      <c r="K48" s="27"/>
      <c r="L48" s="173" t="s">
        <v>637</v>
      </c>
    </row>
    <row r="49" spans="2:12" s="22" customFormat="1" ht="21" customHeight="1">
      <c r="B49" s="169" t="s">
        <v>638</v>
      </c>
      <c r="C49" s="27"/>
      <c r="D4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49" s="26" t="str">
        <f ca="1">IF(Table_Text[[#This Row],[Header]]="Yes","",IF(Table_Text[[#This Row],[Property]]&lt;&gt;"",SUBSTITUTE(Table_Text[[#This Row],[Type]]," ","")&amp;SUBSTITUTE(Table_Text[[#This Row],[Property]]," ",""),""))</f>
        <v>SidebarHardReferralMessageAppendix</v>
      </c>
      <c r="G4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49" s="68"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4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49" s="26"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49" s="27"/>
      <c r="L49" s="173" t="s">
        <v>632</v>
      </c>
    </row>
    <row r="50" spans="2:12" s="22" customFormat="1" ht="21" customHeight="1">
      <c r="B50" s="27" t="s">
        <v>639</v>
      </c>
      <c r="C50" s="27"/>
      <c r="D5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50" s="26" t="str">
        <f ca="1">IF(Table_Text[[#This Row],[Header]]="Yes","",IF(Table_Text[[#This Row],[Property]]&lt;&gt;"",SUBSTITUTE(Table_Text[[#This Row],[Type]]," ","")&amp;SUBSTITUTE(Table_Text[[#This Row],[Property]]," ",""),""))</f>
        <v>SidebarDeclineHeader</v>
      </c>
      <c r="G5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50" s="68" t="str">
        <f ca="1">SUBSTITUTE(SUBSTITUTE(SUBSTITUTE(SUBSTITUTE(SUBSTITUTE(SUBSTITUTE(SUBSTITUTE(SUBSTITUTE(
TRIM(CLEAN(Table_Text[[#This Row],[Config]])),
" {","{"),
"{ ","{"),
" }","}"),
"} ","}"),
" [","["),
"[ ","["),
" ]","]"),
"] ","]")</f>
        <v>"declineHeader":{"text": "We cannot generate your quote."},</v>
      </c>
      <c r="I5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50" s="26" t="str">
        <f ca="1">SUBSTITUTE(SUBSTITUTE(SUBSTITUTE(SUBSTITUTE(SUBSTITUTE(SUBSTITUTE(SUBSTITUTE(SUBSTITUTE(
TRIM(CLEAN(Table_Text[[#This Row],[Quote]])),
" {","{"),
"{ ","{"),
" }","}"),
"} ","}"),
" [","["),
"[ ","["),
" ]","]"),
"] ","]")</f>
        <v>"declineHeader": "We cannot generate your quote.",</v>
      </c>
      <c r="K50" s="27"/>
      <c r="L50" s="52" t="s">
        <v>640</v>
      </c>
    </row>
    <row r="51" spans="2:12" s="22" customFormat="1" ht="21" customHeight="1">
      <c r="B51" s="27" t="s">
        <v>641</v>
      </c>
      <c r="C51" s="27"/>
      <c r="D5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1" s="26" t="str">
        <f ca="1">IF(Table_Text[[#This Row],[Header]]="Yes","",IF(Table_Text[[#This Row],[Property]]&lt;&gt;"",SUBSTITUTE(Table_Text[[#This Row],[Type]]," ","")&amp;SUBSTITUTE(Table_Text[[#This Row],[Property]]," ",""),""))</f>
        <v>SidebarDeclineLabel</v>
      </c>
      <c r="G5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1" s="68" t="str">
        <f ca="1">SUBSTITUTE(SUBSTITUTE(SUBSTITUTE(SUBSTITUTE(SUBSTITUTE(SUBSTITUTE(SUBSTITUTE(SUBSTITUTE(
TRIM(CLEAN(Table_Text[[#This Row],[Config]])),
" {","{"),
"{ ","{"),
" }","}"),
"} ","}"),
" [","["),
"[ ","["),
" ]","]"),
"] ","]")</f>
        <v>"declineLabel":{"text": "Quote Declined"},</v>
      </c>
      <c r="I5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1" s="26" t="str">
        <f ca="1">SUBSTITUTE(SUBSTITUTE(SUBSTITUTE(SUBSTITUTE(SUBSTITUTE(SUBSTITUTE(SUBSTITUTE(SUBSTITUTE(
TRIM(CLEAN(Table_Text[[#This Row],[Quote]])),
" {","{"),
"{ ","{"),
" }","}"),
"} ","}"),
" [","["),
"[ ","["),
" ]","]"),
"] ","]")</f>
        <v>"declineLabel": "Quote Declined",</v>
      </c>
      <c r="K51" s="27"/>
      <c r="L51" s="52" t="s">
        <v>642</v>
      </c>
    </row>
    <row r="52" spans="2:12" s="22" customFormat="1" ht="21" customHeight="1">
      <c r="B52" s="27" t="s">
        <v>643</v>
      </c>
      <c r="C52" s="27"/>
      <c r="D5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2" s="26" t="str">
        <f ca="1">IF(Table_Text[[#This Row],[Header]]="Yes","",IF(Table_Text[[#This Row],[Property]]&lt;&gt;"",SUBSTITUTE(Table_Text[[#This Row],[Type]]," ","")&amp;SUBSTITUTE(Table_Text[[#This Row],[Property]]," ",""),""))</f>
        <v>SidebarDeclineMessageDefault</v>
      </c>
      <c r="G5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2" s="68" t="str">
        <f ca="1">SUBSTITUTE(SUBSTITUTE(SUBSTITUTE(SUBSTITUTE(SUBSTITUTE(SUBSTITUTE(SUBSTITUTE(SUBSTITUTE(
TRIM(CLEAN(Table_Text[[#This Row],[Config]])),
" {","{"),
"{ ","{"),
" }","}"),
"} ","}"),
" [","["),
"[ ","["),
" ]","]"),
"] ","]")</f>
        <v>"declineMessageDefault":{"text": "Unfortunately you are ineligible to purchase this insurance product based on your selections."},</v>
      </c>
      <c r="I5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2" s="26" t="str">
        <f ca="1">SUBSTITUTE(SUBSTITUTE(SUBSTITUTE(SUBSTITUTE(SUBSTITUTE(SUBSTITUTE(SUBSTITUTE(SUBSTITUTE(
TRIM(CLEAN(Table_Text[[#This Row],[Quote]])),
" {","{"),
"{ ","{"),
" }","}"),
"} ","}"),
" [","["),
"[ ","["),
" ]","]"),
"] ","]")</f>
        <v>"declineMessageDefault": "Unfortunately you are ineligible to purchase this insurance product based on your selections.",</v>
      </c>
      <c r="K52" s="27"/>
      <c r="L52" s="173" t="s">
        <v>644</v>
      </c>
    </row>
    <row r="53" spans="2:12" s="22" customFormat="1" ht="21" customHeight="1">
      <c r="B53" s="27" t="s">
        <v>645</v>
      </c>
      <c r="C53" s="27"/>
      <c r="D5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3" s="26" t="str">
        <f ca="1">IF(Table_Text[[#This Row],[Header]]="Yes","",IF(Table_Text[[#This Row],[Property]]&lt;&gt;"",SUBSTITUTE(Table_Text[[#This Row],[Type]]," ","")&amp;SUBSTITUTE(Table_Text[[#This Row],[Property]]," ",""),""))</f>
        <v>SidebarDeclineMessageAppendix</v>
      </c>
      <c r="G5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3" s="68"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3" s="26"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3" s="27"/>
      <c r="L53" s="173" t="s">
        <v>646</v>
      </c>
    </row>
    <row r="54" spans="2:12" s="22" customFormat="1" ht="21" customHeight="1">
      <c r="B54" s="27" t="s">
        <v>647</v>
      </c>
      <c r="C54" s="27"/>
      <c r="D5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4" s="26" t="str">
        <f ca="1">IF(Table_Text[[#This Row],[Header]]="Yes","",IF(Table_Text[[#This Row],[Property]]&lt;&gt;"",SUBSTITUTE(Table_Text[[#This Row],[Type]]," ","")&amp;SUBSTITUTE(Table_Text[[#This Row],[Property]]," ",""),""))</f>
        <v>SidebarErrorHeader</v>
      </c>
      <c r="G5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4" s="68" t="str">
        <f ca="1">SUBSTITUTE(SUBSTITUTE(SUBSTITUTE(SUBSTITUTE(SUBSTITUTE(SUBSTITUTE(SUBSTITUTE(SUBSTITUTE(
TRIM(CLEAN(Table_Text[[#This Row],[Config]])),
" {","{"),
"{ ","{"),
" }","}"),
"} ","}"),
" [","["),
"[ ","["),
" ]","]"),
"] ","]")</f>
        <v>"errorHeader":{"text": "We cannot generate your quote online."},</v>
      </c>
      <c r="I5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4" s="26" t="str">
        <f ca="1">SUBSTITUTE(SUBSTITUTE(SUBSTITUTE(SUBSTITUTE(SUBSTITUTE(SUBSTITUTE(SUBSTITUTE(SUBSTITUTE(
TRIM(CLEAN(Table_Text[[#This Row],[Quote]])),
" {","{"),
"{ ","{"),
" }","}"),
"} ","}"),
" [","["),
"[ ","["),
" ]","]"),
"] ","]")</f>
        <v>"errorHeader": "We cannot generate your quote online.",</v>
      </c>
      <c r="K54" s="27"/>
      <c r="L54" s="52" t="s">
        <v>634</v>
      </c>
    </row>
    <row r="55" spans="2:12" s="22" customFormat="1" ht="21" customHeight="1">
      <c r="B55" s="27" t="s">
        <v>648</v>
      </c>
      <c r="C55" s="27"/>
      <c r="D5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5" s="26" t="str">
        <f ca="1">IF(Table_Text[[#This Row],[Header]]="Yes","",IF(Table_Text[[#This Row],[Property]]&lt;&gt;"",SUBSTITUTE(Table_Text[[#This Row],[Type]]," ","")&amp;SUBSTITUTE(Table_Text[[#This Row],[Property]]," ",""),""))</f>
        <v>SidebarErrorLabel</v>
      </c>
      <c r="G5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5" s="68" t="str">
        <f ca="1">SUBSTITUTE(SUBSTITUTE(SUBSTITUTE(SUBSTITUTE(SUBSTITUTE(SUBSTITUTE(SUBSTITUTE(SUBSTITUTE(
TRIM(CLEAN(Table_Text[[#This Row],[Config]])),
" {","{"),
"{ ","{"),
" }","}"),
"} ","}"),
" [","["),
"[ ","["),
" ]","]"),
"] ","]")</f>
        <v>"errorLabel":{"text": "Calculation Error"},</v>
      </c>
      <c r="I5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5" s="26" t="str">
        <f ca="1">SUBSTITUTE(SUBSTITUTE(SUBSTITUTE(SUBSTITUTE(SUBSTITUTE(SUBSTITUTE(SUBSTITUTE(SUBSTITUTE(
TRIM(CLEAN(Table_Text[[#This Row],[Quote]])),
" {","{"),
"{ ","{"),
" }","}"),
"} ","}"),
" [","["),
"[ ","["),
" ]","]"),
"] ","]")</f>
        <v>"errorLabel": "Calculation Error",</v>
      </c>
      <c r="K55" s="27"/>
      <c r="L55" s="52" t="s">
        <v>649</v>
      </c>
    </row>
    <row r="56" spans="2:12" s="22" customFormat="1" ht="21" customHeight="1">
      <c r="B56" s="27" t="s">
        <v>650</v>
      </c>
      <c r="C56" s="27"/>
      <c r="D5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6" s="26" t="str">
        <f ca="1">IF(Table_Text[[#This Row],[Header]]="Yes","",IF(Table_Text[[#This Row],[Property]]&lt;&gt;"",SUBSTITUTE(Table_Text[[#This Row],[Type]]," ","")&amp;SUBSTITUTE(Table_Text[[#This Row],[Property]]," ",""),""))</f>
        <v>SidebarErrorMessageDefault</v>
      </c>
      <c r="G5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6" s="68" t="str">
        <f ca="1">SUBSTITUTE(SUBSTITUTE(SUBSTITUTE(SUBSTITUTE(SUBSTITUTE(SUBSTITUTE(SUBSTITUTE(SUBSTITUTE(
TRIM(CLEAN(Table_Text[[#This Row],[Config]])),
" {","{"),
"{ ","{"),
" }","}"),
"} ","}"),
" [","["),
"[ ","["),
" ]","]"),
"] ","]")</f>
        <v>"errorMessageDefault":{"text": "Unfortunately our online channel cannot provide you with a quote based of your selections."},</v>
      </c>
      <c r="I5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6" s="26" t="str">
        <f ca="1">SUBSTITUTE(SUBSTITUTE(SUBSTITUTE(SUBSTITUTE(SUBSTITUTE(SUBSTITUTE(SUBSTITUTE(SUBSTITUTE(
TRIM(CLEAN(Table_Text[[#This Row],[Quote]])),
" {","{"),
"{ ","{"),
" }","}"),
"} ","}"),
" [","["),
"[ ","["),
" ]","]"),
"] ","]")</f>
        <v>"errorMessageDefault": "Unfortunately our online channel cannot provide you with a quote based of your selections.",</v>
      </c>
      <c r="K56" s="27"/>
      <c r="L56" s="173" t="s">
        <v>637</v>
      </c>
    </row>
    <row r="57" spans="2:12" s="22" customFormat="1" ht="21" customHeight="1">
      <c r="B57" s="27" t="s">
        <v>651</v>
      </c>
      <c r="C57" s="27"/>
      <c r="D5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57" s="26" t="str">
        <f ca="1">IF(Table_Text[[#This Row],[Header]]="Yes","",IF(Table_Text[[#This Row],[Property]]&lt;&gt;"",SUBSTITUTE(Table_Text[[#This Row],[Type]]," ","")&amp;SUBSTITUTE(Table_Text[[#This Row],[Property]]," ",""),""))</f>
        <v>SidebarErrorMessageAppendix</v>
      </c>
      <c r="G5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57" s="68"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5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57" s="26"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57" s="27"/>
      <c r="L57" s="173" t="s">
        <v>632</v>
      </c>
    </row>
    <row r="58" spans="2:12" s="22" customFormat="1" ht="21" customHeight="1">
      <c r="B58" s="27" t="s">
        <v>34</v>
      </c>
      <c r="C58" s="27"/>
      <c r="D5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58" s="26" t="str">
        <f ca="1">IF(Table_Text[[#This Row],[Header]]="Yes","",IF(Table_Text[[#This Row],[Property]]&lt;&gt;"",SUBSTITUTE(Table_Text[[#This Row],[Type]]," ","")&amp;SUBSTITUTE(Table_Text[[#This Row],[Property]]," ",""),""))</f>
        <v>SidebarSummaryLabel</v>
      </c>
      <c r="G5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58" s="26" t="str">
        <f ca="1">SUBSTITUTE(SUBSTITUTE(SUBSTITUTE(SUBSTITUTE(SUBSTITUTE(SUBSTITUTE(SUBSTITUTE(SUBSTITUTE(
TRIM(CLEAN(Table_Text[[#This Row],[Config]])),
" {","{"),
"{ ","{"),
" }","}"),
"} ","}"),
" [","["),
"[ ","["),
" ]","]"),
"] ","]")</f>
        <v>"summaryLabel":{"text": "Quote Summary"}},</v>
      </c>
      <c r="I5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58" s="26" t="str">
        <f ca="1">SUBSTITUTE(SUBSTITUTE(SUBSTITUTE(SUBSTITUTE(SUBSTITUTE(SUBSTITUTE(SUBSTITUTE(SUBSTITUTE(
TRIM(CLEAN(Table_Text[[#This Row],[Quote]])),
" {","{"),
"{ ","{"),
" }","}"),
"} ","}"),
" [","["),
"[ ","["),
" ]","]"),
"] ","]")</f>
        <v>"summaryLabel": "Quote Summary"},</v>
      </c>
      <c r="K58" s="27"/>
      <c r="L58" s="52" t="s">
        <v>652</v>
      </c>
    </row>
    <row r="59" spans="2:12" ht="29.25" thickBot="1">
      <c r="B59" s="15" t="s">
        <v>653</v>
      </c>
      <c r="C59" s="15" t="s">
        <v>60</v>
      </c>
      <c r="D59"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9"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59" s="15" t="str">
        <f>IF(Table_Text[[#This Row],[Header]]="Yes","",IF(Table_Text[[#This Row],[Property]]&lt;&gt;"",SUBSTITUTE(Table_Text[[#This Row],[Type]]," ","")&amp;SUBSTITUTE(Table_Text[[#This Row],[Property]]," ",""),""))</f>
        <v/>
      </c>
      <c r="G59"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59" s="15" t="str">
        <f ca="1">SUBSTITUTE(SUBSTITUTE(SUBSTITUTE(SUBSTITUTE(SUBSTITUTE(SUBSTITUTE(SUBSTITUTE(SUBSTITUTE(
TRIM(CLEAN(Table_Text[[#This Row],[Config]])),
" {","{"),
"{ ","{"),
" }","}"),
"} ","}"),
" [","["),
"[ ","["),
" ]","]"),
"] ","]")</f>
        <v>"formElements":{</v>
      </c>
      <c r="I59"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59" s="15" t="str">
        <f ca="1">SUBSTITUTE(SUBSTITUTE(SUBSTITUTE(SUBSTITUTE(SUBSTITUTE(SUBSTITUTE(SUBSTITUTE(SUBSTITUTE(
TRIM(CLEAN(Table_Text[[#This Row],[Quote]])),
" {","{"),
"{ ","{"),
" }","}"),
"} ","}"),
" [","["),
"[ ","["),
" ]","]"),
"] ","]")</f>
        <v>"formElements":{</v>
      </c>
      <c r="K59" s="15"/>
      <c r="L59" s="33"/>
    </row>
    <row r="60" spans="2:12" s="22" customFormat="1" ht="21" hidden="1" customHeight="1">
      <c r="B60" s="27"/>
      <c r="C60" s="27"/>
      <c r="D6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0" s="26" t="str">
        <f>IF(Table_Text[[#This Row],[Header]]="Yes","",IF(Table_Text[[#This Row],[Property]]&lt;&gt;"",SUBSTITUTE(Table_Text[[#This Row],[Type]]," ","")&amp;SUBSTITUTE(Table_Text[[#This Row],[Property]]," ",""),""))</f>
        <v/>
      </c>
      <c r="G6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0" s="26" t="str">
        <f ca="1">SUBSTITUTE(SUBSTITUTE(SUBSTITUTE(SUBSTITUTE(SUBSTITUTE(SUBSTITUTE(SUBSTITUTE(SUBSTITUTE(
TRIM(CLEAN(Table_Text[[#This Row],[Config]])),
" {","{"),
"{ ","{"),
" }","}"),
"} ","}"),
" [","["),
"[ ","["),
" ]","]"),
"] ","]")</f>
        <v/>
      </c>
      <c r="I6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0" s="26" t="str">
        <f ca="1">SUBSTITUTE(SUBSTITUTE(SUBSTITUTE(SUBSTITUTE(SUBSTITUTE(SUBSTITUTE(SUBSTITUTE(SUBSTITUTE(
TRIM(CLEAN(Table_Text[[#This Row],[Quote]])),
" {","{"),
"{ ","{"),
" }","}"),
"} ","}"),
" [","["),
"[ ","["),
" ]","]"),
"] ","]")</f>
        <v/>
      </c>
      <c r="K60" s="27"/>
      <c r="L60" s="52"/>
    </row>
    <row r="61" spans="2:12" s="22" customFormat="1" ht="21" customHeight="1">
      <c r="B61" s="27" t="s">
        <v>654</v>
      </c>
      <c r="C61" s="27"/>
      <c r="D6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1" s="2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1" s="27" t="str">
        <f ca="1">IF(Table_Text[[#This Row],[Header]]="Yes","",IF(Table_Text[[#This Row],[Property]]&lt;&gt;"",SUBSTITUTE(Table_Text[[#This Row],[Type]]," ","")&amp;SUBSTITUTE(Table_Text[[#This Row],[Property]]," ",""),""))</f>
        <v>FormElementHelpMessageLabel</v>
      </c>
      <c r="G61"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1" s="27" t="str">
        <f ca="1">SUBSTITUTE(SUBSTITUTE(SUBSTITUTE(SUBSTITUTE(SUBSTITUTE(SUBSTITUTE(SUBSTITUTE(SUBSTITUTE(
TRIM(CLEAN(Table_Text[[#This Row],[Config]])),
" {","{"),
"{ ","{"),
" }","}"),
"} ","}"),
" [","["),
"[ ","["),
" ]","]"),
"] ","]")</f>
        <v>"helpMessageLabel":{"text": "What doest this mean and why is it important?"},</v>
      </c>
      <c r="I6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1" s="26" t="str">
        <f ca="1">SUBSTITUTE(SUBSTITUTE(SUBSTITUTE(SUBSTITUTE(SUBSTITUTE(SUBSTITUTE(SUBSTITUTE(SUBSTITUTE(
TRIM(CLEAN(Table_Text[[#This Row],[Quote]])),
" {","{"),
"{ ","{"),
" }","}"),
"} ","}"),
" [","["),
"[ ","["),
" ]","]"),
"] ","]")</f>
        <v>"helpMessageLabel": "What doest this mean and why is it important?",</v>
      </c>
      <c r="K61" s="27"/>
      <c r="L61" s="51" t="s">
        <v>655</v>
      </c>
    </row>
    <row r="62" spans="2:12" s="22" customFormat="1" ht="21" customHeight="1">
      <c r="B62" s="169" t="s">
        <v>656</v>
      </c>
      <c r="C62" s="27"/>
      <c r="D6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2" s="26" t="str">
        <f ca="1">IF(Table_Text[[#This Row],[Header]]="Yes","",IF(Table_Text[[#This Row],[Property]]&lt;&gt;"",SUBSTITUTE(Table_Text[[#This Row],[Type]]," ","")&amp;SUBSTITUTE(Table_Text[[#This Row],[Property]]," ",""),""))</f>
        <v>FormElementRepeatingAddItemButton</v>
      </c>
      <c r="G6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2" s="68" t="str">
        <f ca="1">SUBSTITUTE(SUBSTITUTE(SUBSTITUTE(SUBSTITUTE(SUBSTITUTE(SUBSTITUTE(SUBSTITUTE(SUBSTITUTE(
TRIM(CLEAN(Table_Text[[#This Row],[Config]])),
" {","{"),
"{ ","{"),
" }","}"),
"} ","}"),
" [","["),
"[ ","["),
" ]","]"),
"] ","]")</f>
        <v>"repeatingAddItemButton":{"text": "Add", "icon": "glyphicon glyphicon-plus"},</v>
      </c>
      <c r="I6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2" s="26" t="str">
        <f ca="1">SUBSTITUTE(SUBSTITUTE(SUBSTITUTE(SUBSTITUTE(SUBSTITUTE(SUBSTITUTE(SUBSTITUTE(SUBSTITUTE(
TRIM(CLEAN(Table_Text[[#This Row],[Quote]])),
" {","{"),
"{ ","{"),
" }","}"),
"} ","}"),
" [","["),
"[ ","["),
" ]","]"),
"] ","]")</f>
        <v>"repeatingAddItemButton": "Add",</v>
      </c>
      <c r="K62" s="181" t="s">
        <v>657</v>
      </c>
      <c r="L62" s="173" t="s">
        <v>658</v>
      </c>
    </row>
    <row r="63" spans="2:12" s="22" customFormat="1" ht="21" customHeight="1">
      <c r="B63" s="169" t="s">
        <v>659</v>
      </c>
      <c r="C63" s="27"/>
      <c r="D6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3" s="26" t="str">
        <f ca="1">IF(Table_Text[[#This Row],[Header]]="Yes","",IF(Table_Text[[#This Row],[Property]]&lt;&gt;"",SUBSTITUTE(Table_Text[[#This Row],[Type]]," ","")&amp;SUBSTITUTE(Table_Text[[#This Row],[Property]]," ",""),""))</f>
        <v>FormElementRepeatingRemoveItemButton</v>
      </c>
      <c r="G6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3" s="68" t="str">
        <f ca="1">SUBSTITUTE(SUBSTITUTE(SUBSTITUTE(SUBSTITUTE(SUBSTITUTE(SUBSTITUTE(SUBSTITUTE(SUBSTITUTE(
TRIM(CLEAN(Table_Text[[#This Row],[Config]])),
" {","{"),
"{ ","{"),
" }","}"),
"} ","}"),
" [","["),
"[ ","["),
" ]","]"),
"] ","]")</f>
        <v>"repeatingRemoveItemButton":{"text": "Remove", "icon": "glyphicon glyphicon-remove"}},</v>
      </c>
      <c r="I6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3" s="26" t="str">
        <f ca="1">SUBSTITUTE(SUBSTITUTE(SUBSTITUTE(SUBSTITUTE(SUBSTITUTE(SUBSTITUTE(SUBSTITUTE(SUBSTITUTE(
TRIM(CLEAN(Table_Text[[#This Row],[Quote]])),
" {","{"),
"{ ","{"),
" }","}"),
"} ","}"),
" [","["),
"[ ","["),
" ]","]"),
"] ","]")</f>
        <v>"repeatingRemoveItemButton": "Remove"},</v>
      </c>
      <c r="K63" s="181" t="s">
        <v>660</v>
      </c>
      <c r="L63" s="173" t="s">
        <v>661</v>
      </c>
    </row>
    <row r="64" spans="2:12" s="22" customFormat="1" ht="29.25" thickBot="1">
      <c r="B64" s="49" t="s">
        <v>943</v>
      </c>
      <c r="C64" s="15" t="s">
        <v>60</v>
      </c>
      <c r="D64" s="4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4" s="4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4" s="49" t="str">
        <f>IF(Table_Text[[#This Row],[Header]]="Yes","",IF(Table_Text[[#This Row],[Property]]&lt;&gt;"",SUBSTITUTE(Table_Text[[#This Row],[Type]]," ","")&amp;SUBSTITUTE(Table_Text[[#This Row],[Property]]," ",""),""))</f>
        <v/>
      </c>
      <c r="G64" s="4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4" s="49" t="str">
        <f ca="1">SUBSTITUTE(SUBSTITUTE(SUBSTITUTE(SUBSTITUTE(SUBSTITUTE(SUBSTITUTE(SUBSTITUTE(SUBSTITUTE(
TRIM(CLEAN(Table_Text[[#This Row],[Config]])),
" {","{"),
"{ ","{"),
" }","}"),
"} ","}"),
" [","["),
"[ ","["),
" ]","]"),
"] ","]")</f>
        <v>"sidebarPanels":{</v>
      </c>
      <c r="I64" s="4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4" s="49" t="str">
        <f ca="1">SUBSTITUTE(SUBSTITUTE(SUBSTITUTE(SUBSTITUTE(SUBSTITUTE(SUBSTITUTE(SUBSTITUTE(SUBSTITUTE(
TRIM(CLEAN(Table_Text[[#This Row],[Quote]])),
" {","{"),
"{ ","{"),
" }","}"),
"} ","}"),
" [","["),
"[ ","["),
" ]","]"),
"] ","]")</f>
        <v>"sidebarPanels":{</v>
      </c>
      <c r="K64" s="49"/>
      <c r="L64" s="48"/>
    </row>
    <row r="65" spans="2:12" s="22" customFormat="1" ht="21" hidden="1" customHeight="1">
      <c r="B65" s="27"/>
      <c r="C65" s="27"/>
      <c r="D6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5" s="26" t="str">
        <f>IF(Table_Text[[#This Row],[Header]]="Yes","",IF(Table_Text[[#This Row],[Property]]&lt;&gt;"",SUBSTITUTE(Table_Text[[#This Row],[Type]]," ","")&amp;SUBSTITUTE(Table_Text[[#This Row],[Property]]," ",""),""))</f>
        <v/>
      </c>
      <c r="G6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5" s="68" t="str">
        <f ca="1">SUBSTITUTE(SUBSTITUTE(SUBSTITUTE(SUBSTITUTE(SUBSTITUTE(SUBSTITUTE(SUBSTITUTE(SUBSTITUTE(
TRIM(CLEAN(Table_Text[[#This Row],[Config]])),
" {","{"),
"{ ","{"),
" }","}"),
"} ","}"),
" [","["),
"[ ","["),
" ]","]"),
"] ","]")</f>
        <v/>
      </c>
      <c r="I6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5" s="26" t="str">
        <f ca="1">SUBSTITUTE(SUBSTITUTE(SUBSTITUTE(SUBSTITUTE(SUBSTITUTE(SUBSTITUTE(SUBSTITUTE(SUBSTITUTE(
TRIM(CLEAN(Table_Text[[#This Row],[Quote]])),
" {","{"),
"{ ","{"),
" }","}"),
"} ","}"),
" [","["),
"[ ","["),
" ]","]"),
"] ","]")</f>
        <v/>
      </c>
      <c r="K65" s="26"/>
      <c r="L65" s="52"/>
    </row>
    <row r="66" spans="2:12" s="22" customFormat="1" ht="21" customHeight="1">
      <c r="B66" t="s">
        <v>944</v>
      </c>
      <c r="C66" s="27"/>
      <c r="D6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6" s="26" t="str">
        <f ca="1">IF(Table_Text[[#This Row],[Header]]="Yes","",IF(Table_Text[[#This Row],[Property]]&lt;&gt;"",SUBSTITUTE(Table_Text[[#This Row],[Type]]," ","")&amp;SUBSTITUTE(Table_Text[[#This Row],[Property]]," ",""),""))</f>
        <v>SidebarPanelTest1Header</v>
      </c>
      <c r="G6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"Header 1"
        },</v>
      </c>
      <c r="H66" s="68" t="str">
        <f ca="1">SUBSTITUTE(SUBSTITUTE(SUBSTITUTE(SUBSTITUTE(SUBSTITUTE(SUBSTITUTE(SUBSTITUTE(SUBSTITUTE(
TRIM(CLEAN(Table_Text[[#This Row],[Config]])),
" {","{"),
"{ ","{"),
" }","}"),
"} ","}"),
" [","["),
"[ ","["),
" ]","]"),
"] ","]")</f>
        <v>"test1Header":{"text": "Header 1"},</v>
      </c>
      <c r="I6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"Header 1",</v>
      </c>
      <c r="J66" s="26" t="str">
        <f ca="1">SUBSTITUTE(SUBSTITUTE(SUBSTITUTE(SUBSTITUTE(SUBSTITUTE(SUBSTITUTE(SUBSTITUTE(SUBSTITUTE(
TRIM(CLEAN(Table_Text[[#This Row],[Quote]])),
" {","{"),
"{ ","{"),
" }","}"),
"} ","}"),
" [","["),
"[ ","["),
" ]","]"),
"] ","]")</f>
        <v>"test1Header": "Header 1",</v>
      </c>
      <c r="K66" s="26"/>
      <c r="L66" s="52" t="s">
        <v>945</v>
      </c>
    </row>
    <row r="67" spans="2:12" s="22" customFormat="1" ht="21" customHeight="1">
      <c r="B67" s="27" t="s">
        <v>946</v>
      </c>
      <c r="C67" s="27"/>
      <c r="D6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67" s="26" t="str">
        <f ca="1">IF(Table_Text[[#This Row],[Header]]="Yes","",IF(Table_Text[[#This Row],[Property]]&lt;&gt;"",SUBSTITUTE(Table_Text[[#This Row],[Type]]," ","")&amp;SUBSTITUTE(Table_Text[[#This Row],[Property]]," ",""),""))</f>
        <v>SidebarPanelTest1Body</v>
      </c>
      <c r="G6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"&lt;p&gt;Some HTML content&lt;/p&gt;"
        },</v>
      </c>
      <c r="H67" s="68" t="str">
        <f ca="1">SUBSTITUTE(SUBSTITUTE(SUBSTITUTE(SUBSTITUTE(SUBSTITUTE(SUBSTITUTE(SUBSTITUTE(SUBSTITUTE(
TRIM(CLEAN(Table_Text[[#This Row],[Config]])),
" {","{"),
"{ ","{"),
" }","}"),
"} ","}"),
" [","["),
"[ ","["),
" ]","]"),
"] ","]")</f>
        <v>"test1Body":{"text": "&lt;p&gt;Some HTML content&lt;/p&gt;"},</v>
      </c>
      <c r="I6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"&lt;p&gt;Some HTML content&lt;/p&gt;",</v>
      </c>
      <c r="J67" s="26" t="str">
        <f ca="1">SUBSTITUTE(SUBSTITUTE(SUBSTITUTE(SUBSTITUTE(SUBSTITUTE(SUBSTITUTE(SUBSTITUTE(SUBSTITUTE(
TRIM(CLEAN(Table_Text[[#This Row],[Quote]])),
" {","{"),
"{ ","{"),
" }","}"),
"} ","}"),
" [","["),
"[ ","["),
" ]","]"),
"] ","]")</f>
        <v>"test1Body": "&lt;p&gt;Some HTML content&lt;/p&gt;",</v>
      </c>
      <c r="K67" s="26"/>
      <c r="L67" s="52" t="s">
        <v>947</v>
      </c>
    </row>
    <row r="68" spans="2:12" s="22" customFormat="1" ht="21" customHeight="1">
      <c r="B68" s="27" t="s">
        <v>948</v>
      </c>
      <c r="C68" s="27"/>
      <c r="D6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test1Footer</v>
      </c>
      <c r="F68" s="26" t="str">
        <f ca="1">IF(Table_Text[[#This Row],[Header]]="Yes","",IF(Table_Text[[#This Row],[Property]]&lt;&gt;"",SUBSTITUTE(Table_Text[[#This Row],[Type]]," ","")&amp;SUBSTITUTE(Table_Text[[#This Row],[Property]]," ",""),""))</f>
        <v>SidebarPanelTest1Footer</v>
      </c>
      <c r="G6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"test1Footer": {
            "text": "Footer 1"
        }
    },</v>
      </c>
      <c r="H68" s="68" t="str">
        <f ca="1">SUBSTITUTE(SUBSTITUTE(SUBSTITUTE(SUBSTITUTE(SUBSTITUTE(SUBSTITUTE(SUBSTITUTE(SUBSTITUTE(
TRIM(CLEAN(Table_Text[[#This Row],[Config]])),
" {","{"),
"{ ","{"),
" }","}"),
"} ","}"),
" [","["),
"[ ","["),
" ]","]"),
"] ","]")</f>
        <v>"test1Footer":{"text": "Footer 1"}},</v>
      </c>
      <c r="I6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"test1Footer": "Footer 1"
    },</v>
      </c>
      <c r="J68" s="26" t="str">
        <f ca="1">SUBSTITUTE(SUBSTITUTE(SUBSTITUTE(SUBSTITUTE(SUBSTITUTE(SUBSTITUTE(SUBSTITUTE(SUBSTITUTE(
TRIM(CLEAN(Table_Text[[#This Row],[Quote]])),
" {","{"),
"{ ","{"),
" }","}"),
"} ","}"),
" [","["),
"[ ","["),
" ]","]"),
"] ","]")</f>
        <v>"test1Footer": "Footer 1"},</v>
      </c>
      <c r="K68" s="26"/>
      <c r="L68" s="52" t="s">
        <v>949</v>
      </c>
    </row>
    <row r="69" spans="2:12" ht="29.25" thickBot="1">
      <c r="B69" s="15" t="s">
        <v>662</v>
      </c>
      <c r="C69" s="15" t="s">
        <v>60</v>
      </c>
      <c r="D69" s="1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9" s="1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69" s="15" t="str">
        <f>IF(Table_Text[[#This Row],[Header]]="Yes","",IF(Table_Text[[#This Row],[Property]]&lt;&gt;"",SUBSTITUTE(Table_Text[[#This Row],[Type]]," ","")&amp;SUBSTITUTE(Table_Text[[#This Row],[Property]]," ",""),""))</f>
        <v/>
      </c>
      <c r="G69" s="1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69" s="15" t="str">
        <f ca="1">SUBSTITUTE(SUBSTITUTE(SUBSTITUTE(SUBSTITUTE(SUBSTITUTE(SUBSTITUTE(SUBSTITUTE(SUBSTITUTE(
TRIM(CLEAN(Table_Text[[#This Row],[Config]])),
" {","{"),
"{ ","{"),
" }","}"),
"} ","}"),
" [","["),
"[ ","["),
" ]","]"),
"] ","]")</f>
        <v>"workflow":{</v>
      </c>
      <c r="I69" s="1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69" s="15" t="str">
        <f ca="1">SUBSTITUTE(SUBSTITUTE(SUBSTITUTE(SUBSTITUTE(SUBSTITUTE(SUBSTITUTE(SUBSTITUTE(SUBSTITUTE(
TRIM(CLEAN(Table_Text[[#This Row],[Quote]])),
" {","{"),
"{ ","{"),
" }","}"),
"} ","}"),
" [","["),
"[ ","["),
" ]","]"),
"] ","]")</f>
        <v>"workflow":{</v>
      </c>
      <c r="K69" s="15"/>
      <c r="L69" s="33"/>
    </row>
    <row r="70" spans="2:12" ht="21.75" thickBot="1">
      <c r="B70" s="100" t="s">
        <v>663</v>
      </c>
      <c r="C70" s="100" t="s">
        <v>60</v>
      </c>
      <c r="D70"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0"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70" s="100" t="str">
        <f>IF(Table_Text[[#This Row],[Header]]="Yes","",IF(Table_Text[[#This Row],[Property]]&lt;&gt;"",SUBSTITUTE(Table_Text[[#This Row],[Type]]," ","")&amp;SUBSTITUTE(Table_Text[[#This Row],[Property]]," ",""),""))</f>
        <v/>
      </c>
      <c r="G70"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70" s="100" t="str">
        <f ca="1">SUBSTITUTE(SUBSTITUTE(SUBSTITUTE(SUBSTITUTE(SUBSTITUTE(SUBSTITUTE(SUBSTITUTE(SUBSTITUTE(
TRIM(CLEAN(Table_Text[[#This Row],[Config]])),
" {","{"),
"{ ","{"),
" }","}"),
"} ","}"),
" [","["),
"[ ","["),
" ]","]"),
"] ","]")</f>
        <v>"step1":{</v>
      </c>
      <c r="I70"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70" s="100" t="str">
        <f ca="1">SUBSTITUTE(SUBSTITUTE(SUBSTITUTE(SUBSTITUTE(SUBSTITUTE(SUBSTITUTE(SUBSTITUTE(SUBSTITUTE(
TRIM(CLEAN(Table_Text[[#This Row],[Quote]])),
" {","{"),
"{ ","{"),
" }","}"),
"} ","}"),
" [","["),
"[ ","["),
" ]","]"),
"] ","]")</f>
        <v>"step1":{</v>
      </c>
      <c r="K70" s="100"/>
      <c r="L70" s="131"/>
    </row>
    <row r="71" spans="2:12" s="22" customFormat="1" ht="21" hidden="1" customHeight="1">
      <c r="B71" s="27"/>
      <c r="C71" s="27"/>
      <c r="D7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1" s="26" t="str">
        <f>IF(Table_Text[[#This Row],[Header]]="Yes","",IF(Table_Text[[#This Row],[Property]]&lt;&gt;"",SUBSTITUTE(Table_Text[[#This Row],[Type]]," ","")&amp;SUBSTITUTE(Table_Text[[#This Row],[Property]]," ",""),""))</f>
        <v/>
      </c>
      <c r="G71" s="2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1" s="27" t="str">
        <f ca="1">SUBSTITUTE(SUBSTITUTE(SUBSTITUTE(SUBSTITUTE(SUBSTITUTE(SUBSTITUTE(SUBSTITUTE(SUBSTITUTE(
TRIM(CLEAN(Table_Text[[#This Row],[Config]])),
" {","{"),
"{ ","{"),
" }","}"),
"} ","}"),
" [","["),
"[ ","["),
" ]","]"),
"] ","]")</f>
        <v/>
      </c>
      <c r="I7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1" s="26" t="str">
        <f ca="1">SUBSTITUTE(SUBSTITUTE(SUBSTITUTE(SUBSTITUTE(SUBSTITUTE(SUBSTITUTE(SUBSTITUTE(SUBSTITUTE(
TRIM(CLEAN(Table_Text[[#This Row],[Quote]])),
" {","{"),
"{ ","{"),
" }","}"),
"} ","}"),
" [","["),
"[ ","["),
" ]","]"),
"] ","]")</f>
        <v/>
      </c>
      <c r="K71" s="27"/>
      <c r="L71" s="52"/>
    </row>
    <row r="72" spans="2:12" s="22" customFormat="1" ht="21" customHeight="1">
      <c r="B72" s="169" t="s">
        <v>664</v>
      </c>
      <c r="C72" s="27"/>
      <c r="D7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2" s="26" t="str">
        <f ca="1">IF(Table_Text[[#This Row],[Header]]="Yes","",IF(Table_Text[[#This Row],[Property]]&lt;&gt;"",SUBSTITUTE(Table_Text[[#This Row],[Type]]," ","")&amp;SUBSTITUTE(Table_Text[[#This Row],[Property]]," ",""),""))</f>
        <v>Step1TabLabel</v>
      </c>
      <c r="G7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"Get a quote"
        },</v>
      </c>
      <c r="H72" s="68" t="str">
        <f ca="1">SUBSTITUTE(SUBSTITUTE(SUBSTITUTE(SUBSTITUTE(SUBSTITUTE(SUBSTITUTE(SUBSTITUTE(SUBSTITUTE(
TRIM(CLEAN(Table_Text[[#This Row],[Config]])),
" {","{"),
"{ ","{"),
" }","}"),
"} ","}"),
" [","["),
"[ ","["),
" ]","]"),
"] ","]")</f>
        <v>"tabLabel":{"text": "Get a quote"},</v>
      </c>
      <c r="I7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"Get a quote",</v>
      </c>
      <c r="J72" s="26" t="str">
        <f ca="1">SUBSTITUTE(SUBSTITUTE(SUBSTITUTE(SUBSTITUTE(SUBSTITUTE(SUBSTITUTE(SUBSTITUTE(SUBSTITUTE(
TRIM(CLEAN(Table_Text[[#This Row],[Quote]])),
" {","{"),
"{ ","{"),
" }","}"),
"} ","}"),
" [","["),
"[ ","["),
" ]","]"),
"] ","]")</f>
        <v>"tabLabel": "Get a quote",</v>
      </c>
      <c r="K72" s="27"/>
      <c r="L72" s="51" t="s">
        <v>665</v>
      </c>
    </row>
    <row r="73" spans="2:12" s="22" customFormat="1" ht="21" customHeight="1">
      <c r="B73" s="169" t="s">
        <v>666</v>
      </c>
      <c r="C73" s="27"/>
      <c r="D7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3" s="26" t="str">
        <f ca="1">IF(Table_Text[[#This Row],[Header]]="Yes","",IF(Table_Text[[#This Row],[Property]]&lt;&gt;"",SUBSTITUTE(Table_Text[[#This Row],[Type]]," ","")&amp;SUBSTITUTE(Table_Text[[#This Row],[Property]]," ",""),""))</f>
        <v>Step1TopHeading</v>
      </c>
      <c r="G7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73" s="68" t="str">
        <f ca="1">SUBSTITUTE(SUBSTITUTE(SUBSTITUTE(SUBSTITUTE(SUBSTITUTE(SUBSTITUTE(SUBSTITUTE(SUBSTITUTE(
TRIM(CLEAN(Table_Text[[#This Row],[Config]])),
" {","{"),
"{ ","{"),
" }","}"),
"} ","}"),
" [","["),
"[ ","["),
" ]","]"),
"] ","]")</f>
        <v>"topHeading":{"text": "Special Insurance"},</v>
      </c>
      <c r="I7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73" s="26" t="str">
        <f ca="1">SUBSTITUTE(SUBSTITUTE(SUBSTITUTE(SUBSTITUTE(SUBSTITUTE(SUBSTITUTE(SUBSTITUTE(SUBSTITUTE(
TRIM(CLEAN(Table_Text[[#This Row],[Quote]])),
" {","{"),
"{ ","{"),
" }","}"),
"} ","}"),
" [","["),
"[ ","["),
" ]","]"),
"] ","]")</f>
        <v>"topHeading": "Special Insurance",</v>
      </c>
      <c r="K73" s="27"/>
      <c r="L73" s="52" t="str">
        <f>L19</f>
        <v>Special Insurance</v>
      </c>
    </row>
    <row r="74" spans="2:12" s="22" customFormat="1" ht="21" customHeight="1">
      <c r="B74" s="169" t="s">
        <v>667</v>
      </c>
      <c r="C74" s="27"/>
      <c r="D7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4" s="26" t="str">
        <f ca="1">IF(Table_Text[[#This Row],[Header]]="Yes","",IF(Table_Text[[#This Row],[Property]]&lt;&gt;"",SUBSTITUTE(Table_Text[[#This Row],[Type]]," ","")&amp;SUBSTITUTE(Table_Text[[#This Row],[Property]]," ",""),""))</f>
        <v>Step1RatingHeading</v>
      </c>
      <c r="G7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"ratingHeading": {
            "text": "Your Hearing Aid"
        },</v>
      </c>
      <c r="H74" s="68" t="str">
        <f ca="1">SUBSTITUTE(SUBSTITUTE(SUBSTITUTE(SUBSTITUTE(SUBSTITUTE(SUBSTITUTE(SUBSTITUTE(SUBSTITUTE(
TRIM(CLEAN(Table_Text[[#This Row],[Config]])),
" {","{"),
"{ ","{"),
" }","}"),
"} ","}"),
" [","["),
"[ ","["),
" ]","]"),
"] ","]")</f>
        <v>"ratingHeading":{"text": "Your Hearing Aid"},</v>
      </c>
      <c r="I7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"ratingHeading": "Your Hearing Aid",</v>
      </c>
      <c r="J74" s="26" t="str">
        <f ca="1">SUBSTITUTE(SUBSTITUTE(SUBSTITUTE(SUBSTITUTE(SUBSTITUTE(SUBSTITUTE(SUBSTITUTE(SUBSTITUTE(
TRIM(CLEAN(Table_Text[[#This Row],[Quote]])),
" {","{"),
"{ ","{"),
" }","}"),
"} ","}"),
" [","["),
"[ ","["),
" ]","]"),
"] ","]")</f>
        <v>"ratingHeading": "Your Hearing Aid",</v>
      </c>
      <c r="K74" s="27"/>
      <c r="L74" s="52" t="s">
        <v>854</v>
      </c>
    </row>
    <row r="75" spans="2:12" s="22" customFormat="1" ht="21" customHeight="1">
      <c r="B75" s="169" t="s">
        <v>668</v>
      </c>
      <c r="C75" s="27"/>
      <c r="D7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5" s="26" t="str">
        <f ca="1">IF(Table_Text[[#This Row],[Header]]="Yes","",IF(Table_Text[[#This Row],[Property]]&lt;&gt;"",SUBSTITUTE(Table_Text[[#This Row],[Type]]," ","")&amp;SUBSTITUTE(Table_Text[[#This Row],[Property]]," ",""),""))</f>
        <v>Step1RatingText</v>
      </c>
      <c r="G7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5" s="68" t="str">
        <f ca="1">SUBSTITUTE(SUBSTITUTE(SUBSTITUTE(SUBSTITUTE(SUBSTITUTE(SUBSTITUTE(SUBSTITUTE(SUBSTITUTE(
TRIM(CLEAN(Table_Text[[#This Row],[Config]])),
" {","{"),
"{ ","{"),
" }","}"),
"} ","}"),
" [","["),
"[ ","["),
" ]","]"),
"] ","]")</f>
        <v/>
      </c>
      <c r="I7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5" s="26" t="str">
        <f ca="1">SUBSTITUTE(SUBSTITUTE(SUBSTITUTE(SUBSTITUTE(SUBSTITUTE(SUBSTITUTE(SUBSTITUTE(SUBSTITUTE(
TRIM(CLEAN(Table_Text[[#This Row],[Quote]])),
" {","{"),
"{ ","{"),
" }","}"),
"} ","}"),
" [","["),
"[ ","["),
" ]","]"),
"] ","]")</f>
        <v/>
      </c>
      <c r="K75" s="27"/>
      <c r="L75" s="52"/>
    </row>
    <row r="76" spans="2:12" s="22" customFormat="1" ht="21" customHeight="1">
      <c r="B76" s="27" t="s">
        <v>669</v>
      </c>
      <c r="C76" s="27"/>
      <c r="D7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6" s="26" t="str">
        <f ca="1">IF(Table_Text[[#This Row],[Header]]="Yes","",IF(Table_Text[[#This Row],[Property]]&lt;&gt;"",SUBSTITUTE(Table_Text[[#This Row],[Type]]," ","")&amp;SUBSTITUTE(Table_Text[[#This Row],[Property]]," ",""),""))</f>
        <v>Step1ContactHeading</v>
      </c>
      <c r="G7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6" s="68" t="str">
        <f ca="1">SUBSTITUTE(SUBSTITUTE(SUBSTITUTE(SUBSTITUTE(SUBSTITUTE(SUBSTITUTE(SUBSTITUTE(SUBSTITUTE(
TRIM(CLEAN(Table_Text[[#This Row],[Config]])),
" {","{"),
"{ ","{"),
" }","}"),
"} ","}"),
" [","["),
"[ ","["),
" ]","]"),
"] ","]")</f>
        <v>"contactHeading":{"text": "Contact Details"},</v>
      </c>
      <c r="I7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6" s="26" t="str">
        <f ca="1">SUBSTITUTE(SUBSTITUTE(SUBSTITUTE(SUBSTITUTE(SUBSTITUTE(SUBSTITUTE(SUBSTITUTE(SUBSTITUTE(
TRIM(CLEAN(Table_Text[[#This Row],[Quote]])),
" {","{"),
"{ ","{"),
" }","}"),
"} ","}"),
" [","["),
"[ ","["),
" ]","]"),
"] ","]")</f>
        <v>"contactHeading": "Contact Details",</v>
      </c>
      <c r="K76" s="26"/>
      <c r="L76" s="52" t="s">
        <v>670</v>
      </c>
    </row>
    <row r="77" spans="2:12" s="22" customFormat="1" ht="21" customHeight="1">
      <c r="B77" s="27" t="s">
        <v>671</v>
      </c>
      <c r="C77" s="27"/>
      <c r="D7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77" s="26" t="str">
        <f ca="1">IF(Table_Text[[#This Row],[Header]]="Yes","",IF(Table_Text[[#This Row],[Property]]&lt;&gt;"",SUBSTITUTE(Table_Text[[#This Row],[Type]]," ","")&amp;SUBSTITUTE(Table_Text[[#This Row],[Property]]," ",""),""))</f>
        <v>Step1ContactText</v>
      </c>
      <c r="G7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7" s="68" t="str">
        <f ca="1">SUBSTITUTE(SUBSTITUTE(SUBSTITUTE(SUBSTITUTE(SUBSTITUTE(SUBSTITUTE(SUBSTITUTE(SUBSTITUTE(
TRIM(CLEAN(Table_Text[[#This Row],[Config]])),
" {","{"),
"{ ","{"),
" }","}"),
"} ","}"),
" [","["),
"[ ","["),
" ]","]"),
"] ","]")</f>
        <v/>
      </c>
      <c r="I7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7" s="26" t="str">
        <f ca="1">SUBSTITUTE(SUBSTITUTE(SUBSTITUTE(SUBSTITUTE(SUBSTITUTE(SUBSTITUTE(SUBSTITUTE(SUBSTITUTE(
TRIM(CLEAN(Table_Text[[#This Row],[Quote]])),
" {","{"),
"{ ","{"),
" }","}"),
"} ","}"),
" [","["),
"[ ","["),
" ]","]"),
"] ","]")</f>
        <v/>
      </c>
      <c r="K77" s="26"/>
      <c r="L77" s="52"/>
    </row>
    <row r="78" spans="2:12" s="22" customFormat="1" ht="21" customHeight="1">
      <c r="B78" s="169" t="s">
        <v>672</v>
      </c>
      <c r="C78" s="27"/>
      <c r="D7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78" s="26" t="str">
        <f ca="1">IF(Table_Text[[#This Row],[Header]]="Yes","",IF(Table_Text[[#This Row],[Property]]&lt;&gt;"",SUBSTITUTE(Table_Text[[#This Row],[Type]]," ","")&amp;SUBSTITUTE(Table_Text[[#This Row],[Property]]," ",""),""))</f>
        <v>Step1NextButton</v>
      </c>
      <c r="G7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78" s="68" t="str">
        <f ca="1">SUBSTITUTE(SUBSTITUTE(SUBSTITUTE(SUBSTITUTE(SUBSTITUTE(SUBSTITUTE(SUBSTITUTE(SUBSTITUTE(
TRIM(CLEAN(Table_Text[[#This Row],[Config]])),
" {","{"),
"{ ","{"),
" }","}"),
"} ","}"),
" [","["),
"[ ","["),
" ]","]"),
"] ","]")</f>
        <v>"nextButton":{"text": "Next", "icon": "glyphicon glyphicon-arrow-right"},</v>
      </c>
      <c r="I7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78" s="26" t="str">
        <f ca="1">SUBSTITUTE(SUBSTITUTE(SUBSTITUTE(SUBSTITUTE(SUBSTITUTE(SUBSTITUTE(SUBSTITUTE(SUBSTITUTE(
TRIM(CLEAN(Table_Text[[#This Row],[Quote]])),
" {","{"),
"{ ","{"),
" }","}"),
"} ","}"),
" [","["),
"[ ","["),
" ]","]"),
"] ","]")</f>
        <v>"nextButton": "Next",</v>
      </c>
      <c r="K78" s="169" t="s">
        <v>673</v>
      </c>
      <c r="L78" s="205" t="s">
        <v>828</v>
      </c>
    </row>
    <row r="79" spans="2:12" s="22" customFormat="1" ht="21" customHeight="1">
      <c r="B79" s="169" t="s">
        <v>674</v>
      </c>
      <c r="C79" s="169" t="s">
        <v>675</v>
      </c>
      <c r="D7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79" s="26" t="str">
        <f ca="1">IF(Table_Text[[#This Row],[Header]]="Yes","",IF(Table_Text[[#This Row],[Property]]&lt;&gt;"",SUBSTITUTE(Table_Text[[#This Row],[Type]]," ","")&amp;SUBSTITUTE(Table_Text[[#This Row],[Property]]," ",""),""))</f>
        <v>Step1EnquiryButton</v>
      </c>
      <c r="G7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79" s="68" t="str">
        <f ca="1">SUBSTITUTE(SUBSTITUTE(SUBSTITUTE(SUBSTITUTE(SUBSTITUTE(SUBSTITUTE(SUBSTITUTE(SUBSTITUTE(
TRIM(CLEAN(Table_Text[[#This Row],[Config]])),
" {","{"),
"{ ","{"),
" }","}"),
"} ","}"),
" [","["),
"[ ","["),
" ]","]"),
"] ","]")</f>
        <v>"enquiryButton":{"text": "Request a call-back", "icon": "glyphicon glyphicon-earphone"}},</v>
      </c>
      <c r="I7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79" s="26" t="str">
        <f ca="1">SUBSTITUTE(SUBSTITUTE(SUBSTITUTE(SUBSTITUTE(SUBSTITUTE(SUBSTITUTE(SUBSTITUTE(SUBSTITUTE(
TRIM(CLEAN(Table_Text[[#This Row],[Quote]])),
" {","{"),
"{ ","{"),
" }","}"),
"} ","}"),
" [","["),
"[ ","["),
" ]","]"),
"] ","]")</f>
        <v>"enquiryButton": "Request a call-back"},</v>
      </c>
      <c r="K79" s="169" t="s">
        <v>676</v>
      </c>
      <c r="L79" s="173" t="s">
        <v>677</v>
      </c>
    </row>
    <row r="80" spans="2:12" ht="21" customHeight="1" thickBot="1">
      <c r="B80" s="100" t="s">
        <v>678</v>
      </c>
      <c r="C80" s="100" t="s">
        <v>60</v>
      </c>
      <c r="D80"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0"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80" s="100" t="str">
        <f>IF(Table_Text[[#This Row],[Header]]="Yes","",IF(Table_Text[[#This Row],[Property]]&lt;&gt;"",SUBSTITUTE(Table_Text[[#This Row],[Type]]," ","")&amp;SUBSTITUTE(Table_Text[[#This Row],[Property]]," ",""),""))</f>
        <v/>
      </c>
      <c r="G80"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80" s="100" t="str">
        <f ca="1">SUBSTITUTE(SUBSTITUTE(SUBSTITUTE(SUBSTITUTE(SUBSTITUTE(SUBSTITUTE(SUBSTITUTE(SUBSTITUTE(
TRIM(CLEAN(Table_Text[[#This Row],[Config]])),
" {","{"),
"{ ","{"),
" }","}"),
"} ","}"),
" [","["),
"[ ","["),
" ]","]"),
"] ","]")</f>
        <v>"step2":{</v>
      </c>
      <c r="I80"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80" s="100" t="str">
        <f ca="1">SUBSTITUTE(SUBSTITUTE(SUBSTITUTE(SUBSTITUTE(SUBSTITUTE(SUBSTITUTE(SUBSTITUTE(SUBSTITUTE(
TRIM(CLEAN(Table_Text[[#This Row],[Quote]])),
" {","{"),
"{ ","{"),
" }","}"),
"} ","}"),
" [","["),
"[ ","["),
" ]","]"),
"] ","]")</f>
        <v>"step2":{</v>
      </c>
      <c r="K80" s="100"/>
      <c r="L80" s="131"/>
    </row>
    <row r="81" spans="2:12" s="22" customFormat="1" ht="21" hidden="1" customHeight="1">
      <c r="B81" s="27"/>
      <c r="C81" s="27"/>
      <c r="D8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1" s="26" t="str">
        <f>IF(Table_Text[[#This Row],[Header]]="Yes","",IF(Table_Text[[#This Row],[Property]]&lt;&gt;"",SUBSTITUTE(Table_Text[[#This Row],[Type]]," ","")&amp;SUBSTITUTE(Table_Text[[#This Row],[Property]]," ",""),""))</f>
        <v/>
      </c>
      <c r="G8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1" s="68" t="str">
        <f ca="1">SUBSTITUTE(SUBSTITUTE(SUBSTITUTE(SUBSTITUTE(SUBSTITUTE(SUBSTITUTE(SUBSTITUTE(SUBSTITUTE(
TRIM(CLEAN(Table_Text[[#This Row],[Config]])),
" {","{"),
"{ ","{"),
" }","}"),
"} ","}"),
" [","["),
"[ ","["),
" ]","]"),
"] ","]")</f>
        <v/>
      </c>
      <c r="I8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1" s="26" t="str">
        <f ca="1">SUBSTITUTE(SUBSTITUTE(SUBSTITUTE(SUBSTITUTE(SUBSTITUTE(SUBSTITUTE(SUBSTITUTE(SUBSTITUTE(
TRIM(CLEAN(Table_Text[[#This Row],[Quote]])),
" {","{"),
"{ ","{"),
" }","}"),
"} ","}"),
" [","["),
"[ ","["),
" ]","]"),
"] ","]")</f>
        <v/>
      </c>
      <c r="K81" s="27"/>
      <c r="L81" s="52"/>
    </row>
    <row r="82" spans="2:12" s="22" customFormat="1" ht="21" customHeight="1">
      <c r="B82" s="169" t="s">
        <v>664</v>
      </c>
      <c r="C82" s="27"/>
      <c r="D8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2" s="26" t="str">
        <f ca="1">IF(Table_Text[[#This Row],[Header]]="Yes","",IF(Table_Text[[#This Row],[Property]]&lt;&gt;"",SUBSTITUTE(Table_Text[[#This Row],[Type]]," ","")&amp;SUBSTITUTE(Table_Text[[#This Row],[Property]]," ",""),""))</f>
        <v>Step2TabLabel</v>
      </c>
      <c r="G8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82" s="68" t="str">
        <f ca="1">SUBSTITUTE(SUBSTITUTE(SUBSTITUTE(SUBSTITUTE(SUBSTITUTE(SUBSTITUTE(SUBSTITUTE(SUBSTITUTE(
TRIM(CLEAN(Table_Text[[#This Row],[Config]])),
" {","{"),
"{ ","{"),
" }","}"),
"} ","}"),
" [","["),
"[ ","["),
" ]","]"),
"] ","]")</f>
        <v>"tabLabel":{"text": "Your details"},</v>
      </c>
      <c r="I8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82" s="26" t="str">
        <f ca="1">SUBSTITUTE(SUBSTITUTE(SUBSTITUTE(SUBSTITUTE(SUBSTITUTE(SUBSTITUTE(SUBSTITUTE(SUBSTITUTE(
TRIM(CLEAN(Table_Text[[#This Row],[Quote]])),
" {","{"),
"{ ","{"),
" }","}"),
"} ","}"),
" [","["),
"[ ","["),
" ]","]"),
"] ","]")</f>
        <v>"tabLabel": "Your details",</v>
      </c>
      <c r="K82" s="27"/>
      <c r="L82" s="51" t="s">
        <v>679</v>
      </c>
    </row>
    <row r="83" spans="2:12" s="22" customFormat="1" ht="21" customHeight="1">
      <c r="B83" s="169" t="s">
        <v>666</v>
      </c>
      <c r="C83" s="27"/>
      <c r="D8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3" s="26" t="str">
        <f ca="1">IF(Table_Text[[#This Row],[Header]]="Yes","",IF(Table_Text[[#This Row],[Property]]&lt;&gt;"",SUBSTITUTE(Table_Text[[#This Row],[Type]]," ","")&amp;SUBSTITUTE(Table_Text[[#This Row],[Property]]," ",""),""))</f>
        <v>Step2TopHeading</v>
      </c>
      <c r="G8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83" s="68" t="str">
        <f ca="1">SUBSTITUTE(SUBSTITUTE(SUBSTITUTE(SUBSTITUTE(SUBSTITUTE(SUBSTITUTE(SUBSTITUTE(SUBSTITUTE(
TRIM(CLEAN(Table_Text[[#This Row],[Config]])),
" {","{"),
"{ ","{"),
" }","}"),
"} ","}"),
" [","["),
"[ ","["),
" ]","]"),
"] ","]")</f>
        <v>"topHeading":{"text": "Special Insurance"},</v>
      </c>
      <c r="I8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83" s="26" t="str">
        <f ca="1">SUBSTITUTE(SUBSTITUTE(SUBSTITUTE(SUBSTITUTE(SUBSTITUTE(SUBSTITUTE(SUBSTITUTE(SUBSTITUTE(
TRIM(CLEAN(Table_Text[[#This Row],[Quote]])),
" {","{"),
"{ ","{"),
" }","}"),
"} ","}"),
" [","["),
"[ ","["),
" ]","]"),
"] ","]")</f>
        <v>"topHeading": "Special Insurance",</v>
      </c>
      <c r="K83" s="27"/>
      <c r="L83" s="52" t="str">
        <f>L19</f>
        <v>Special Insurance</v>
      </c>
    </row>
    <row r="84" spans="2:12" s="22" customFormat="1" ht="21" customHeight="1">
      <c r="B84" s="169" t="s">
        <v>672</v>
      </c>
      <c r="C84" s="27"/>
      <c r="D8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4" s="26" t="str">
        <f ca="1">IF(Table_Text[[#This Row],[Header]]="Yes","",IF(Table_Text[[#This Row],[Property]]&lt;&gt;"",SUBSTITUTE(Table_Text[[#This Row],[Type]]," ","")&amp;SUBSTITUTE(Table_Text[[#This Row],[Property]]," ",""),""))</f>
        <v>Step2NextButton</v>
      </c>
      <c r="G8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4" s="68" t="str">
        <f ca="1">SUBSTITUTE(SUBSTITUTE(SUBSTITUTE(SUBSTITUTE(SUBSTITUTE(SUBSTITUTE(SUBSTITUTE(SUBSTITUTE(
TRIM(CLEAN(Table_Text[[#This Row],[Config]])),
" {","{"),
"{ ","{"),
" }","}"),
"} ","}"),
" [","["),
"[ ","["),
" ]","]"),
"] ","]")</f>
        <v>"nextButton":{"text": "Next", "icon": "glyphicon glyphicon-arrow-right"},</v>
      </c>
      <c r="I8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4" s="26" t="str">
        <f ca="1">SUBSTITUTE(SUBSTITUTE(SUBSTITUTE(SUBSTITUTE(SUBSTITUTE(SUBSTITUTE(SUBSTITUTE(SUBSTITUTE(
TRIM(CLEAN(Table_Text[[#This Row],[Quote]])),
" {","{"),
"{ ","{"),
" }","}"),
"} ","}"),
" [","["),
"[ ","["),
" ]","]"),
"] ","]")</f>
        <v>"nextButton": "Next",</v>
      </c>
      <c r="K84" s="169" t="s">
        <v>673</v>
      </c>
      <c r="L84" s="205" t="s">
        <v>828</v>
      </c>
    </row>
    <row r="85" spans="2:12" s="22" customFormat="1" ht="21" customHeight="1">
      <c r="B85" s="169" t="s">
        <v>682</v>
      </c>
      <c r="C85" s="27"/>
      <c r="D8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5" s="26" t="str">
        <f ca="1">IF(Table_Text[[#This Row],[Header]]="Yes","",IF(Table_Text[[#This Row],[Property]]&lt;&gt;"",SUBSTITUTE(Table_Text[[#This Row],[Type]]," ","")&amp;SUBSTITUTE(Table_Text[[#This Row],[Property]]," ",""),""))</f>
        <v>Step2BackButton</v>
      </c>
      <c r="G8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85" s="68" t="str">
        <f ca="1">SUBSTITUTE(SUBSTITUTE(SUBSTITUTE(SUBSTITUTE(SUBSTITUTE(SUBSTITUTE(SUBSTITUTE(SUBSTITUTE(
TRIM(CLEAN(Table_Text[[#This Row],[Config]])),
" {","{"),
"{ ","{"),
" }","}"),
"} ","}"),
" [","["),
"[ ","["),
" ]","]"),
"] ","]")</f>
        <v>"backButton":{"text": "Back", "icon": "glyphicon glyphicon-arrow-left"},</v>
      </c>
      <c r="I8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85" s="26" t="str">
        <f ca="1">SUBSTITUTE(SUBSTITUTE(SUBSTITUTE(SUBSTITUTE(SUBSTITUTE(SUBSTITUTE(SUBSTITUTE(SUBSTITUTE(
TRIM(CLEAN(Table_Text[[#This Row],[Quote]])),
" {","{"),
"{ ","{"),
" }","}"),
"} ","}"),
" [","["),
"[ ","["),
" ]","]"),
"] ","]")</f>
        <v>"backButton": "Back",</v>
      </c>
      <c r="K85" s="169" t="s">
        <v>683</v>
      </c>
      <c r="L85" s="217" t="s">
        <v>860</v>
      </c>
    </row>
    <row r="86" spans="2:12" s="22" customFormat="1" ht="21" customHeight="1">
      <c r="B86" s="169" t="s">
        <v>674</v>
      </c>
      <c r="C86" s="27"/>
      <c r="D8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6" s="26" t="str">
        <f ca="1">IF(Table_Text[[#This Row],[Header]]="Yes","",IF(Table_Text[[#This Row],[Property]]&lt;&gt;"",SUBSTITUTE(Table_Text[[#This Row],[Type]]," ","")&amp;SUBSTITUTE(Table_Text[[#This Row],[Property]]," ",""),""))</f>
        <v>Step2EnquiryButton</v>
      </c>
      <c r="G8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6" s="68" t="str">
        <f ca="1">SUBSTITUTE(SUBSTITUTE(SUBSTITUTE(SUBSTITUTE(SUBSTITUTE(SUBSTITUTE(SUBSTITUTE(SUBSTITUTE(
TRIM(CLEAN(Table_Text[[#This Row],[Config]])),
" {","{"),
"{ ","{"),
" }","}"),
"} ","}"),
" [","["),
"[ ","["),
" ]","]"),
"] ","]")</f>
        <v>"enquiryButton":{"text": "Request a call-back", "icon": "glyphicon glyphicon-earphone"}},</v>
      </c>
      <c r="I8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6" s="26" t="str">
        <f ca="1">SUBSTITUTE(SUBSTITUTE(SUBSTITUTE(SUBSTITUTE(SUBSTITUTE(SUBSTITUTE(SUBSTITUTE(SUBSTITUTE(
TRIM(CLEAN(Table_Text[[#This Row],[Quote]])),
" {","{"),
"{ ","{"),
" }","}"),
"} ","}"),
" [","["),
"[ ","["),
" ]","]"),
"] ","]")</f>
        <v>"enquiryButton": "Request a call-back"},</v>
      </c>
      <c r="K86" s="169" t="s">
        <v>676</v>
      </c>
      <c r="L86" s="173" t="s">
        <v>677</v>
      </c>
    </row>
    <row r="87" spans="2:12" ht="21" customHeight="1" thickBot="1">
      <c r="B87" s="100" t="s">
        <v>684</v>
      </c>
      <c r="C87" s="100" t="s">
        <v>60</v>
      </c>
      <c r="D87"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7"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87" s="100" t="str">
        <f>IF(Table_Text[[#This Row],[Header]]="Yes","",IF(Table_Text[[#This Row],[Property]]&lt;&gt;"",SUBSTITUTE(Table_Text[[#This Row],[Type]]," ","")&amp;SUBSTITUTE(Table_Text[[#This Row],[Property]]," ",""),""))</f>
        <v/>
      </c>
      <c r="G87"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87" s="100" t="str">
        <f ca="1">SUBSTITUTE(SUBSTITUTE(SUBSTITUTE(SUBSTITUTE(SUBSTITUTE(SUBSTITUTE(SUBSTITUTE(SUBSTITUTE(
TRIM(CLEAN(Table_Text[[#This Row],[Config]])),
" {","{"),
"{ ","{"),
" }","}"),
"} ","}"),
" [","["),
"[ ","["),
" ]","]"),
"] ","]")</f>
        <v>"step3":{</v>
      </c>
      <c r="I87"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87" s="100" t="str">
        <f ca="1">SUBSTITUTE(SUBSTITUTE(SUBSTITUTE(SUBSTITUTE(SUBSTITUTE(SUBSTITUTE(SUBSTITUTE(SUBSTITUTE(
TRIM(CLEAN(Table_Text[[#This Row],[Quote]])),
" {","{"),
"{ ","{"),
" }","}"),
"} ","}"),
" [","["),
"[ ","["),
" ]","]"),
"] ","]")</f>
        <v>"step3":{</v>
      </c>
      <c r="K87" s="100"/>
      <c r="L87" s="131"/>
    </row>
    <row r="88" spans="2:12" s="22" customFormat="1" ht="21" hidden="1" customHeight="1">
      <c r="B88" s="27"/>
      <c r="C88" s="27"/>
      <c r="D8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8" s="26" t="str">
        <f>IF(Table_Text[[#This Row],[Header]]="Yes","",IF(Table_Text[[#This Row],[Property]]&lt;&gt;"",SUBSTITUTE(Table_Text[[#This Row],[Type]]," ","")&amp;SUBSTITUTE(Table_Text[[#This Row],[Property]]," ",""),""))</f>
        <v/>
      </c>
      <c r="G8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8" s="68" t="str">
        <f ca="1">SUBSTITUTE(SUBSTITUTE(SUBSTITUTE(SUBSTITUTE(SUBSTITUTE(SUBSTITUTE(SUBSTITUTE(SUBSTITUTE(
TRIM(CLEAN(Table_Text[[#This Row],[Config]])),
" {","{"),
"{ ","{"),
" }","}"),
"} ","}"),
" [","["),
"[ ","["),
" ]","]"),
"] ","]")</f>
        <v/>
      </c>
      <c r="I8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8" s="26" t="str">
        <f ca="1">SUBSTITUTE(SUBSTITUTE(SUBSTITUTE(SUBSTITUTE(SUBSTITUTE(SUBSTITUTE(SUBSTITUTE(SUBSTITUTE(
TRIM(CLEAN(Table_Text[[#This Row],[Quote]])),
" {","{"),
"{ ","{"),
" }","}"),
"} ","}"),
" [","["),
"[ ","["),
" ]","]"),
"] ","]")</f>
        <v/>
      </c>
      <c r="K88" s="27"/>
      <c r="L88" s="52"/>
    </row>
    <row r="89" spans="2:12" s="22" customFormat="1" ht="21" customHeight="1">
      <c r="B89" s="169" t="s">
        <v>664</v>
      </c>
      <c r="C89" s="27"/>
      <c r="D8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9" s="26" t="str">
        <f ca="1">IF(Table_Text[[#This Row],[Header]]="Yes","",IF(Table_Text[[#This Row],[Property]]&lt;&gt;"",SUBSTITUTE(Table_Text[[#This Row],[Type]]," ","")&amp;SUBSTITUTE(Table_Text[[#This Row],[Property]]," ",""),""))</f>
        <v>Step3TabLabel</v>
      </c>
      <c r="G8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"Duty of disclosure"
        },</v>
      </c>
      <c r="H89" s="68" t="str">
        <f ca="1">SUBSTITUTE(SUBSTITUTE(SUBSTITUTE(SUBSTITUTE(SUBSTITUTE(SUBSTITUTE(SUBSTITUTE(SUBSTITUTE(
TRIM(CLEAN(Table_Text[[#This Row],[Config]])),
" {","{"),
"{ ","{"),
" }","}"),
"} ","}"),
" [","["),
"[ ","["),
" ]","]"),
"] ","]")</f>
        <v>"tabLabel":{"text": "Duty of disclosure"},</v>
      </c>
      <c r="I8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"Duty of disclosure",</v>
      </c>
      <c r="J89" s="26" t="str">
        <f ca="1">SUBSTITUTE(SUBSTITUTE(SUBSTITUTE(SUBSTITUTE(SUBSTITUTE(SUBSTITUTE(SUBSTITUTE(SUBSTITUTE(
TRIM(CLEAN(Table_Text[[#This Row],[Quote]])),
" {","{"),
"{ ","{"),
" }","}"),
"} ","}"),
" [","["),
"[ ","["),
" ]","]"),
"] ","]")</f>
        <v>"tabLabel": "Duty of disclosure",</v>
      </c>
      <c r="K89" s="27"/>
      <c r="L89" s="51" t="s">
        <v>861</v>
      </c>
    </row>
    <row r="90" spans="2:12" s="22" customFormat="1" ht="21" customHeight="1">
      <c r="B90" s="169" t="s">
        <v>666</v>
      </c>
      <c r="C90" s="27"/>
      <c r="D9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0" s="26" t="str">
        <f ca="1">IF(Table_Text[[#This Row],[Header]]="Yes","",IF(Table_Text[[#This Row],[Property]]&lt;&gt;"",SUBSTITUTE(Table_Text[[#This Row],[Type]]," ","")&amp;SUBSTITUTE(Table_Text[[#This Row],[Property]]," ",""),""))</f>
        <v>Step3TopHeading</v>
      </c>
      <c r="G9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90" s="68" t="str">
        <f ca="1">SUBSTITUTE(SUBSTITUTE(SUBSTITUTE(SUBSTITUTE(SUBSTITUTE(SUBSTITUTE(SUBSTITUTE(SUBSTITUTE(
TRIM(CLEAN(Table_Text[[#This Row],[Config]])),
" {","{"),
"{ ","{"),
" }","}"),
"} ","}"),
" [","["),
"[ ","["),
" ]","]"),
"] ","]")</f>
        <v>"topHeading":{"text": "Special Insurance"},</v>
      </c>
      <c r="I9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90" s="26" t="str">
        <f ca="1">SUBSTITUTE(SUBSTITUTE(SUBSTITUTE(SUBSTITUTE(SUBSTITUTE(SUBSTITUTE(SUBSTITUTE(SUBSTITUTE(
TRIM(CLEAN(Table_Text[[#This Row],[Quote]])),
" {","{"),
"{ ","{"),
" }","}"),
"} ","}"),
" [","["),
"[ ","["),
" ]","]"),
"] ","]")</f>
        <v>"topHeading": "Special Insurance",</v>
      </c>
      <c r="K90" s="27"/>
      <c r="L90" s="52" t="str">
        <f>L19</f>
        <v>Special Insurance</v>
      </c>
    </row>
    <row r="91" spans="2:12" s="22" customFormat="1" ht="21" customHeight="1">
      <c r="B91" s="169" t="s">
        <v>672</v>
      </c>
      <c r="C91" s="27"/>
      <c r="D9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1" s="26" t="str">
        <f ca="1">IF(Table_Text[[#This Row],[Header]]="Yes","",IF(Table_Text[[#This Row],[Property]]&lt;&gt;"",SUBSTITUTE(Table_Text[[#This Row],[Type]]," ","")&amp;SUBSTITUTE(Table_Text[[#This Row],[Property]]," ",""),""))</f>
        <v>Step3NextButton</v>
      </c>
      <c r="G9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91" s="68" t="str">
        <f ca="1">SUBSTITUTE(SUBSTITUTE(SUBSTITUTE(SUBSTITUTE(SUBSTITUTE(SUBSTITUTE(SUBSTITUTE(SUBSTITUTE(
TRIM(CLEAN(Table_Text[[#This Row],[Config]])),
" {","{"),
"{ ","{"),
" }","}"),
"} ","}"),
" [","["),
"[ ","["),
" ]","]"),
"] ","]")</f>
        <v>"nextButton":{"text": "Next", "icon": "glyphicon glyphicon-arrow-right"},</v>
      </c>
      <c r="I9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91" s="26" t="str">
        <f ca="1">SUBSTITUTE(SUBSTITUTE(SUBSTITUTE(SUBSTITUTE(SUBSTITUTE(SUBSTITUTE(SUBSTITUTE(SUBSTITUTE(
TRIM(CLEAN(Table_Text[[#This Row],[Quote]])),
" {","{"),
"{ ","{"),
" }","}"),
"} ","}"),
" [","["),
"[ ","["),
" ]","]"),
"] ","]")</f>
        <v>"nextButton": "Next",</v>
      </c>
      <c r="K91" s="169" t="s">
        <v>673</v>
      </c>
      <c r="L91" s="235" t="s">
        <v>828</v>
      </c>
    </row>
    <row r="92" spans="2:12" s="22" customFormat="1" ht="21" customHeight="1">
      <c r="B92" s="169" t="s">
        <v>682</v>
      </c>
      <c r="C92" s="27"/>
      <c r="D9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2" s="26" t="str">
        <f ca="1">IF(Table_Text[[#This Row],[Header]]="Yes","",IF(Table_Text[[#This Row],[Property]]&lt;&gt;"",SUBSTITUTE(Table_Text[[#This Row],[Type]]," ","")&amp;SUBSTITUTE(Table_Text[[#This Row],[Property]]," ",""),""))</f>
        <v>Step3BackButton</v>
      </c>
      <c r="G9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2" s="68" t="str">
        <f ca="1">SUBSTITUTE(SUBSTITUTE(SUBSTITUTE(SUBSTITUTE(SUBSTITUTE(SUBSTITUTE(SUBSTITUTE(SUBSTITUTE(
TRIM(CLEAN(Table_Text[[#This Row],[Config]])),
" {","{"),
"{ ","{"),
" }","}"),
"} ","}"),
" [","["),
"[ ","["),
" ]","]"),
"] ","]")</f>
        <v>"backButton":{"text": "Back", "icon": "glyphicon glyphicon-arrow-left"},</v>
      </c>
      <c r="I9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2" s="26" t="str">
        <f ca="1">SUBSTITUTE(SUBSTITUTE(SUBSTITUTE(SUBSTITUTE(SUBSTITUTE(SUBSTITUTE(SUBSTITUTE(SUBSTITUTE(
TRIM(CLEAN(Table_Text[[#This Row],[Quote]])),
" {","{"),
"{ ","{"),
" }","}"),
"} ","}"),
" [","["),
"[ ","["),
" ]","]"),
"] ","]")</f>
        <v>"backButton": "Back",</v>
      </c>
      <c r="K92" s="169" t="s">
        <v>683</v>
      </c>
      <c r="L92" s="217" t="s">
        <v>860</v>
      </c>
    </row>
    <row r="93" spans="2:12" s="22" customFormat="1" ht="21" customHeight="1">
      <c r="B93" s="169" t="s">
        <v>674</v>
      </c>
      <c r="C93" s="27"/>
      <c r="D9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3" s="26" t="str">
        <f ca="1">IF(Table_Text[[#This Row],[Header]]="Yes","",IF(Table_Text[[#This Row],[Property]]&lt;&gt;"",SUBSTITUTE(Table_Text[[#This Row],[Type]]," ","")&amp;SUBSTITUTE(Table_Text[[#This Row],[Property]]," ",""),""))</f>
        <v>Step3EnquiryButton</v>
      </c>
      <c r="G9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3" s="68" t="str">
        <f ca="1">SUBSTITUTE(SUBSTITUTE(SUBSTITUTE(SUBSTITUTE(SUBSTITUTE(SUBSTITUTE(SUBSTITUTE(SUBSTITUTE(
TRIM(CLEAN(Table_Text[[#This Row],[Config]])),
" {","{"),
"{ ","{"),
" }","}"),
"} ","}"),
" [","["),
"[ ","["),
" ]","]"),
"] ","]")</f>
        <v>"enquiryButton":{"text": "Request a call-back", "icon": "glyphicon glyphicon-earphone"}},</v>
      </c>
      <c r="I9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3" s="26" t="str">
        <f ca="1">SUBSTITUTE(SUBSTITUTE(SUBSTITUTE(SUBSTITUTE(SUBSTITUTE(SUBSTITUTE(SUBSTITUTE(SUBSTITUTE(
TRIM(CLEAN(Table_Text[[#This Row],[Quote]])),
" {","{"),
"{ ","{"),
" }","}"),
"} ","}"),
" [","["),
"[ ","["),
" ]","]"),
"] ","]")</f>
        <v>"enquiryButton": "Request a call-back"},</v>
      </c>
      <c r="K93" s="169" t="s">
        <v>676</v>
      </c>
      <c r="L93" s="173" t="s">
        <v>677</v>
      </c>
    </row>
    <row r="94" spans="2:12" s="22" customFormat="1" ht="21" customHeight="1" thickBot="1">
      <c r="B94" s="100" t="s">
        <v>969</v>
      </c>
      <c r="C94" s="100" t="s">
        <v>60</v>
      </c>
      <c r="D94" s="234"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4" s="234"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step4</v>
      </c>
      <c r="F94" s="234" t="str">
        <f>IF(Table_Text[[#This Row],[Header]]="Yes","",IF(Table_Text[[#This Row],[Property]]&lt;&gt;"",SUBSTITUTE(Table_Text[[#This Row],[Type]]," ","")&amp;SUBSTITUTE(Table_Text[[#This Row],[Property]]," ",""),""))</f>
        <v/>
      </c>
      <c r="G94" s="234"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"step4": {</v>
      </c>
      <c r="H94" s="234" t="str">
        <f ca="1">SUBSTITUTE(SUBSTITUTE(SUBSTITUTE(SUBSTITUTE(SUBSTITUTE(SUBSTITUTE(SUBSTITUTE(SUBSTITUTE(
TRIM(CLEAN(Table_Text[[#This Row],[Config]])),
" {","{"),
"{ ","{"),
" }","}"),
"} ","}"),
" [","["),
"[ ","["),
" ]","]"),
"] ","]")</f>
        <v>"step4":{</v>
      </c>
      <c r="I94" s="234"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"step4": {</v>
      </c>
      <c r="J94" s="234" t="str">
        <f ca="1">SUBSTITUTE(SUBSTITUTE(SUBSTITUTE(SUBSTITUTE(SUBSTITUTE(SUBSTITUTE(SUBSTITUTE(SUBSTITUTE(
TRIM(CLEAN(Table_Text[[#This Row],[Quote]])),
" {","{"),
"{ ","{"),
" }","}"),
"} ","}"),
" [","["),
"[ ","["),
" ]","]"),
"] ","]")</f>
        <v>"step4":{</v>
      </c>
      <c r="K94" s="234"/>
      <c r="L94" s="69"/>
    </row>
    <row r="95" spans="2:12" s="22" customFormat="1" ht="21" hidden="1" customHeight="1">
      <c r="B95" s="27"/>
      <c r="C95" s="27"/>
      <c r="D9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5" s="26" t="str">
        <f>IF(Table_Text[[#This Row],[Header]]="Yes","",IF(Table_Text[[#This Row],[Property]]&lt;&gt;"",SUBSTITUTE(Table_Text[[#This Row],[Type]]," ","")&amp;SUBSTITUTE(Table_Text[[#This Row],[Property]]," ",""),""))</f>
        <v/>
      </c>
      <c r="G9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5" s="68" t="str">
        <f ca="1">SUBSTITUTE(SUBSTITUTE(SUBSTITUTE(SUBSTITUTE(SUBSTITUTE(SUBSTITUTE(SUBSTITUTE(SUBSTITUTE(
TRIM(CLEAN(Table_Text[[#This Row],[Config]])),
" {","{"),
"{ ","{"),
" }","}"),
"} ","}"),
" [","["),
"[ ","["),
" ]","]"),
"] ","]")</f>
        <v/>
      </c>
      <c r="I9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5" s="26" t="str">
        <f ca="1">SUBSTITUTE(SUBSTITUTE(SUBSTITUTE(SUBSTITUTE(SUBSTITUTE(SUBSTITUTE(SUBSTITUTE(SUBSTITUTE(
TRIM(CLEAN(Table_Text[[#This Row],[Quote]])),
" {","{"),
"{ ","{"),
" }","}"),
"} ","}"),
" [","["),
"[ ","["),
" ]","]"),
"] ","]")</f>
        <v/>
      </c>
      <c r="K95" s="26"/>
      <c r="L95" s="52"/>
    </row>
    <row r="96" spans="2:12" s="22" customFormat="1" ht="21" customHeight="1">
      <c r="B96" s="169" t="s">
        <v>664</v>
      </c>
      <c r="C96" s="27"/>
      <c r="D9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6" s="26" t="str">
        <f ca="1">IF(Table_Text[[#This Row],[Header]]="Yes","",IF(Table_Text[[#This Row],[Property]]&lt;&gt;"",SUBSTITUTE(Table_Text[[#This Row],[Type]]," ","")&amp;SUBSTITUTE(Table_Text[[#This Row],[Property]]," ",""),""))</f>
        <v>Step4TabLabel</v>
      </c>
      <c r="G9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"Payment Options"
        },</v>
      </c>
      <c r="H96" s="68" t="str">
        <f ca="1">SUBSTITUTE(SUBSTITUTE(SUBSTITUTE(SUBSTITUTE(SUBSTITUTE(SUBSTITUTE(SUBSTITUTE(SUBSTITUTE(
TRIM(CLEAN(Table_Text[[#This Row],[Config]])),
" {","{"),
"{ ","{"),
" }","}"),
"} ","}"),
" [","["),
"[ ","["),
" ]","]"),
"] ","]")</f>
        <v>"tabLabel":{"text": "Payment Options"},</v>
      </c>
      <c r="I9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"Payment Options",</v>
      </c>
      <c r="J96" s="26" t="str">
        <f ca="1">SUBSTITUTE(SUBSTITUTE(SUBSTITUTE(SUBSTITUTE(SUBSTITUTE(SUBSTITUTE(SUBSTITUTE(SUBSTITUTE(
TRIM(CLEAN(Table_Text[[#This Row],[Quote]])),
" {","{"),
"{ ","{"),
" }","}"),
"} ","}"),
" [","["),
"[ ","["),
" ]","]"),
"] ","]")</f>
        <v>"tabLabel": "Payment Options",</v>
      </c>
      <c r="K96" s="26"/>
      <c r="L96" s="52" t="s">
        <v>108</v>
      </c>
    </row>
    <row r="97" spans="2:12" s="22" customFormat="1" ht="21" customHeight="1">
      <c r="B97" s="169" t="s">
        <v>666</v>
      </c>
      <c r="C97" s="27"/>
      <c r="D9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7" s="26" t="str">
        <f ca="1">IF(Table_Text[[#This Row],[Header]]="Yes","",IF(Table_Text[[#This Row],[Property]]&lt;&gt;"",SUBSTITUTE(Table_Text[[#This Row],[Type]]," ","")&amp;SUBSTITUTE(Table_Text[[#This Row],[Property]]," ",""),""))</f>
        <v>Step4TopHeading</v>
      </c>
      <c r="G9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97" s="68" t="str">
        <f ca="1">SUBSTITUTE(SUBSTITUTE(SUBSTITUTE(SUBSTITUTE(SUBSTITUTE(SUBSTITUTE(SUBSTITUTE(SUBSTITUTE(
TRIM(CLEAN(Table_Text[[#This Row],[Config]])),
" {","{"),
"{ ","{"),
" }","}"),
"} ","}"),
" [","["),
"[ ","["),
" ]","]"),
"] ","]")</f>
        <v>"topHeading":{"text": "Special Insurance"},</v>
      </c>
      <c r="I9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97" s="26" t="str">
        <f ca="1">SUBSTITUTE(SUBSTITUTE(SUBSTITUTE(SUBSTITUTE(SUBSTITUTE(SUBSTITUTE(SUBSTITUTE(SUBSTITUTE(
TRIM(CLEAN(Table_Text[[#This Row],[Quote]])),
" {","{"),
"{ ","{"),
" }","}"),
"} ","}"),
" [","["),
"[ ","["),
" ]","]"),
"] ","]")</f>
        <v>"topHeading": "Special Insurance",</v>
      </c>
      <c r="K97" s="26"/>
      <c r="L97" s="52" t="str">
        <f>L19</f>
        <v>Special Insurance</v>
      </c>
    </row>
    <row r="98" spans="2:12" s="22" customFormat="1" ht="21" customHeight="1">
      <c r="B98" s="169" t="s">
        <v>672</v>
      </c>
      <c r="C98" s="27"/>
      <c r="D9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8" s="26" t="str">
        <f ca="1">IF(Table_Text[[#This Row],[Header]]="Yes","",IF(Table_Text[[#This Row],[Property]]&lt;&gt;"",SUBSTITUTE(Table_Text[[#This Row],[Type]]," ","")&amp;SUBSTITUTE(Table_Text[[#This Row],[Property]]," ",""),""))</f>
        <v>Step4NextButton</v>
      </c>
      <c r="G9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purchase",
            "icon": "fa fa-check"
        },</v>
      </c>
      <c r="H98" s="68" t="str">
        <f ca="1">SUBSTITUTE(SUBSTITUTE(SUBSTITUTE(SUBSTITUTE(SUBSTITUTE(SUBSTITUTE(SUBSTITUTE(SUBSTITUTE(
TRIM(CLEAN(Table_Text[[#This Row],[Config]])),
" {","{"),
"{ ","{"),
" }","}"),
"} ","}"),
" [","["),
"[ ","["),
" ]","]"),
"] ","]")</f>
        <v>"nextButton":{"text": "Complete purchase", "icon": "fa fa-check"},</v>
      </c>
      <c r="I9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purchase",</v>
      </c>
      <c r="J98" s="26" t="str">
        <f ca="1">SUBSTITUTE(SUBSTITUTE(SUBSTITUTE(SUBSTITUTE(SUBSTITUTE(SUBSTITUTE(SUBSTITUTE(SUBSTITUTE(
TRIM(CLEAN(Table_Text[[#This Row],[Quote]])),
" {","{"),
"{ ","{"),
" }","}"),
"} ","}"),
" [","["),
"[ ","["),
" ]","]"),
"] ","]")</f>
        <v>"nextButton": "Complete purchase",</v>
      </c>
      <c r="K98" s="202" t="s">
        <v>826</v>
      </c>
      <c r="L98" s="217" t="s">
        <v>862</v>
      </c>
    </row>
    <row r="99" spans="2:12" s="22" customFormat="1" ht="21" customHeight="1">
      <c r="B99" s="169" t="s">
        <v>682</v>
      </c>
      <c r="C99" s="27"/>
      <c r="D9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9" s="26" t="str">
        <f ca="1">IF(Table_Text[[#This Row],[Header]]="Yes","",IF(Table_Text[[#This Row],[Property]]&lt;&gt;"",SUBSTITUTE(Table_Text[[#This Row],[Type]]," ","")&amp;SUBSTITUTE(Table_Text[[#This Row],[Property]]," ",""),""))</f>
        <v>Step4BackButton</v>
      </c>
      <c r="G9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9" s="68" t="str">
        <f ca="1">SUBSTITUTE(SUBSTITUTE(SUBSTITUTE(SUBSTITUTE(SUBSTITUTE(SUBSTITUTE(SUBSTITUTE(SUBSTITUTE(
TRIM(CLEAN(Table_Text[[#This Row],[Config]])),
" {","{"),
"{ ","{"),
" }","}"),
"} ","}"),
" [","["),
"[ ","["),
" ]","]"),
"] ","]")</f>
        <v>"backButton":{"text": "Back", "icon": "glyphicon glyphicon-arrow-left"},</v>
      </c>
      <c r="I9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9" s="26" t="str">
        <f ca="1">SUBSTITUTE(SUBSTITUTE(SUBSTITUTE(SUBSTITUTE(SUBSTITUTE(SUBSTITUTE(SUBSTITUTE(SUBSTITUTE(
TRIM(CLEAN(Table_Text[[#This Row],[Quote]])),
" {","{"),
"{ ","{"),
" }","}"),
"} ","}"),
" [","["),
"[ ","["),
" ]","]"),
"] ","]")</f>
        <v>"backButton": "Back",</v>
      </c>
      <c r="K99" s="169" t="s">
        <v>683</v>
      </c>
      <c r="L99" s="217" t="s">
        <v>860</v>
      </c>
    </row>
    <row r="100" spans="2:12" s="22" customFormat="1" ht="21" customHeight="1">
      <c r="B100" s="169" t="s">
        <v>674</v>
      </c>
      <c r="C100" s="27"/>
      <c r="D10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10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00" s="26" t="str">
        <f ca="1">IF(Table_Text[[#This Row],[Header]]="Yes","",IF(Table_Text[[#This Row],[Property]]&lt;&gt;"",SUBSTITUTE(Table_Text[[#This Row],[Type]]," ","")&amp;SUBSTITUTE(Table_Text[[#This Row],[Property]]," ",""),""))</f>
        <v>Step4EnquiryButton</v>
      </c>
      <c r="G10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00" s="68" t="str">
        <f ca="1">SUBSTITUTE(SUBSTITUTE(SUBSTITUTE(SUBSTITUTE(SUBSTITUTE(SUBSTITUTE(SUBSTITUTE(SUBSTITUTE(
TRIM(CLEAN(Table_Text[[#This Row],[Config]])),
" {","{"),
"{ ","{"),
" }","}"),
"} ","}"),
" [","["),
"[ ","["),
" ]","]"),
"] ","]")</f>
        <v>"enquiryButton":{"text": "Request a call-back", "icon": "glyphicon glyphicon-earphone"}},</v>
      </c>
      <c r="I10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00" s="26" t="str">
        <f ca="1">SUBSTITUTE(SUBSTITUTE(SUBSTITUTE(SUBSTITUTE(SUBSTITUTE(SUBSTITUTE(SUBSTITUTE(SUBSTITUTE(
TRIM(CLEAN(Table_Text[[#This Row],[Quote]])),
" {","{"),
"{ ","{"),
" }","}"),
"} ","}"),
" [","["),
"[ ","["),
" ]","]"),
"] ","]")</f>
        <v>"enquiryButton": "Request a call-back"},</v>
      </c>
      <c r="K100" s="169" t="s">
        <v>676</v>
      </c>
      <c r="L100" s="173" t="s">
        <v>677</v>
      </c>
    </row>
    <row r="101" spans="2:12" ht="21" customHeight="1" thickBot="1">
      <c r="B101" s="100" t="s">
        <v>685</v>
      </c>
      <c r="C101" s="100" t="s">
        <v>60</v>
      </c>
      <c r="D101"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1"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101" s="100" t="str">
        <f>IF(Table_Text[[#This Row],[Header]]="Yes","",IF(Table_Text[[#This Row],[Property]]&lt;&gt;"",SUBSTITUTE(Table_Text[[#This Row],[Type]]," ","")&amp;SUBSTITUTE(Table_Text[[#This Row],[Property]]," ",""),""))</f>
        <v/>
      </c>
      <c r="G101"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101" s="100" t="str">
        <f ca="1">SUBSTITUTE(SUBSTITUTE(SUBSTITUTE(SUBSTITUTE(SUBSTITUTE(SUBSTITUTE(SUBSTITUTE(SUBSTITUTE(
TRIM(CLEAN(Table_Text[[#This Row],[Config]])),
" {","{"),
"{ ","{"),
" }","}"),
"} ","}"),
" [","["),
"[ ","["),
" ]","]"),
"] ","]")</f>
        <v>"successPage":{</v>
      </c>
      <c r="I101"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101" s="100" t="str">
        <f ca="1">SUBSTITUTE(SUBSTITUTE(SUBSTITUTE(SUBSTITUTE(SUBSTITUTE(SUBSTITUTE(SUBSTITUTE(SUBSTITUTE(
TRIM(CLEAN(Table_Text[[#This Row],[Quote]])),
" {","{"),
"{ ","{"),
" }","}"),
"} ","}"),
" [","["),
"[ ","["),
" ]","]"),
"] ","]")</f>
        <v>"successPage":{</v>
      </c>
      <c r="K101" s="100"/>
      <c r="L101" s="131"/>
    </row>
    <row r="102" spans="2:12" s="22" customFormat="1" ht="21" hidden="1" customHeight="1">
      <c r="B102" s="27"/>
      <c r="C102" s="27"/>
      <c r="D10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2" s="26" t="str">
        <f>IF(Table_Text[[#This Row],[Header]]="Yes","",IF(Table_Text[[#This Row],[Property]]&lt;&gt;"",SUBSTITUTE(Table_Text[[#This Row],[Type]]," ","")&amp;SUBSTITUTE(Table_Text[[#This Row],[Property]]," ",""),""))</f>
        <v/>
      </c>
      <c r="G10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2" s="68" t="str">
        <f ca="1">SUBSTITUTE(SUBSTITUTE(SUBSTITUTE(SUBSTITUTE(SUBSTITUTE(SUBSTITUTE(SUBSTITUTE(SUBSTITUTE(
TRIM(CLEAN(Table_Text[[#This Row],[Config]])),
" {","{"),
"{ ","{"),
" }","}"),
"} ","}"),
" [","["),
"[ ","["),
" ]","]"),
"] ","]")</f>
        <v/>
      </c>
      <c r="I10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2" s="26" t="str">
        <f ca="1">SUBSTITUTE(SUBSTITUTE(SUBSTITUTE(SUBSTITUTE(SUBSTITUTE(SUBSTITUTE(SUBSTITUTE(SUBSTITUTE(
TRIM(CLEAN(Table_Text[[#This Row],[Quote]])),
" {","{"),
"{ ","{"),
" }","}"),
"} ","}"),
" [","["),
"[ ","["),
" ]","]"),
"] ","]")</f>
        <v/>
      </c>
      <c r="K102" s="27"/>
      <c r="L102" s="52"/>
    </row>
    <row r="103" spans="2:12" s="22" customFormat="1" ht="21" customHeight="1">
      <c r="B103" s="169" t="s">
        <v>666</v>
      </c>
      <c r="C103" s="27"/>
      <c r="D10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3" s="26" t="str">
        <f ca="1">IF(Table_Text[[#This Row],[Header]]="Yes","",IF(Table_Text[[#This Row],[Property]]&lt;&gt;"",SUBSTITUTE(Table_Text[[#This Row],[Type]]," ","")&amp;SUBSTITUTE(Table_Text[[#This Row],[Property]]," ",""),""))</f>
        <v>SuccessPageTopHeading</v>
      </c>
      <c r="G10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103" s="68" t="str">
        <f ca="1">SUBSTITUTE(SUBSTITUTE(SUBSTITUTE(SUBSTITUTE(SUBSTITUTE(SUBSTITUTE(SUBSTITUTE(SUBSTITUTE(
TRIM(CLEAN(Table_Text[[#This Row],[Config]])),
" {","{"),
"{ ","{"),
" }","}"),
"} ","}"),
" [","["),
"[ ","["),
" ]","]"),
"] ","]")</f>
        <v>"topHeading":{"text": "Special Insurance"},</v>
      </c>
      <c r="I10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103" s="26" t="str">
        <f ca="1">SUBSTITUTE(SUBSTITUTE(SUBSTITUTE(SUBSTITUTE(SUBSTITUTE(SUBSTITUTE(SUBSTITUTE(SUBSTITUTE(
TRIM(CLEAN(Table_Text[[#This Row],[Quote]])),
" {","{"),
"{ ","{"),
" }","}"),
"} ","}"),
" [","["),
"[ ","["),
" ]","]"),
"] ","]")</f>
        <v>"topHeading": "Special Insurance",</v>
      </c>
      <c r="K103" s="27"/>
      <c r="L103" s="51" t="str">
        <f>L19</f>
        <v>Special Insurance</v>
      </c>
    </row>
    <row r="104" spans="2:12" s="22" customFormat="1" ht="21" customHeight="1">
      <c r="B104" s="169" t="s">
        <v>686</v>
      </c>
      <c r="C104" s="27"/>
      <c r="D10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4" s="26" t="str">
        <f ca="1">IF(Table_Text[[#This Row],[Header]]="Yes","",IF(Table_Text[[#This Row],[Property]]&lt;&gt;"",SUBSTITUTE(Table_Text[[#This Row],[Type]]," ","")&amp;SUBSTITUTE(Table_Text[[#This Row],[Property]]," ",""),""))</f>
        <v>SuccessPageSuccessHeading</v>
      </c>
      <c r="G10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"Purchase completed"
        }
    },</v>
      </c>
      <c r="H104" s="68" t="str">
        <f ca="1">SUBSTITUTE(SUBSTITUTE(SUBSTITUTE(SUBSTITUTE(SUBSTITUTE(SUBSTITUTE(SUBSTITUTE(SUBSTITUTE(
TRIM(CLEAN(Table_Text[[#This Row],[Config]])),
" {","{"),
"{ ","{"),
" }","}"),
"} ","}"),
" [","["),
"[ ","["),
" ]","]"),
"] ","]")</f>
        <v>"successHeading":{"text": "Purchase completed"}},</v>
      </c>
      <c r="I10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"Purchase completed"
    },</v>
      </c>
      <c r="J104" s="26" t="str">
        <f ca="1">SUBSTITUTE(SUBSTITUTE(SUBSTITUTE(SUBSTITUTE(SUBSTITUTE(SUBSTITUTE(SUBSTITUTE(SUBSTITUTE(
TRIM(CLEAN(Table_Text[[#This Row],[Quote]])),
" {","{"),
"{ ","{"),
" }","}"),
"} ","}"),
" [","["),
"[ ","["),
" ]","]"),
"] ","]")</f>
        <v>"successHeading": "Purchase completed"},</v>
      </c>
      <c r="K104" s="27"/>
      <c r="L104" s="51" t="s">
        <v>863</v>
      </c>
    </row>
    <row r="105" spans="2:12" ht="21" customHeight="1" thickBot="1">
      <c r="B105" s="100" t="s">
        <v>687</v>
      </c>
      <c r="C105" s="100" t="s">
        <v>60</v>
      </c>
      <c r="D105"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5"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5" s="100" t="str">
        <f>IF(Table_Text[[#This Row],[Header]]="Yes","",IF(Table_Text[[#This Row],[Property]]&lt;&gt;"",SUBSTITUTE(Table_Text[[#This Row],[Type]]," ","")&amp;SUBSTITUTE(Table_Text[[#This Row],[Property]]," ",""),""))</f>
        <v/>
      </c>
      <c r="G105"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5" s="100" t="str">
        <f ca="1">SUBSTITUTE(SUBSTITUTE(SUBSTITUTE(SUBSTITUTE(SUBSTITUTE(SUBSTITUTE(SUBSTITUTE(SUBSTITUTE(
TRIM(CLEAN(Table_Text[[#This Row],[Config]])),
" {","{"),
"{ ","{"),
" }","}"),
"} ","}"),
" [","["),
"[ ","["),
" ]","]"),
"] ","]")</f>
        <v>"enquiryPage":{</v>
      </c>
      <c r="I105"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5" s="100" t="str">
        <f ca="1">SUBSTITUTE(SUBSTITUTE(SUBSTITUTE(SUBSTITUTE(SUBSTITUTE(SUBSTITUTE(SUBSTITUTE(SUBSTITUTE(
TRIM(CLEAN(Table_Text[[#This Row],[Quote]])),
" {","{"),
"{ ","{"),
" }","}"),
"} ","}"),
" [","["),
"[ ","["),
" ]","]"),
"] ","]")</f>
        <v>"enquiryPage":{</v>
      </c>
      <c r="K105" s="100"/>
      <c r="L105" s="131"/>
    </row>
    <row r="106" spans="2:12" s="22" customFormat="1" ht="21" hidden="1" customHeight="1">
      <c r="B106" s="27"/>
      <c r="C106" s="27"/>
      <c r="D106"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6" s="26" t="str">
        <f>IF(Table_Text[[#This Row],[Header]]="Yes","",IF(Table_Text[[#This Row],[Property]]&lt;&gt;"",SUBSTITUTE(Table_Text[[#This Row],[Type]]," ","")&amp;SUBSTITUTE(Table_Text[[#This Row],[Property]]," ",""),""))</f>
        <v/>
      </c>
      <c r="G10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6" s="68" t="str">
        <f ca="1">SUBSTITUTE(SUBSTITUTE(SUBSTITUTE(SUBSTITUTE(SUBSTITUTE(SUBSTITUTE(SUBSTITUTE(SUBSTITUTE(
TRIM(CLEAN(Table_Text[[#This Row],[Config]])),
" {","{"),
"{ ","{"),
" }","}"),
"} ","}"),
" [","["),
"[ ","["),
" ]","]"),
"] ","]")</f>
        <v/>
      </c>
      <c r="I106"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6" s="26" t="str">
        <f ca="1">SUBSTITUTE(SUBSTITUTE(SUBSTITUTE(SUBSTITUTE(SUBSTITUTE(SUBSTITUTE(SUBSTITUTE(SUBSTITUTE(
TRIM(CLEAN(Table_Text[[#This Row],[Quote]])),
" {","{"),
"{ ","{"),
" }","}"),
"} ","}"),
" [","["),
"[ ","["),
" ]","]"),
"] ","]")</f>
        <v/>
      </c>
      <c r="K106" s="27"/>
      <c r="L106" s="52"/>
    </row>
    <row r="107" spans="2:12" s="22" customFormat="1" ht="21" customHeight="1">
      <c r="B107" s="169" t="s">
        <v>666</v>
      </c>
      <c r="C107" s="27"/>
      <c r="D10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7" s="26" t="str">
        <f ca="1">IF(Table_Text[[#This Row],[Header]]="Yes","",IF(Table_Text[[#This Row],[Property]]&lt;&gt;"",SUBSTITUTE(Table_Text[[#This Row],[Type]]," ","")&amp;SUBSTITUTE(Table_Text[[#This Row],[Property]]," ",""),""))</f>
        <v>EnquiryPageTopHeading</v>
      </c>
      <c r="G10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107" s="68" t="str">
        <f ca="1">SUBSTITUTE(SUBSTITUTE(SUBSTITUTE(SUBSTITUTE(SUBSTITUTE(SUBSTITUTE(SUBSTITUTE(SUBSTITUTE(
TRIM(CLEAN(Table_Text[[#This Row],[Config]])),
" {","{"),
"{ ","{"),
" }","}"),
"} ","}"),
" [","["),
"[ ","["),
" ]","]"),
"] ","]")</f>
        <v>"topHeading":{"text": "Special Insurance"},</v>
      </c>
      <c r="I10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107" s="26" t="str">
        <f ca="1">SUBSTITUTE(SUBSTITUTE(SUBSTITUTE(SUBSTITUTE(SUBSTITUTE(SUBSTITUTE(SUBSTITUTE(SUBSTITUTE(
TRIM(CLEAN(Table_Text[[#This Row],[Quote]])),
" {","{"),
"{ ","{"),
" }","}"),
"} ","}"),
" [","["),
"[ ","["),
" ]","]"),
"] ","]")</f>
        <v>"topHeading": "Special Insurance",</v>
      </c>
      <c r="K107" s="27"/>
      <c r="L107" s="51" t="str">
        <f>L19</f>
        <v>Special Insurance</v>
      </c>
    </row>
    <row r="108" spans="2:12" s="22" customFormat="1" ht="21" customHeight="1">
      <c r="B108" s="169" t="s">
        <v>688</v>
      </c>
      <c r="C108" s="27"/>
      <c r="D10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8" s="26" t="str">
        <f ca="1">IF(Table_Text[[#This Row],[Header]]="Yes","",IF(Table_Text[[#This Row],[Property]]&lt;&gt;"",SUBSTITUTE(Table_Text[[#This Row],[Type]]," ","")&amp;SUBSTITUTE(Table_Text[[#This Row],[Property]]," ",""),""))</f>
        <v>EnquiryPageEnquiryHeading</v>
      </c>
      <c r="G10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8" s="68" t="str">
        <f ca="1">SUBSTITUTE(SUBSTITUTE(SUBSTITUTE(SUBSTITUTE(SUBSTITUTE(SUBSTITUTE(SUBSTITUTE(SUBSTITUTE(
TRIM(CLEAN(Table_Text[[#This Row],[Config]])),
" {","{"),
"{ ","{"),
" }","}"),
"} ","}"),
" [","["),
"[ ","["),
" ]","]"),
"] ","]")</f>
        <v>"enquiryHeading":{"text": "Call-back requested"},</v>
      </c>
      <c r="I10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8" s="26" t="str">
        <f ca="1">SUBSTITUTE(SUBSTITUTE(SUBSTITUTE(SUBSTITUTE(SUBSTITUTE(SUBSTITUTE(SUBSTITUTE(SUBSTITUTE(
TRIM(CLEAN(Table_Text[[#This Row],[Quote]])),
" {","{"),
"{ ","{"),
" }","}"),
"} ","}"),
" [","["),
"[ ","["),
" ]","]"),
"] ","]")</f>
        <v>"enquiryHeading": "Call-back requested",</v>
      </c>
      <c r="K108" s="27"/>
      <c r="L108" s="173" t="s">
        <v>689</v>
      </c>
    </row>
    <row r="109" spans="2:12" s="22" customFormat="1" ht="21" customHeight="1">
      <c r="B109" s="169" t="s">
        <v>690</v>
      </c>
      <c r="C109" s="27"/>
      <c r="D10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9" s="26" t="str">
        <f ca="1">IF(Table_Text[[#This Row],[Header]]="Yes","",IF(Table_Text[[#This Row],[Property]]&lt;&gt;"",SUBSTITUTE(Table_Text[[#This Row],[Type]]," ","")&amp;SUBSTITUTE(Table_Text[[#This Row],[Property]]," ",""),""))</f>
        <v>EnquiryPageEnquiryText</v>
      </c>
      <c r="G10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9" s="68"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9" s="26"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9" s="27"/>
      <c r="L109" s="173" t="s">
        <v>691</v>
      </c>
    </row>
    <row r="110" spans="2:12" s="22" customFormat="1" ht="21" customHeight="1">
      <c r="B110" s="169" t="s">
        <v>682</v>
      </c>
      <c r="C110" s="27"/>
      <c r="D11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1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10" s="26" t="str">
        <f ca="1">IF(Table_Text[[#This Row],[Header]]="Yes","",IF(Table_Text[[#This Row],[Property]]&lt;&gt;"",SUBSTITUTE(Table_Text[[#This Row],[Type]]," ","")&amp;SUBSTITUTE(Table_Text[[#This Row],[Property]]," ",""),""))</f>
        <v>EnquiryPageBackButton</v>
      </c>
      <c r="G11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10" s="68" t="str">
        <f ca="1">SUBSTITUTE(SUBSTITUTE(SUBSTITUTE(SUBSTITUTE(SUBSTITUTE(SUBSTITUTE(SUBSTITUTE(SUBSTITUTE(
TRIM(CLEAN(Table_Text[[#This Row],[Config]])),
" {","{"),
"{ ","{"),
" }","}"),
"} ","}"),
" [","["),
"[ ","["),
" ]","]"),
"] ","]")</f>
        <v>"backButton":{"text": "Return to your quote", "icon": "glyphicon glyphicon-arrow-left"}},</v>
      </c>
      <c r="I11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10" s="26" t="str">
        <f ca="1">SUBSTITUTE(SUBSTITUTE(SUBSTITUTE(SUBSTITUTE(SUBSTITUTE(SUBSTITUTE(SUBSTITUTE(SUBSTITUTE(
TRIM(CLEAN(Table_Text[[#This Row],[Quote]])),
" {","{"),
"{ ","{"),
" }","}"),
"} ","}"),
" [","["),
"[ ","["),
" ]","]"),
"] ","]")</f>
        <v>"backButton": "Return to your quote"},</v>
      </c>
      <c r="K110" s="169" t="s">
        <v>683</v>
      </c>
      <c r="L110" s="173" t="s">
        <v>692</v>
      </c>
    </row>
    <row r="111" spans="2:12" ht="21" customHeight="1" thickBot="1">
      <c r="B111" s="100" t="s">
        <v>693</v>
      </c>
      <c r="C111" s="100" t="s">
        <v>60</v>
      </c>
      <c r="D111"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1"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11" s="100" t="str">
        <f>IF(Table_Text[[#This Row],[Header]]="Yes","",IF(Table_Text[[#This Row],[Property]]&lt;&gt;"",SUBSTITUTE(Table_Text[[#This Row],[Type]]," ","")&amp;SUBSTITUTE(Table_Text[[#This Row],[Property]]," ",""),""))</f>
        <v/>
      </c>
      <c r="G111"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11" s="100" t="str">
        <f ca="1">SUBSTITUTE(SUBSTITUTE(SUBSTITUTE(SUBSTITUTE(SUBSTITUTE(SUBSTITUTE(SUBSTITUTE(SUBSTITUTE(
TRIM(CLEAN(Table_Text[[#This Row],[Config]])),
" {","{"),
"{ ","{"),
" }","}"),
"} ","}"),
" [","["),
"[ ","["),
" ]","]"),
"] ","]")</f>
        <v>"referralPage":{</v>
      </c>
      <c r="I111"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11" s="100" t="str">
        <f ca="1">SUBSTITUTE(SUBSTITUTE(SUBSTITUTE(SUBSTITUTE(SUBSTITUTE(SUBSTITUTE(SUBSTITUTE(SUBSTITUTE(
TRIM(CLEAN(Table_Text[[#This Row],[Quote]])),
" {","{"),
"{ ","{"),
" }","}"),
"} ","}"),
" [","["),
"[ ","["),
" ]","]"),
"] ","]")</f>
        <v>"referralPage":{</v>
      </c>
      <c r="K111" s="100"/>
      <c r="L111" s="131"/>
    </row>
    <row r="112" spans="2:12" s="22" customFormat="1" ht="21" hidden="1" customHeight="1">
      <c r="B112" s="27"/>
      <c r="C112" s="27"/>
      <c r="D112"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2" s="26" t="str">
        <f>IF(Table_Text[[#This Row],[Header]]="Yes","",IF(Table_Text[[#This Row],[Property]]&lt;&gt;"",SUBSTITUTE(Table_Text[[#This Row],[Type]]," ","")&amp;SUBSTITUTE(Table_Text[[#This Row],[Property]]," ",""),""))</f>
        <v/>
      </c>
      <c r="G112"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2" s="68" t="str">
        <f ca="1">SUBSTITUTE(SUBSTITUTE(SUBSTITUTE(SUBSTITUTE(SUBSTITUTE(SUBSTITUTE(SUBSTITUTE(SUBSTITUTE(
TRIM(CLEAN(Table_Text[[#This Row],[Config]])),
" {","{"),
"{ ","{"),
" }","}"),
"} ","}"),
" [","["),
"[ ","["),
" ]","]"),
"] ","]")</f>
        <v/>
      </c>
      <c r="I112"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2" s="26" t="str">
        <f ca="1">SUBSTITUTE(SUBSTITUTE(SUBSTITUTE(SUBSTITUTE(SUBSTITUTE(SUBSTITUTE(SUBSTITUTE(SUBSTITUTE(
TRIM(CLEAN(Table_Text[[#This Row],[Quote]])),
" {","{"),
"{ ","{"),
" }","}"),
"} ","}"),
" [","["),
"[ ","["),
" ]","]"),
"] ","]")</f>
        <v/>
      </c>
      <c r="K112" s="27"/>
      <c r="L112" s="52"/>
    </row>
    <row r="113" spans="2:12" s="22" customFormat="1" ht="21" customHeight="1">
      <c r="B113" s="169" t="s">
        <v>666</v>
      </c>
      <c r="C113" s="27"/>
      <c r="D113"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3"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3" s="26" t="str">
        <f ca="1">IF(Table_Text[[#This Row],[Header]]="Yes","",IF(Table_Text[[#This Row],[Property]]&lt;&gt;"",SUBSTITUTE(Table_Text[[#This Row],[Type]]," ","")&amp;SUBSTITUTE(Table_Text[[#This Row],[Property]]," ",""),""))</f>
        <v>ReferralPageTopHeading</v>
      </c>
      <c r="G113"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113" s="68" t="str">
        <f ca="1">SUBSTITUTE(SUBSTITUTE(SUBSTITUTE(SUBSTITUTE(SUBSTITUTE(SUBSTITUTE(SUBSTITUTE(SUBSTITUTE(
TRIM(CLEAN(Table_Text[[#This Row],[Config]])),
" {","{"),
"{ ","{"),
" }","}"),
"} ","}"),
" [","["),
"[ ","["),
" ]","]"),
"] ","]")</f>
        <v>"topHeading":{"text": "Special Insurance"},</v>
      </c>
      <c r="I113"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113" s="26" t="str">
        <f ca="1">SUBSTITUTE(SUBSTITUTE(SUBSTITUTE(SUBSTITUTE(SUBSTITUTE(SUBSTITUTE(SUBSTITUTE(SUBSTITUTE(
TRIM(CLEAN(Table_Text[[#This Row],[Quote]])),
" {","{"),
"{ ","{"),
" }","}"),
"} ","}"),
" [","["),
"[ ","["),
" ]","]"),
"] ","]")</f>
        <v>"topHeading": "Special Insurance",</v>
      </c>
      <c r="K113" s="27"/>
      <c r="L113" s="52" t="str">
        <f>L19</f>
        <v>Special Insurance</v>
      </c>
    </row>
    <row r="114" spans="2:12" s="22" customFormat="1" ht="21" customHeight="1">
      <c r="B114" s="169" t="s">
        <v>694</v>
      </c>
      <c r="C114" s="27"/>
      <c r="D114"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4" s="26" t="str">
        <f ca="1">IF(Table_Text[[#This Row],[Header]]="Yes","",IF(Table_Text[[#This Row],[Property]]&lt;&gt;"",SUBSTITUTE(Table_Text[[#This Row],[Type]]," ","")&amp;SUBSTITUTE(Table_Text[[#This Row],[Property]]," ",""),""))</f>
        <v>ReferralPageReferralHeading</v>
      </c>
      <c r="G11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4" s="68" t="str">
        <f ca="1">SUBSTITUTE(SUBSTITUTE(SUBSTITUTE(SUBSTITUTE(SUBSTITUTE(SUBSTITUTE(SUBSTITUTE(SUBSTITUTE(
TRIM(CLEAN(Table_Text[[#This Row],[Config]])),
" {","{"),
"{ ","{"),
" }","}"),
"} ","}"),
" [","["),
"[ ","["),
" ]","]"),
"] ","]")</f>
        <v>"referralHeading":{"text": "Quote Referred"},</v>
      </c>
      <c r="I114"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4" s="26" t="str">
        <f ca="1">SUBSTITUTE(SUBSTITUTE(SUBSTITUTE(SUBSTITUTE(SUBSTITUTE(SUBSTITUTE(SUBSTITUTE(SUBSTITUTE(
TRIM(CLEAN(Table_Text[[#This Row],[Quote]])),
" {","{"),
"{ ","{"),
" }","}"),
"} ","}"),
" [","["),
"[ ","["),
" ]","]"),
"] ","]")</f>
        <v>"referralHeading": "Quote Referred",</v>
      </c>
      <c r="K114" s="27"/>
      <c r="L114" s="52" t="s">
        <v>695</v>
      </c>
    </row>
    <row r="115" spans="2:12" s="22" customFormat="1" ht="21" customHeight="1">
      <c r="B115" s="169" t="s">
        <v>696</v>
      </c>
      <c r="C115" s="27"/>
      <c r="D115"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5"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5" s="26" t="str">
        <f ca="1">IF(Table_Text[[#This Row],[Header]]="Yes","",IF(Table_Text[[#This Row],[Property]]&lt;&gt;"",SUBSTITUTE(Table_Text[[#This Row],[Type]]," ","")&amp;SUBSTITUTE(Table_Text[[#This Row],[Property]]," ",""),""))</f>
        <v>ReferralPageReferralText</v>
      </c>
      <c r="G115"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5" s="68"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5"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5" s="26"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5" s="27"/>
      <c r="L115" s="52" t="s">
        <v>697</v>
      </c>
    </row>
    <row r="116" spans="2:12" ht="21" customHeight="1" thickBot="1">
      <c r="B116" s="100" t="s">
        <v>698</v>
      </c>
      <c r="C116" s="100" t="s">
        <v>60</v>
      </c>
      <c r="D116" s="10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6" s="10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6" s="100" t="str">
        <f>IF(Table_Text[[#This Row],[Header]]="Yes","",IF(Table_Text[[#This Row],[Property]]&lt;&gt;"",SUBSTITUTE(Table_Text[[#This Row],[Type]]," ","")&amp;SUBSTITUTE(Table_Text[[#This Row],[Property]]," ",""),""))</f>
        <v/>
      </c>
      <c r="G116" s="10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6" s="100" t="str">
        <f ca="1">SUBSTITUTE(SUBSTITUTE(SUBSTITUTE(SUBSTITUTE(SUBSTITUTE(SUBSTITUTE(SUBSTITUTE(SUBSTITUTE(
TRIM(CLEAN(Table_Text[[#This Row],[Config]])),
" {","{"),
"{ ","{"),
" }","}"),
"} ","}"),
" [","["),
"[ ","["),
" ]","]"),
"] ","]")</f>
        <v>"declinePage":{</v>
      </c>
      <c r="I116" s="10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6" s="100" t="str">
        <f ca="1">SUBSTITUTE(SUBSTITUTE(SUBSTITUTE(SUBSTITUTE(SUBSTITUTE(SUBSTITUTE(SUBSTITUTE(SUBSTITUTE(
TRIM(CLEAN(Table_Text[[#This Row],[Quote]])),
" {","{"),
"{ ","{"),
" }","}"),
"} ","}"),
" [","["),
"[ ","["),
" ]","]"),
"] ","]")</f>
        <v>"declinePage":{</v>
      </c>
      <c r="K116" s="100"/>
      <c r="L116" s="131"/>
    </row>
    <row r="117" spans="2:12" s="22" customFormat="1" ht="21" hidden="1" customHeight="1">
      <c r="B117" s="27"/>
      <c r="C117" s="27"/>
      <c r="D117"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7" s="26" t="str">
        <f>IF(Table_Text[[#This Row],[Header]]="Yes","",IF(Table_Text[[#This Row],[Property]]&lt;&gt;"",SUBSTITUTE(Table_Text[[#This Row],[Type]]," ","")&amp;SUBSTITUTE(Table_Text[[#This Row],[Property]]," ",""),""))</f>
        <v/>
      </c>
      <c r="G117"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7" s="68" t="str">
        <f ca="1">SUBSTITUTE(SUBSTITUTE(SUBSTITUTE(SUBSTITUTE(SUBSTITUTE(SUBSTITUTE(SUBSTITUTE(SUBSTITUTE(
TRIM(CLEAN(Table_Text[[#This Row],[Config]])),
" {","{"),
"{ ","{"),
" }","}"),
"} ","}"),
" [","["),
"[ ","["),
" ]","]"),
"] ","]")</f>
        <v/>
      </c>
      <c r="I117"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7" s="26" t="str">
        <f ca="1">SUBSTITUTE(SUBSTITUTE(SUBSTITUTE(SUBSTITUTE(SUBSTITUTE(SUBSTITUTE(SUBSTITUTE(SUBSTITUTE(
TRIM(CLEAN(Table_Text[[#This Row],[Quote]])),
" {","{"),
"{ ","{"),
" }","}"),
"} ","}"),
" [","["),
"[ ","["),
" ]","]"),
"] ","]")</f>
        <v/>
      </c>
      <c r="K117" s="27"/>
      <c r="L117" s="52"/>
    </row>
    <row r="118" spans="2:12" s="22" customFormat="1" ht="21" customHeight="1">
      <c r="B118" s="169" t="s">
        <v>666</v>
      </c>
      <c r="C118" s="27"/>
      <c r="D118"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8" s="26" t="str">
        <f ca="1">IF(Table_Text[[#This Row],[Header]]="Yes","",IF(Table_Text[[#This Row],[Property]]&lt;&gt;"",SUBSTITUTE(Table_Text[[#This Row],[Type]]," ","")&amp;SUBSTITUTE(Table_Text[[#This Row],[Property]]," ",""),""))</f>
        <v>DeclinePageTopHeading</v>
      </c>
      <c r="G11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"Special Insurance"
        },</v>
      </c>
      <c r="H118" s="68" t="str">
        <f ca="1">SUBSTITUTE(SUBSTITUTE(SUBSTITUTE(SUBSTITUTE(SUBSTITUTE(SUBSTITUTE(SUBSTITUTE(SUBSTITUTE(
TRIM(CLEAN(Table_Text[[#This Row],[Config]])),
" {","{"),
"{ ","{"),
" }","}"),
"} ","}"),
" [","["),
"[ ","["),
" ]","]"),
"] ","]")</f>
        <v>"topHeading":{"text": "Special Insurance"},</v>
      </c>
      <c r="I118"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"Special Insurance",</v>
      </c>
      <c r="J118" s="26" t="str">
        <f ca="1">SUBSTITUTE(SUBSTITUTE(SUBSTITUTE(SUBSTITUTE(SUBSTITUTE(SUBSTITUTE(SUBSTITUTE(SUBSTITUTE(
TRIM(CLEAN(Table_Text[[#This Row],[Quote]])),
" {","{"),
"{ ","{"),
" }","}"),
"} ","}"),
" [","["),
"[ ","["),
" ]","]"),
"] ","]")</f>
        <v>"topHeading": "Special Insurance",</v>
      </c>
      <c r="K118" s="27"/>
      <c r="L118" s="52" t="str">
        <f>L19</f>
        <v>Special Insurance</v>
      </c>
    </row>
    <row r="119" spans="2:12" s="22" customFormat="1" ht="21" customHeight="1">
      <c r="B119" s="169" t="s">
        <v>699</v>
      </c>
      <c r="C119" s="27"/>
      <c r="D119"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9"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9" s="26" t="str">
        <f ca="1">IF(Table_Text[[#This Row],[Header]]="Yes","",IF(Table_Text[[#This Row],[Property]]&lt;&gt;"",SUBSTITUTE(Table_Text[[#This Row],[Type]]," ","")&amp;SUBSTITUTE(Table_Text[[#This Row],[Property]]," ",""),""))</f>
        <v>DeclinePageDeclineHeading</v>
      </c>
      <c r="G119"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9" s="68" t="str">
        <f ca="1">SUBSTITUTE(SUBSTITUTE(SUBSTITUTE(SUBSTITUTE(SUBSTITUTE(SUBSTITUTE(SUBSTITUTE(SUBSTITUTE(
TRIM(CLEAN(Table_Text[[#This Row],[Config]])),
" {","{"),
"{ ","{"),
" }","}"),
"} ","}"),
" [","["),
"[ ","["),
" ]","]"),
"] ","]")</f>
        <v>"declineHeading":{"text": "Quote declined"},</v>
      </c>
      <c r="I119"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9" s="26" t="str">
        <f ca="1">SUBSTITUTE(SUBSTITUTE(SUBSTITUTE(SUBSTITUTE(SUBSTITUTE(SUBSTITUTE(SUBSTITUTE(SUBSTITUTE(
TRIM(CLEAN(Table_Text[[#This Row],[Quote]])),
" {","{"),
"{ ","{"),
" }","}"),
"} ","}"),
" [","["),
"[ ","["),
" ]","]"),
"] ","]")</f>
        <v>"declineHeading": "Quote declined",</v>
      </c>
      <c r="K119" s="27"/>
      <c r="L119" s="173" t="s">
        <v>700</v>
      </c>
    </row>
    <row r="120" spans="2:12" s="22" customFormat="1" ht="21" customHeight="1">
      <c r="B120" s="169" t="s">
        <v>701</v>
      </c>
      <c r="C120" s="27"/>
      <c r="D120"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0"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20" s="26" t="str">
        <f ca="1">IF(Table_Text[[#This Row],[Header]]="Yes","",IF(Table_Text[[#This Row],[Property]]&lt;&gt;"",SUBSTITUTE(Table_Text[[#This Row],[Type]]," ","")&amp;SUBSTITUTE(Table_Text[[#This Row],[Property]]," ",""),""))</f>
        <v>DeclinePageDeclineText</v>
      </c>
      <c r="G120"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20" s="68"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20"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20" s="26"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20" s="27"/>
      <c r="L120" s="173" t="s">
        <v>702</v>
      </c>
    </row>
    <row r="121" spans="2:12" s="22" customFormat="1" ht="21" customHeight="1">
      <c r="B121" s="169" t="s">
        <v>674</v>
      </c>
      <c r="C121" s="27"/>
      <c r="D121" s="2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21" s="26" t="str">
        <f ca="1">IF(Table_Text[[#This Row],[Header]]="Yes","",IF(Table_Text[[#This Row],[Property]]&lt;&gt;"",SUBSTITUTE(Table_Text[[#This Row],[Type]]," ","")&amp;SUBSTITUTE(Table_Text[[#This Row],[Property]]," ",""),""))</f>
        <v>DeclinePageEnquiryButton</v>
      </c>
      <c r="G12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21" s="68" t="str">
        <f ca="1">SUBSTITUTE(SUBSTITUTE(SUBSTITUTE(SUBSTITUTE(SUBSTITUTE(SUBSTITUTE(SUBSTITUTE(SUBSTITUTE(
TRIM(CLEAN(Table_Text[[#This Row],[Config]])),
" {","{"),
"{ ","{"),
" }","}"),
"} ","}"),
" [","["),
"[ ","["),
" ]","]"),
"] ","]")</f>
        <v>"enquiryButton":{"text": "Request a call-back", "icon": "glyphicon glyphicon-earphone"}}}</v>
      </c>
      <c r="I121" s="26"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21" s="26" t="str">
        <f ca="1">SUBSTITUTE(SUBSTITUTE(SUBSTITUTE(SUBSTITUTE(SUBSTITUTE(SUBSTITUTE(SUBSTITUTE(SUBSTITUTE(
TRIM(CLEAN(Table_Text[[#This Row],[Quote]])),
" {","{"),
"{ ","{"),
" }","}"),
"} ","}"),
" [","["),
"[ ","["),
" ]","]"),
"] ","]")</f>
        <v>"enquiryButton": "Request a call-back"}}</v>
      </c>
      <c r="K121" s="169" t="s">
        <v>676</v>
      </c>
      <c r="L121" s="173" t="s">
        <v>677</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N54"/>
  <sheetViews>
    <sheetView workbookViewId="0">
      <selection activeCell="D28" sqref="D28"/>
    </sheetView>
  </sheetViews>
  <sheetFormatPr defaultColWidth="9.140625" defaultRowHeight="21" customHeight="1"/>
  <cols>
    <col min="1" max="1" width="9.140625" style="3"/>
    <col min="2" max="2" width="42.5703125" style="23" customWidth="1"/>
    <col min="3" max="3" width="27" style="38" customWidth="1"/>
    <col min="4" max="11" width="19.7109375" style="3" customWidth="1"/>
    <col min="12" max="13" width="9.140625" style="3"/>
    <col min="14" max="14" width="20.85546875" style="3" customWidth="1"/>
    <col min="15" max="16384" width="9.140625" style="3"/>
  </cols>
  <sheetData>
    <row r="2" spans="2:11" ht="47.25" thickBot="1">
      <c r="B2" s="24" t="s">
        <v>703</v>
      </c>
      <c r="C2" s="37"/>
      <c r="D2" s="79"/>
      <c r="E2" s="79"/>
      <c r="F2" s="79"/>
      <c r="G2" s="79"/>
      <c r="H2" s="79"/>
      <c r="I2" s="79"/>
      <c r="J2" s="79"/>
      <c r="K2" s="79"/>
    </row>
    <row r="4" spans="2:11" ht="21" customHeight="1" thickBot="1">
      <c r="B4" s="103" t="s">
        <v>1009</v>
      </c>
      <c r="C4" s="103"/>
      <c r="D4" s="4"/>
      <c r="E4" s="4"/>
      <c r="F4" s="4"/>
      <c r="G4" s="4"/>
      <c r="H4" s="4"/>
      <c r="I4" s="4"/>
      <c r="J4" s="4"/>
      <c r="K4" s="4"/>
    </row>
    <row r="6" spans="2:11" ht="15">
      <c r="B6" t="s">
        <v>7</v>
      </c>
      <c r="C6" t="s">
        <v>84</v>
      </c>
      <c r="D6" t="s">
        <v>1010</v>
      </c>
      <c r="E6" t="s">
        <v>1011</v>
      </c>
      <c r="F6" t="s">
        <v>1012</v>
      </c>
      <c r="G6" s="1" t="s">
        <v>1013</v>
      </c>
      <c r="H6" s="1" t="s">
        <v>1014</v>
      </c>
      <c r="I6" s="1" t="s">
        <v>1015</v>
      </c>
      <c r="J6" s="1" t="s">
        <v>1016</v>
      </c>
      <c r="K6" s="1" t="s">
        <v>1017</v>
      </c>
    </row>
    <row r="7" spans="2:11" ht="21" customHeight="1">
      <c r="B7" t="s">
        <v>37</v>
      </c>
      <c r="C7"/>
      <c r="D7" s="111" t="str">
        <f>IF(Table_Data_Type_Field_Types[[#This Row],[Repeating]]&lt;&gt;"No",""&amp;Table_Data_Type_Field_Types[[#This Row],[Data Type]],"")</f>
        <v>Text</v>
      </c>
      <c r="E7" t="s">
        <v>37</v>
      </c>
      <c r="F7" t="s">
        <v>82</v>
      </c>
      <c r="G7" s="1" t="s">
        <v>88</v>
      </c>
      <c r="H7" s="1" t="s">
        <v>62</v>
      </c>
      <c r="I7" s="1" t="s">
        <v>83</v>
      </c>
      <c r="J7" s="1" t="s">
        <v>904</v>
      </c>
      <c r="K7" s="1"/>
    </row>
    <row r="8" spans="2:11" ht="21" customHeight="1">
      <c r="B8" t="s">
        <v>67</v>
      </c>
      <c r="C8"/>
      <c r="D8" s="111" t="str">
        <f>IF(Table_Data_Type_Field_Types[[#This Row],[Repeating]]&lt;&gt;"No",""&amp;Table_Data_Type_Field_Types[[#This Row],[Data Type]],"")</f>
        <v>Currency</v>
      </c>
      <c r="E8" t="s">
        <v>67</v>
      </c>
      <c r="F8" s="1" t="s">
        <v>88</v>
      </c>
      <c r="G8" s="1" t="s">
        <v>62</v>
      </c>
      <c r="H8" s="1" t="s">
        <v>83</v>
      </c>
      <c r="I8" s="1" t="s">
        <v>904</v>
      </c>
      <c r="J8" s="1"/>
      <c r="K8" s="1"/>
    </row>
    <row r="9" spans="2:11" ht="21" customHeight="1">
      <c r="B9" t="s">
        <v>66</v>
      </c>
      <c r="C9"/>
      <c r="D9" s="111" t="str">
        <f>IF(Table_Data_Type_Field_Types[[#This Row],[Repeating]]&lt;&gt;"No",""&amp;Table_Data_Type_Field_Types[[#This Row],[Data Type]],"")</f>
        <v>Number</v>
      </c>
      <c r="E9" t="s">
        <v>37</v>
      </c>
      <c r="F9" s="1" t="s">
        <v>88</v>
      </c>
      <c r="G9" s="1" t="s">
        <v>62</v>
      </c>
      <c r="H9" s="1" t="s">
        <v>83</v>
      </c>
      <c r="I9" s="1" t="s">
        <v>904</v>
      </c>
      <c r="J9" s="1"/>
      <c r="K9" s="1"/>
    </row>
    <row r="10" spans="2:11" ht="21" customHeight="1">
      <c r="B10" t="s">
        <v>895</v>
      </c>
      <c r="C10"/>
      <c r="D10" s="111" t="str">
        <f>IF(Table_Data_Type_Field_Types[[#This Row],[Repeating]]&lt;&gt;"No",""&amp;Table_Data_Type_Field_Types[[#This Row],[Data Type]],"")</f>
        <v>Percent</v>
      </c>
      <c r="E10" t="s">
        <v>37</v>
      </c>
      <c r="F10" s="1" t="s">
        <v>88</v>
      </c>
      <c r="G10" s="1" t="s">
        <v>62</v>
      </c>
      <c r="H10" s="1" t="s">
        <v>83</v>
      </c>
      <c r="I10" s="1" t="s">
        <v>904</v>
      </c>
      <c r="J10" s="1"/>
      <c r="K10" s="1"/>
    </row>
    <row r="11" spans="2:11" ht="21" customHeight="1">
      <c r="B11" t="s">
        <v>73</v>
      </c>
      <c r="C11"/>
      <c r="D11" s="111" t="str">
        <f>IF(Table_Data_Type_Field_Types[[#This Row],[Repeating]]&lt;&gt;"No",""&amp;Table_Data_Type_Field_Types[[#This Row],[Data Type]],"")</f>
        <v>Date</v>
      </c>
      <c r="E11" t="s">
        <v>73</v>
      </c>
      <c r="F11" s="1" t="s">
        <v>904</v>
      </c>
      <c r="G11" s="1"/>
      <c r="H11" s="1"/>
      <c r="I11" s="1"/>
      <c r="J11" s="1"/>
      <c r="K11" s="1"/>
    </row>
    <row r="12" spans="2:11" ht="21" customHeight="1">
      <c r="B12" s="1" t="s">
        <v>1018</v>
      </c>
      <c r="C12" s="1"/>
      <c r="D12" s="153" t="str">
        <f>IF(Table_Data_Type_Field_Types[[#This Row],[Repeating]]&lt;&gt;"No",""&amp;Table_Data_Type_Field_Types[[#This Row],[Data Type]],"")</f>
        <v>Time</v>
      </c>
      <c r="E12" s="1" t="s">
        <v>37</v>
      </c>
      <c r="F12" s="1" t="s">
        <v>904</v>
      </c>
      <c r="G12" s="1"/>
      <c r="H12" s="1"/>
      <c r="I12" s="1"/>
      <c r="J12" s="1"/>
      <c r="K12" s="1"/>
    </row>
    <row r="13" spans="2:11" ht="21" customHeight="1">
      <c r="B13" t="s">
        <v>84</v>
      </c>
      <c r="C13" t="s">
        <v>70</v>
      </c>
      <c r="D13" s="111" t="str">
        <f>IF(Table_Data_Type_Field_Types[[#This Row],[Repeating]]&lt;&gt;"No",""&amp;Table_Data_Type_Field_Types[[#This Row],[Data Type]],"")</f>
        <v/>
      </c>
      <c r="E13" t="s">
        <v>85</v>
      </c>
      <c r="F13"/>
      <c r="G13" s="1"/>
      <c r="H13" s="1"/>
      <c r="I13" s="1"/>
      <c r="J13" s="1"/>
      <c r="K13" s="1"/>
    </row>
    <row r="14" spans="2:11" ht="21" customHeight="1">
      <c r="B14" t="s">
        <v>704</v>
      </c>
      <c r="C14"/>
      <c r="D14" s="111" t="str">
        <f>IF(Table_Data_Type_Field_Types[[#This Row],[Repeating]]&lt;&gt;"No",""&amp;Table_Data_Type_Field_Types[[#This Row],[Data Type]],"")</f>
        <v>Boolean</v>
      </c>
      <c r="E14" t="s">
        <v>513</v>
      </c>
      <c r="F14" t="s">
        <v>916</v>
      </c>
      <c r="G14" s="1"/>
      <c r="H14" s="1"/>
      <c r="I14" s="1"/>
      <c r="J14" s="1"/>
      <c r="K14" s="1"/>
    </row>
    <row r="15" spans="2:11" ht="21" customHeight="1">
      <c r="B15" t="s">
        <v>78</v>
      </c>
      <c r="C15"/>
      <c r="D15" s="111" t="str">
        <f>IF(Table_Data_Type_Field_Types[[#This Row],[Repeating]]&lt;&gt;"No",""&amp;Table_Data_Type_Field_Types[[#This Row],[Data Type]],"")</f>
        <v>Email</v>
      </c>
      <c r="E15" t="s">
        <v>37</v>
      </c>
      <c r="F15" s="1" t="s">
        <v>904</v>
      </c>
      <c r="G15" s="1"/>
      <c r="H15" s="1"/>
      <c r="I15" s="1"/>
      <c r="J15" s="1"/>
      <c r="K15" s="1"/>
    </row>
    <row r="16" spans="2:11" ht="21" customHeight="1">
      <c r="B16" t="s">
        <v>79</v>
      </c>
      <c r="C16"/>
      <c r="D16" s="111" t="str">
        <f>IF(Table_Data_Type_Field_Types[[#This Row],[Repeating]]&lt;&gt;"No",""&amp;Table_Data_Type_Field_Types[[#This Row],[Data Type]],"")</f>
        <v>Phone</v>
      </c>
      <c r="E16" t="s">
        <v>37</v>
      </c>
      <c r="F16" s="1" t="s">
        <v>904</v>
      </c>
      <c r="G16" s="1"/>
      <c r="H16" s="1"/>
      <c r="I16" s="1"/>
      <c r="J16" s="1"/>
      <c r="K16" s="1"/>
    </row>
    <row r="17" spans="2:14" ht="21" customHeight="1">
      <c r="B17" t="s">
        <v>89</v>
      </c>
      <c r="C17"/>
      <c r="D17" s="111" t="str">
        <f>IF(Table_Data_Type_Field_Types[[#This Row],[Repeating]]&lt;&gt;"No",""&amp;Table_Data_Type_Field_Types[[#This Row],[Data Type]],"")</f>
        <v>Postcode</v>
      </c>
      <c r="E17" t="s">
        <v>37</v>
      </c>
      <c r="F17" s="1" t="s">
        <v>904</v>
      </c>
      <c r="G17" s="1"/>
      <c r="H17" s="1"/>
      <c r="I17" s="1"/>
      <c r="J17" s="1"/>
      <c r="K17" s="1"/>
    </row>
    <row r="18" spans="2:14" ht="21" customHeight="1">
      <c r="B18" t="s">
        <v>705</v>
      </c>
      <c r="C18"/>
      <c r="D18" s="111" t="str">
        <f>IF(Table_Data_Type_Field_Types[[#This Row],[Repeating]]&lt;&gt;"No",""&amp;Table_Data_Type_Field_Types[[#This Row],[Data Type]],"")</f>
        <v>URL</v>
      </c>
      <c r="E18" t="s">
        <v>37</v>
      </c>
      <c r="F18" s="1" t="s">
        <v>904</v>
      </c>
      <c r="G18" s="1"/>
      <c r="H18" s="1"/>
      <c r="I18" s="1"/>
      <c r="J18" s="1"/>
      <c r="K18" s="1"/>
    </row>
    <row r="19" spans="2:14" ht="21" customHeight="1">
      <c r="B19" t="s">
        <v>81</v>
      </c>
      <c r="C19"/>
      <c r="D19" s="111" t="str">
        <f>IF(Table_Data_Type_Field_Types[[#This Row],[Repeating]]&lt;&gt;"No",""&amp;Table_Data_Type_Field_Types[[#This Row],[Data Type]],"")</f>
        <v>ABN</v>
      </c>
      <c r="E19" t="s">
        <v>37</v>
      </c>
      <c r="F19" s="1" t="s">
        <v>904</v>
      </c>
      <c r="G19" s="1"/>
      <c r="H19" s="1"/>
      <c r="I19" s="1"/>
      <c r="J19" s="1"/>
      <c r="K19" s="1"/>
    </row>
    <row r="20" spans="2:14" ht="21" customHeight="1">
      <c r="B20" t="s">
        <v>157</v>
      </c>
      <c r="C20"/>
      <c r="D20" s="111" t="str">
        <f>IF(Table_Data_Type_Field_Types[[#This Row],[Repeating]]&lt;&gt;"No",""&amp;Table_Data_Type_Field_Types[[#This Row],[Data Type]],"")</f>
        <v>Number Plate</v>
      </c>
      <c r="E20" t="s">
        <v>37</v>
      </c>
      <c r="F20" s="1" t="s">
        <v>904</v>
      </c>
      <c r="G20" s="1"/>
      <c r="H20" s="1"/>
      <c r="I20" s="1"/>
      <c r="J20" s="1"/>
      <c r="K20" s="1"/>
    </row>
    <row r="21" spans="2:14" ht="21" customHeight="1">
      <c r="B21" s="1" t="s">
        <v>1008</v>
      </c>
      <c r="C21" s="1"/>
      <c r="D21" s="153" t="str">
        <f>IF(Table_Data_Type_Field_Types[[#This Row],[Repeating]]&lt;&gt;"No",""&amp;Table_Data_Type_Field_Types[[#This Row],[Data Type]],"")</f>
        <v>Password</v>
      </c>
      <c r="E21" s="1" t="s">
        <v>1008</v>
      </c>
      <c r="F21" s="1"/>
      <c r="G21" s="1"/>
      <c r="H21" s="1"/>
      <c r="I21" s="1"/>
      <c r="J21" s="1"/>
      <c r="K21" s="1"/>
    </row>
    <row r="22" spans="2:14" ht="21" customHeight="1">
      <c r="B22" t="s">
        <v>1019</v>
      </c>
      <c r="C22"/>
      <c r="D22" s="111" t="str">
        <f>IF(Table_Data_Type_Field_Types[[#This Row],[Repeating]]&lt;&gt;"No",""&amp;Table_Data_Type_Field_Types[[#This Row],[Data Type]],"")</f>
        <v>Attachment</v>
      </c>
      <c r="E22" t="s">
        <v>1019</v>
      </c>
      <c r="F22"/>
      <c r="G22" s="1"/>
      <c r="H22" s="1"/>
      <c r="I22" s="1"/>
      <c r="J22" s="1"/>
      <c r="K22" s="1"/>
    </row>
    <row r="23" spans="2:14" ht="21" customHeight="1">
      <c r="B23" t="s">
        <v>706</v>
      </c>
      <c r="C23"/>
      <c r="D23" s="111" t="str">
        <f>IF(Table_Data_Type_Field_Types[[#This Row],[Repeating]]&lt;&gt;"No",""&amp;Table_Data_Type_Field_Types[[#This Row],[Data Type]],"")</f>
        <v>None</v>
      </c>
      <c r="E23" t="s">
        <v>706</v>
      </c>
      <c r="F23" t="s">
        <v>1007</v>
      </c>
      <c r="G23" s="1" t="s">
        <v>1020</v>
      </c>
      <c r="H23" s="1"/>
      <c r="I23" s="1"/>
      <c r="J23" s="1"/>
      <c r="K23" s="1"/>
    </row>
    <row r="24" spans="2:14" ht="21" customHeight="1">
      <c r="B24" s="1"/>
      <c r="C24" s="1"/>
      <c r="D24" s="243" t="str">
        <f>IF(Table_Data_Type_Field_Types[[#This Row],[Repeating]]&lt;&gt;"No",""&amp;Table_Data_Type_Field_Types[[#This Row],[Data Type]],"")</f>
        <v/>
      </c>
      <c r="E24" s="1"/>
      <c r="F24" s="1"/>
      <c r="G24" s="1"/>
      <c r="H24" s="1"/>
      <c r="I24" s="1"/>
      <c r="J24" s="1"/>
      <c r="K24" s="1"/>
    </row>
    <row r="26" spans="2:14" ht="21" customHeight="1" thickBot="1">
      <c r="B26" s="103" t="s">
        <v>220</v>
      </c>
      <c r="C26" s="103"/>
      <c r="D26" s="4"/>
      <c r="E26" s="4"/>
      <c r="F26" s="4"/>
      <c r="G26" s="4"/>
      <c r="H26" s="4"/>
      <c r="I26" s="4"/>
      <c r="J26" s="4"/>
      <c r="K26" s="4"/>
    </row>
    <row r="28" spans="2:14" ht="15">
      <c r="B28" t="s">
        <v>6</v>
      </c>
    </row>
    <row r="29" spans="2:14" s="23" customFormat="1" ht="29.25" thickBot="1">
      <c r="B29" s="4" t="s">
        <v>707</v>
      </c>
      <c r="C29" s="38"/>
      <c r="D29" s="3"/>
      <c r="E29" s="3"/>
      <c r="F29" s="3"/>
      <c r="G29" s="3"/>
      <c r="H29" s="3"/>
      <c r="I29" s="3"/>
      <c r="J29" s="3"/>
      <c r="K29" s="3"/>
      <c r="L29" s="3"/>
      <c r="M29" s="3"/>
      <c r="N29" s="3"/>
    </row>
    <row r="30" spans="2:14" s="23" customFormat="1" ht="21" customHeight="1">
      <c r="B30" s="1">
        <v>1</v>
      </c>
      <c r="C30" s="38"/>
      <c r="D30" s="3"/>
      <c r="E30" s="3"/>
      <c r="F30" s="3"/>
      <c r="G30" s="3"/>
      <c r="H30" s="3"/>
      <c r="I30" s="3"/>
      <c r="J30" s="3"/>
      <c r="K30" s="3"/>
      <c r="L30" s="3"/>
      <c r="M30" s="3"/>
      <c r="N30" s="3"/>
    </row>
    <row r="31" spans="2:14" s="23" customFormat="1" ht="21" customHeight="1">
      <c r="B31" s="1">
        <v>2</v>
      </c>
      <c r="C31" s="38"/>
      <c r="D31" s="3"/>
      <c r="E31" s="3"/>
      <c r="F31" s="3"/>
      <c r="G31" s="3"/>
      <c r="H31" s="3"/>
      <c r="I31" s="3"/>
      <c r="J31" s="3"/>
      <c r="K31" s="3"/>
      <c r="L31" s="3"/>
      <c r="M31" s="3"/>
      <c r="N31" s="3"/>
    </row>
    <row r="32" spans="2:14" s="23" customFormat="1" ht="21" customHeight="1">
      <c r="B32" s="1">
        <v>3</v>
      </c>
      <c r="C32" s="38"/>
      <c r="D32" s="3"/>
      <c r="E32" s="3"/>
      <c r="F32" s="3"/>
      <c r="G32" s="3"/>
      <c r="H32" s="3"/>
      <c r="I32" s="3"/>
      <c r="J32" s="3"/>
      <c r="K32" s="3"/>
      <c r="L32" s="3"/>
      <c r="M32" s="3"/>
      <c r="N32" s="3"/>
    </row>
    <row r="33" spans="2:14" s="23" customFormat="1" ht="21" customHeight="1">
      <c r="B33" s="1">
        <v>4</v>
      </c>
      <c r="C33" s="38"/>
      <c r="D33" s="3"/>
      <c r="E33" s="3"/>
      <c r="F33" s="3"/>
      <c r="G33" s="3"/>
      <c r="H33" s="3"/>
      <c r="I33" s="3"/>
      <c r="J33" s="3"/>
      <c r="K33" s="3"/>
      <c r="L33" s="3"/>
      <c r="M33" s="3"/>
      <c r="N33" s="3"/>
    </row>
    <row r="34" spans="2:14" s="23" customFormat="1" ht="21" customHeight="1">
      <c r="B34" s="1">
        <v>5</v>
      </c>
      <c r="C34" s="38"/>
      <c r="D34" s="3"/>
      <c r="E34" s="3"/>
      <c r="F34" s="3"/>
      <c r="G34" s="3"/>
      <c r="H34" s="3"/>
      <c r="I34" s="3"/>
      <c r="J34" s="3"/>
      <c r="K34" s="3"/>
      <c r="L34" s="3"/>
      <c r="M34" s="3"/>
      <c r="N34" s="3"/>
    </row>
    <row r="35" spans="2:14" s="23" customFormat="1" ht="21" customHeight="1">
      <c r="B35" s="1">
        <v>6</v>
      </c>
      <c r="C35" s="38"/>
      <c r="D35" s="3"/>
      <c r="E35" s="3"/>
      <c r="F35" s="3"/>
      <c r="G35" s="3"/>
      <c r="H35" s="3"/>
      <c r="I35" s="3"/>
      <c r="J35" s="3"/>
      <c r="K35" s="3"/>
      <c r="L35" s="3"/>
      <c r="M35" s="3"/>
      <c r="N35" s="3"/>
    </row>
    <row r="36" spans="2:14" s="23" customFormat="1" ht="21" customHeight="1">
      <c r="B36" s="1">
        <v>7</v>
      </c>
      <c r="C36" s="38"/>
      <c r="D36" s="3"/>
      <c r="E36" s="3"/>
      <c r="F36" s="3"/>
      <c r="G36" s="3"/>
      <c r="H36" s="3"/>
      <c r="I36" s="3"/>
      <c r="J36" s="3"/>
      <c r="K36" s="3"/>
      <c r="L36" s="3"/>
      <c r="M36" s="3"/>
      <c r="N36" s="3"/>
    </row>
    <row r="37" spans="2:14" s="23" customFormat="1" ht="21" customHeight="1">
      <c r="B37" s="1">
        <v>8</v>
      </c>
      <c r="C37" s="38"/>
      <c r="D37" s="3"/>
      <c r="E37" s="3"/>
      <c r="F37" s="3"/>
      <c r="G37" s="3"/>
      <c r="H37" s="3"/>
      <c r="I37" s="3"/>
      <c r="J37" s="3"/>
      <c r="K37" s="3"/>
      <c r="L37" s="3"/>
      <c r="M37" s="3"/>
      <c r="N37" s="3"/>
    </row>
    <row r="38" spans="2:14" s="23" customFormat="1" ht="21" customHeight="1">
      <c r="B38" s="1">
        <v>9</v>
      </c>
      <c r="C38" s="38"/>
      <c r="D38" s="3"/>
      <c r="E38" s="3"/>
      <c r="F38" s="3"/>
      <c r="G38" s="3"/>
      <c r="H38" s="3"/>
      <c r="I38" s="3"/>
      <c r="J38" s="3"/>
      <c r="K38" s="3"/>
      <c r="L38" s="3"/>
      <c r="M38" s="3"/>
      <c r="N38" s="3"/>
    </row>
    <row r="39" spans="2:14" s="23" customFormat="1" ht="21" customHeight="1">
      <c r="B39" s="1">
        <v>10</v>
      </c>
      <c r="C39" s="38"/>
      <c r="D39" s="3"/>
      <c r="E39" s="3"/>
      <c r="F39" s="3"/>
      <c r="G39" s="3"/>
      <c r="H39" s="3"/>
      <c r="I39" s="3"/>
      <c r="J39" s="3"/>
      <c r="K39" s="3"/>
      <c r="L39" s="3"/>
      <c r="M39" s="3"/>
      <c r="N39" s="3"/>
    </row>
    <row r="40" spans="2:14" s="23" customFormat="1" ht="21" customHeight="1">
      <c r="B40" s="1">
        <v>11</v>
      </c>
      <c r="C40" s="38"/>
      <c r="D40" s="3"/>
      <c r="E40" s="3"/>
      <c r="F40" s="3"/>
      <c r="G40" s="3"/>
      <c r="H40" s="3"/>
      <c r="I40" s="3"/>
      <c r="J40" s="3"/>
      <c r="K40" s="3"/>
      <c r="L40" s="3"/>
      <c r="M40" s="3"/>
      <c r="N40" s="3"/>
    </row>
    <row r="41" spans="2:14" s="23" customFormat="1" ht="21" customHeight="1">
      <c r="B41" s="1">
        <v>12</v>
      </c>
      <c r="C41" s="38"/>
      <c r="D41" s="3"/>
      <c r="E41" s="3"/>
      <c r="F41" s="3"/>
      <c r="G41" s="3"/>
      <c r="H41" s="3"/>
      <c r="I41" s="3"/>
      <c r="J41" s="3"/>
      <c r="K41" s="3"/>
      <c r="L41" s="3"/>
      <c r="M41" s="3"/>
      <c r="N41" s="3"/>
    </row>
    <row r="42" spans="2:14" s="23" customFormat="1" ht="29.25" thickBot="1">
      <c r="B42" s="4" t="s">
        <v>708</v>
      </c>
      <c r="C42" s="38"/>
      <c r="D42" s="3"/>
      <c r="E42" s="3"/>
      <c r="F42" s="3"/>
      <c r="G42" s="3"/>
      <c r="H42" s="3"/>
      <c r="I42" s="3"/>
      <c r="J42" s="3"/>
      <c r="K42" s="3"/>
      <c r="L42" s="3"/>
      <c r="M42" s="3"/>
      <c r="N42" s="3"/>
    </row>
    <row r="43" spans="2:14" s="23" customFormat="1" ht="21" hidden="1" customHeight="1">
      <c r="B43"/>
      <c r="C43" s="38"/>
      <c r="D43" s="3"/>
      <c r="E43" s="3"/>
      <c r="F43" s="3"/>
      <c r="G43" s="3"/>
      <c r="H43" s="3"/>
      <c r="I43" s="3"/>
      <c r="J43" s="3"/>
      <c r="K43" s="3"/>
      <c r="L43" s="3"/>
      <c r="M43" s="3"/>
      <c r="N43" s="3"/>
    </row>
    <row r="44" spans="2:14" s="23" customFormat="1" ht="21" customHeight="1">
      <c r="B44" t="s">
        <v>60</v>
      </c>
      <c r="C44" s="38"/>
      <c r="D44" s="3"/>
      <c r="E44" s="3"/>
      <c r="F44" s="3"/>
      <c r="G44" s="3"/>
      <c r="H44" s="3"/>
      <c r="I44" s="3"/>
      <c r="J44" s="3"/>
      <c r="K44" s="3"/>
      <c r="L44" s="3"/>
      <c r="M44" s="3"/>
      <c r="N44" s="3"/>
    </row>
    <row r="45" spans="2:14" s="23" customFormat="1" ht="21" customHeight="1">
      <c r="B45" t="s">
        <v>70</v>
      </c>
      <c r="C45" s="38"/>
      <c r="D45" s="3"/>
      <c r="E45" s="3"/>
      <c r="F45" s="3"/>
      <c r="G45" s="3"/>
      <c r="H45" s="3"/>
      <c r="I45" s="3"/>
      <c r="J45" s="3"/>
      <c r="K45" s="3"/>
      <c r="L45" s="3"/>
      <c r="M45" s="3"/>
      <c r="N45" s="3"/>
    </row>
    <row r="46" spans="2:14" s="23" customFormat="1" ht="29.25" thickBot="1">
      <c r="B46" s="4" t="s">
        <v>108</v>
      </c>
      <c r="C46" s="38"/>
      <c r="D46" s="3"/>
      <c r="E46" s="3"/>
      <c r="F46" s="3"/>
      <c r="G46" s="3"/>
      <c r="H46" s="3"/>
      <c r="I46" s="3"/>
      <c r="J46" s="3"/>
      <c r="K46" s="3"/>
      <c r="L46" s="3"/>
      <c r="M46" s="3"/>
      <c r="N46" s="3"/>
    </row>
    <row r="47" spans="2:14" ht="21" customHeight="1">
      <c r="B47" s="1" t="s">
        <v>193</v>
      </c>
    </row>
    <row r="48" spans="2:14" ht="21" customHeight="1">
      <c r="B48" s="1" t="s">
        <v>194</v>
      </c>
    </row>
    <row r="49" spans="2:2" ht="21" customHeight="1">
      <c r="B49" s="1" t="s">
        <v>195</v>
      </c>
    </row>
    <row r="50" spans="2:2" ht="21" customHeight="1">
      <c r="B50" s="1" t="s">
        <v>196</v>
      </c>
    </row>
    <row r="51" spans="2:2" ht="29.25" thickBot="1">
      <c r="B51" s="4" t="s">
        <v>110</v>
      </c>
    </row>
    <row r="52" spans="2:2" ht="21" customHeight="1">
      <c r="B52" s="1" t="s">
        <v>197</v>
      </c>
    </row>
    <row r="53" spans="2:2" ht="21" customHeight="1">
      <c r="B53" s="1" t="s">
        <v>198</v>
      </c>
    </row>
    <row r="54" spans="2:2" ht="21" customHeight="1">
      <c r="B54" s="1" t="s">
        <v>199</v>
      </c>
    </row>
  </sheetData>
  <sheetProtection insertRows="0" deleteRows="0"/>
  <pageMargins left="0.7" right="0.7" top="0.75" bottom="0.75" header="0.3" footer="0.3"/>
  <pageSetup paperSize="9"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L12"/>
  <sheetViews>
    <sheetView workbookViewId="0"/>
  </sheetViews>
  <sheetFormatPr defaultColWidth="9.140625" defaultRowHeight="21" customHeight="1"/>
  <cols>
    <col min="1" max="1" width="9.140625" style="21"/>
    <col min="2" max="2" width="42.85546875" style="21" customWidth="1"/>
    <col min="3" max="3" width="42.85546875" style="21" hidden="1" customWidth="1"/>
    <col min="4" max="4" width="9.140625" style="21" hidden="1" customWidth="1"/>
    <col min="5" max="6" width="23" style="21" hidden="1" customWidth="1"/>
    <col min="7" max="7" width="21.5703125" style="21" hidden="1" customWidth="1"/>
    <col min="8" max="8" width="54.85546875" style="21" hidden="1" customWidth="1"/>
    <col min="9" max="10" width="50.42578125" style="21" hidden="1" customWidth="1"/>
    <col min="11" max="11" width="47.42578125" style="21" hidden="1" customWidth="1"/>
    <col min="12" max="12" width="28.5703125" style="21" customWidth="1"/>
    <col min="13" max="13" width="21" style="21" customWidth="1"/>
    <col min="14" max="16384" width="9.140625" style="21"/>
  </cols>
  <sheetData>
    <row r="2" spans="2:12" ht="47.25" thickBot="1">
      <c r="B2" s="19" t="s">
        <v>709</v>
      </c>
      <c r="C2" s="19"/>
      <c r="D2" s="19"/>
      <c r="E2" s="19"/>
      <c r="F2" s="19"/>
      <c r="G2" s="19"/>
      <c r="H2" s="19"/>
      <c r="I2" s="19"/>
      <c r="J2" s="19"/>
      <c r="K2" s="19"/>
      <c r="L2" s="19"/>
    </row>
    <row r="4" spans="2:12" ht="21" customHeight="1">
      <c r="B4" s="21" t="s">
        <v>710</v>
      </c>
    </row>
    <row r="6" spans="2:12" ht="15">
      <c r="B6" s="16" t="s">
        <v>1</v>
      </c>
      <c r="C6" s="16" t="s">
        <v>2</v>
      </c>
      <c r="D6" s="16" t="s">
        <v>3</v>
      </c>
      <c r="E6" s="16" t="s">
        <v>4</v>
      </c>
      <c r="F6" s="16" t="s">
        <v>5</v>
      </c>
      <c r="G6" s="16" t="s">
        <v>37</v>
      </c>
      <c r="H6" s="16" t="s">
        <v>38</v>
      </c>
      <c r="I6" s="16" t="s">
        <v>607</v>
      </c>
      <c r="J6" s="16" t="s">
        <v>608</v>
      </c>
      <c r="K6" s="16" t="s">
        <v>705</v>
      </c>
      <c r="L6" s="16" t="s">
        <v>6</v>
      </c>
    </row>
    <row r="7" spans="2:12" ht="29.25" thickBot="1">
      <c r="B7" s="15" t="s">
        <v>711</v>
      </c>
      <c r="C7" s="15" t="s">
        <v>60</v>
      </c>
      <c r="D7" s="15"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15"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15" t="str">
        <f>IF(Table_Policy[[#This Row],[Header]]="Yes","",IF(Table_Policy[[#This Row],[Property]]&lt;&gt;"",SUBSTITUTE(Table_Policy[[#This Row],[Type]]," ","")&amp;SUBSTITUTE(Table_Policy[[#This Row],[Property]]," ",""),""))</f>
        <v/>
      </c>
      <c r="G7" s="15"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15" t="str">
        <f>IF(OR(Table_Policy[[#This Row],[Header]]="Yes",Table_Policy[[#This Row],[Text]]=""),"",IF(OR(Table_Policy[[#This Row],[Text]]="true",Table_Policy[[#This Row],[Text]]="false",ISNUMBER(Table_Policy[[#This Row],[Text]])),Table_Policy[[#This Row],[Text]],""""&amp;Table_Policy[[#This Row],[Text]]&amp;""""))</f>
        <v/>
      </c>
      <c r="I7" s="15"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15" t="str">
        <f ca="1">SUBSTITUTE(SUBSTITUTE(SUBSTITUTE(SUBSTITUTE(SUBSTITUTE(SUBSTITUTE(SUBSTITUTE(SUBSTITUTE(
TRIM(CLEAN(Table_Policy[[#This Row],[Quote]])),
" {","{"),
"{ ","{"),
" }","}"),
"} ","}"),
" [","["),
"[ ","["),
" ]","]"),
"] ","]")</f>
        <v>"Policy":{</v>
      </c>
      <c r="K7" s="15" t="str">
        <f>IF(Table_Policy[[#This Row],[Header]]="Yes","",IF(Table_Policy[[#This Row],[Property]]&lt;&gt;"",Table_Policy[[#This Row],[Key]]&amp;"="&amp;SUBSTITUTE(SUBSTITUTE(Table_Policy[[#This Row],[Text]],"&amp;","%26")," ","%20"),""))</f>
        <v/>
      </c>
      <c r="L7" s="15"/>
    </row>
    <row r="8" spans="2:12" s="22" customFormat="1" ht="21" hidden="1" customHeight="1">
      <c r="B8" s="10"/>
      <c r="C8" s="10"/>
      <c r="D8"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2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27" t="str">
        <f>IF(Table_Policy[[#This Row],[Header]]="Yes","",IF(Table_Policy[[#This Row],[Property]]&lt;&gt;"",SUBSTITUTE(Table_Policy[[#This Row],[Type]]," ","")&amp;SUBSTITUTE(Table_Policy[[#This Row],[Property]]," ",""),""))</f>
        <v/>
      </c>
      <c r="G8" s="2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27" t="str">
        <f ca="1">IF(OR(Table_Policy[[#This Row],[Header]]="Yes",Table_Policy[[#This Row],[Text]]=""),"",IF(OR(Table_Policy[[#This Row],[Text]]="true",Table_Policy[[#This Row],[Text]]="false",ISNUMBER(Table_Policy[[#This Row],[Text]])),Table_Policy[[#This Row],[Text]],""""&amp;Table_Policy[[#This Row],[Text]]&amp;""""))</f>
        <v/>
      </c>
      <c r="I8"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27" t="str">
        <f ca="1">SUBSTITUTE(SUBSTITUTE(SUBSTITUTE(SUBSTITUTE(SUBSTITUTE(SUBSTITUTE(SUBSTITUTE(SUBSTITUTE(
TRIM(CLEAN(Table_Policy[[#This Row],[Quote]])),
" {","{"),
"{ ","{"),
" }","}"),
"} ","}"),
" [","["),
"[ ","["),
" ]","]"),
"] ","]")</f>
        <v/>
      </c>
      <c r="K8" s="27" t="str">
        <f>IF(Table_Policy[[#This Row],[Header]]="Yes","",IF(Table_Policy[[#This Row],[Property]]&lt;&gt;"",Table_Policy[[#This Row],[Key]]&amp;"="&amp;SUBSTITUTE(SUBSTITUTE(Table_Policy[[#This Row],[Text]],"&amp;","%26")," ","%20"),""))</f>
        <v/>
      </c>
      <c r="L8" s="40"/>
    </row>
    <row r="9" spans="2:12" s="22" customFormat="1" ht="21" customHeight="1">
      <c r="B9" s="10" t="s">
        <v>66</v>
      </c>
      <c r="C9" s="10"/>
      <c r="D9"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10" t="str">
        <f ca="1">IF(Table_Policy[[#This Row],[Header]]="Yes","",IF(Table_Policy[[#This Row],[Property]]&lt;&gt;"",SUBSTITUTE(Table_Policy[[#This Row],[Type]]," ","")&amp;SUBSTITUTE(Table_Policy[[#This Row],[Property]]," ",""),""))</f>
        <v>PolicyNumber</v>
      </c>
      <c r="G9" s="10"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12/11/2019</v>
      </c>
      <c r="H9" s="10" t="str">
        <f ca="1">IF(OR(Table_Policy[[#This Row],[Header]]="Yes",Table_Policy[[#This Row],[Text]]=""),"",IF(OR(Table_Policy[[#This Row],[Text]]="true",Table_Policy[[#This Row],[Text]]="false",ISNUMBER(Table_Policy[[#This Row],[Text]])),Table_Policy[[#This Row],[Text]],""""&amp;Table_Policy[[#This Row],[Text]]&amp;""""))</f>
        <v>"12/11/2019"</v>
      </c>
      <c r="I9"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"Number": "12/11/2019",</v>
      </c>
      <c r="J9" s="27" t="str">
        <f ca="1">SUBSTITUTE(SUBSTITUTE(SUBSTITUTE(SUBSTITUTE(SUBSTITUTE(SUBSTITUTE(SUBSTITUTE(SUBSTITUTE(
TRIM(CLEAN(Table_Policy[[#This Row],[Quote]])),
" {","{"),
"{ ","{"),
" }","}"),
"} ","}"),
" [","["),
"[ ","["),
" ]","]"),
"] ","]")</f>
        <v>"Number": "12/11/2019",</v>
      </c>
      <c r="K9" s="10" t="str">
        <f ca="1">IF(Table_Policy[[#This Row],[Header]]="Yes","",IF(Table_Policy[[#This Row],[Property]]&lt;&gt;"",Table_Policy[[#This Row],[Key]]&amp;"="&amp;SUBSTITUTE(SUBSTITUTE(Table_Policy[[#This Row],[Text]],"&amp;","%26")," ","%20"),""))</f>
        <v>number=12/11/2019</v>
      </c>
      <c r="L9" s="45" t="str">
        <f ca="1">'Question Sets'!G12</f>
        <v>12/11/2019</v>
      </c>
    </row>
    <row r="10" spans="2:12" s="22" customFormat="1" ht="21" customHeight="1">
      <c r="B10" s="10" t="s">
        <v>712</v>
      </c>
      <c r="C10" s="10"/>
      <c r="D10"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10" t="str">
        <f ca="1">IF(Table_Policy[[#This Row],[Header]]="Yes","",IF(Table_Policy[[#This Row],[Property]]&lt;&gt;"",SUBSTITUTE(Table_Policy[[#This Row],[Type]]," ","")&amp;SUBSTITUTE(Table_Policy[[#This Row],[Property]]," ",""),""))</f>
        <v>PolicyIssueDate</v>
      </c>
      <c r="G10" s="10"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12/11/2019</v>
      </c>
      <c r="H10" s="10" t="str">
        <f ca="1">IF(OR(Table_Policy[[#This Row],[Header]]="Yes",Table_Policy[[#This Row],[Text]]=""),"",IF(OR(Table_Policy[[#This Row],[Text]]="true",Table_Policy[[#This Row],[Text]]="false",ISNUMBER(Table_Policy[[#This Row],[Text]])),Table_Policy[[#This Row],[Text]],""""&amp;Table_Policy[[#This Row],[Text]]&amp;""""))</f>
        <v>"12/11/2019"</v>
      </c>
      <c r="I10"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"IssueDate": "12/11/2019",</v>
      </c>
      <c r="J10" s="27" t="str">
        <f ca="1">SUBSTITUTE(SUBSTITUTE(SUBSTITUTE(SUBSTITUTE(SUBSTITUTE(SUBSTITUTE(SUBSTITUTE(SUBSTITUTE(
TRIM(CLEAN(Table_Policy[[#This Row],[Quote]])),
" {","{"),
"{ ","{"),
" }","}"),
"} ","}"),
" [","["),
"[ ","["),
" ]","]"),
"] ","]")</f>
        <v>"IssueDate": "12/11/2019",</v>
      </c>
      <c r="K10" s="10" t="str">
        <f ca="1">IF(Table_Policy[[#This Row],[Header]]="Yes","",IF(Table_Policy[[#This Row],[Property]]&lt;&gt;"",Table_Policy[[#This Row],[Key]]&amp;"="&amp;SUBSTITUTE(SUBSTITUTE(Table_Policy[[#This Row],[Text]],"&amp;","%26")," ","%20"),""))</f>
        <v>issueDate=12/11/2019</v>
      </c>
      <c r="L10" s="45" t="str">
        <f ca="1">'Question Sets'!G12</f>
        <v>12/11/2019</v>
      </c>
    </row>
    <row r="11" spans="2:12" s="22" customFormat="1" ht="21" customHeight="1">
      <c r="B11" s="10" t="s">
        <v>713</v>
      </c>
      <c r="C11" s="10"/>
      <c r="D11"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10" t="str">
        <f ca="1">IF(Table_Policy[[#This Row],[Header]]="Yes","",IF(Table_Policy[[#This Row],[Property]]&lt;&gt;"",SUBSTITUTE(Table_Policy[[#This Row],[Type]]," ","")&amp;SUBSTITUTE(Table_Policy[[#This Row],[Property]]," ",""),""))</f>
        <v>PolicyPeriodFrom</v>
      </c>
      <c r="G11" s="10"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12/11/2019</v>
      </c>
      <c r="H11" s="10" t="str">
        <f ca="1">IF(OR(Table_Policy[[#This Row],[Header]]="Yes",Table_Policy[[#This Row],[Text]]=""),"",IF(OR(Table_Policy[[#This Row],[Text]]="true",Table_Policy[[#This Row],[Text]]="false",ISNUMBER(Table_Policy[[#This Row],[Text]])),Table_Policy[[#This Row],[Text]],""""&amp;Table_Policy[[#This Row],[Text]]&amp;""""))</f>
        <v>"12/11/2019"</v>
      </c>
      <c r="I11"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"PeriodFrom": "12/11/2019",</v>
      </c>
      <c r="J11" s="27" t="str">
        <f ca="1">SUBSTITUTE(SUBSTITUTE(SUBSTITUTE(SUBSTITUTE(SUBSTITUTE(SUBSTITUTE(SUBSTITUTE(SUBSTITUTE(
TRIM(CLEAN(Table_Policy[[#This Row],[Quote]])),
" {","{"),
"{ ","{"),
" }","}"),
"} ","}"),
" [","["),
"[ ","["),
" ]","]"),
"] ","]")</f>
        <v>"PeriodFrom": "12/11/2019",</v>
      </c>
      <c r="K11" s="10" t="str">
        <f ca="1">IF(Table_Policy[[#This Row],[Header]]="Yes","",IF(Table_Policy[[#This Row],[Property]]&lt;&gt;"",Table_Policy[[#This Row],[Key]]&amp;"="&amp;SUBSTITUTE(SUBSTITUTE(Table_Policy[[#This Row],[Text]],"&amp;","%26")," ","%20"),""))</f>
        <v>periodFrom=12/11/2019</v>
      </c>
      <c r="L11" s="45" t="str">
        <f ca="1">'Question Sets'!G12</f>
        <v>12/11/2019</v>
      </c>
    </row>
    <row r="12" spans="2:12" s="22" customFormat="1" ht="21" customHeight="1">
      <c r="B12" s="10" t="s">
        <v>714</v>
      </c>
      <c r="C12" s="10"/>
      <c r="D12"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10" t="str">
        <f ca="1">IF(Table_Policy[[#This Row],[Header]]="Yes","",IF(Table_Policy[[#This Row],[Property]]&lt;&gt;"",SUBSTITUTE(Table_Policy[[#This Row],[Type]]," ","")&amp;SUBSTITUTE(Table_Policy[[#This Row],[Property]]," ",""),""))</f>
        <v>PolicyPeriodTo</v>
      </c>
      <c r="G12" s="10"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12/11/2019</v>
      </c>
      <c r="H12" s="10" t="str">
        <f ca="1">IF(OR(Table_Policy[[#This Row],[Header]]="Yes",Table_Policy[[#This Row],[Text]]=""),"",IF(OR(Table_Policy[[#This Row],[Text]]="true",Table_Policy[[#This Row],[Text]]="false",ISNUMBER(Table_Policy[[#This Row],[Text]])),Table_Policy[[#This Row],[Text]],""""&amp;Table_Policy[[#This Row],[Text]]&amp;""""))</f>
        <v>"12/11/2019"</v>
      </c>
      <c r="I12" s="2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"PeriodTo": "12/11/2019"
    }</v>
      </c>
      <c r="J12" s="27" t="str">
        <f ca="1">SUBSTITUTE(SUBSTITUTE(SUBSTITUTE(SUBSTITUTE(SUBSTITUTE(SUBSTITUTE(SUBSTITUTE(SUBSTITUTE(
TRIM(CLEAN(Table_Policy[[#This Row],[Quote]])),
" {","{"),
"{ ","{"),
" }","}"),
"} ","}"),
" [","["),
"[ ","["),
" ]","]"),
"] ","]")</f>
        <v>"PeriodTo": "12/11/2019"}</v>
      </c>
      <c r="K12" s="10" t="str">
        <f ca="1">IF(Table_Policy[[#This Row],[Header]]="Yes","",IF(Table_Policy[[#This Row],[Property]]&lt;&gt;"",Table_Policy[[#This Row],[Key]]&amp;"="&amp;SUBSTITUTE(SUBSTITUTE(Table_Policy[[#This Row],[Text]],"&amp;","%26")," ","%20"),""))</f>
        <v>periodTo=12/11/2019</v>
      </c>
      <c r="L12" s="77" t="str">
        <f ca="1">'Question Sets'!G12</f>
        <v>12/11/2019</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BB29"/>
  <sheetViews>
    <sheetView tabSelected="1" topLeftCell="A25" workbookViewId="0">
      <selection activeCell="E35" sqref="E35"/>
    </sheetView>
  </sheetViews>
  <sheetFormatPr defaultColWidth="9.140625" defaultRowHeight="21" customHeight="1"/>
  <cols>
    <col min="1" max="1" width="9.140625" style="3"/>
    <col min="2" max="2" width="41" style="3" customWidth="1"/>
    <col min="3" max="3" width="38.7109375" style="3" customWidth="1"/>
    <col min="4" max="4" width="14.42578125" style="164" customWidth="1"/>
    <col min="5" max="5" width="9.140625" style="3"/>
    <col min="6" max="6" width="12.5703125" style="3" customWidth="1"/>
    <col min="7" max="16384" width="9.140625" style="3"/>
  </cols>
  <sheetData>
    <row r="2" spans="2:54" ht="47.25" thickBot="1">
      <c r="B2" s="79" t="s">
        <v>715</v>
      </c>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row>
    <row r="4" spans="2:54" ht="29.25" thickBot="1">
      <c r="B4" s="4" t="s">
        <v>716</v>
      </c>
      <c r="C4" s="4"/>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row>
    <row r="6" spans="2:54" ht="15">
      <c r="C6" s="6" t="s">
        <v>717</v>
      </c>
      <c r="D6" s="160" t="s">
        <v>115</v>
      </c>
      <c r="E6" s="6" t="s">
        <v>116</v>
      </c>
      <c r="F6" s="6" t="s">
        <v>117</v>
      </c>
      <c r="G6" s="6" t="s">
        <v>118</v>
      </c>
      <c r="H6" s="6" t="s">
        <v>119</v>
      </c>
      <c r="I6" s="6" t="s">
        <v>120</v>
      </c>
      <c r="J6" s="6" t="s">
        <v>121</v>
      </c>
      <c r="K6" s="6" t="s">
        <v>122</v>
      </c>
      <c r="L6" s="6" t="s">
        <v>123</v>
      </c>
      <c r="M6" s="6" t="s">
        <v>124</v>
      </c>
      <c r="N6" s="6" t="s">
        <v>718</v>
      </c>
      <c r="O6" s="6" t="s">
        <v>719</v>
      </c>
      <c r="P6" s="6" t="s">
        <v>720</v>
      </c>
      <c r="Q6" s="6" t="s">
        <v>721</v>
      </c>
      <c r="R6" s="6" t="s">
        <v>722</v>
      </c>
      <c r="S6" s="6" t="s">
        <v>723</v>
      </c>
      <c r="T6" s="6" t="s">
        <v>724</v>
      </c>
      <c r="U6" s="6" t="s">
        <v>725</v>
      </c>
      <c r="V6" s="6" t="s">
        <v>726</v>
      </c>
      <c r="W6" s="6" t="s">
        <v>727</v>
      </c>
      <c r="X6" s="6" t="s">
        <v>728</v>
      </c>
      <c r="Y6" s="6" t="s">
        <v>729</v>
      </c>
      <c r="Z6" s="6" t="s">
        <v>730</v>
      </c>
      <c r="AA6" s="6" t="s">
        <v>731</v>
      </c>
      <c r="AB6" s="6" t="s">
        <v>732</v>
      </c>
      <c r="AC6" s="6" t="s">
        <v>733</v>
      </c>
      <c r="AD6" s="6" t="s">
        <v>734</v>
      </c>
      <c r="AE6" s="6" t="s">
        <v>735</v>
      </c>
      <c r="AF6" s="6" t="s">
        <v>736</v>
      </c>
      <c r="AG6" s="6" t="s">
        <v>737</v>
      </c>
      <c r="AH6" s="6" t="s">
        <v>738</v>
      </c>
      <c r="AI6" s="6" t="s">
        <v>739</v>
      </c>
      <c r="AJ6" s="6" t="s">
        <v>740</v>
      </c>
      <c r="AK6" s="6" t="s">
        <v>741</v>
      </c>
      <c r="AL6" s="6" t="s">
        <v>742</v>
      </c>
      <c r="AM6" s="6" t="s">
        <v>743</v>
      </c>
      <c r="AN6" s="6" t="s">
        <v>744</v>
      </c>
      <c r="AO6" s="6" t="s">
        <v>745</v>
      </c>
      <c r="AP6" s="6" t="s">
        <v>746</v>
      </c>
      <c r="AQ6" s="6" t="s">
        <v>747</v>
      </c>
      <c r="AR6" s="6" t="s">
        <v>748</v>
      </c>
      <c r="AS6" s="6" t="s">
        <v>749</v>
      </c>
      <c r="AT6" s="6" t="s">
        <v>750</v>
      </c>
      <c r="AU6" s="6" t="s">
        <v>751</v>
      </c>
      <c r="AV6" s="6" t="s">
        <v>752</v>
      </c>
      <c r="AW6" s="6" t="s">
        <v>753</v>
      </c>
      <c r="AX6" s="6" t="s">
        <v>754</v>
      </c>
      <c r="AY6" s="6" t="s">
        <v>755</v>
      </c>
      <c r="AZ6" s="6" t="s">
        <v>756</v>
      </c>
      <c r="BA6" s="6" t="s">
        <v>757</v>
      </c>
      <c r="BB6" s="6" t="s">
        <v>758</v>
      </c>
    </row>
    <row r="7" spans="2:54" ht="21" customHeight="1">
      <c r="B7" s="3" t="s">
        <v>759</v>
      </c>
      <c r="C7" s="2" t="s">
        <v>760</v>
      </c>
      <c r="D7" s="161" t="str">
        <f>""""&amp;SUBSTITUTE(_xlfn.TEXTJOIN(""",""",FALSE,Table_Question_Sets[[#All],[Key]])," ","")&amp;""""</f>
        <v>"Key","ratingPrimary","","something","ratingState","ratingSecondary","","travelCover","policyStartDate","policyAdjustmentDate","policyEndDate","contact","","contactName","contactEmail","contactPhone","contactMobile","source","deliveryMethod","personal","","insuredFullName","residentialHeading","residentialAddress","residentialTown","residentialState","residentialPostcode","postalHeading","postalAddress","postalTown","postalState","postalPostcode","disclosure","","disclosureHeading","history","historyDetails","insolvency","insolvencyDetails","declaration","paymentOptions","paymentOption","paymentMethods","","paymentMethodSelect","paymentMethod","creditCardHeading","creditCardNumber","creditCardName","creditCardExpiryDate","creditCardCCV","successPage","","sendInvoiceMessageEmail","sendInvoiceMessagePost","paymentOptionMessagePayNow","paymentOptionMessageSendInvoice","termsAndConditions"</v>
      </c>
      <c r="E7" s="153"/>
      <c r="F7" s="153"/>
      <c r="G7" s="153"/>
      <c r="H7" s="153"/>
      <c r="I7" s="153"/>
      <c r="J7" s="153"/>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2" t="s">
        <v>761</v>
      </c>
    </row>
    <row r="8" spans="2:54" ht="21" customHeight="1">
      <c r="B8" s="3" t="s">
        <v>762</v>
      </c>
      <c r="C8" s="2" t="s">
        <v>763</v>
      </c>
      <c r="D8" s="161" t="str">
        <f>""""&amp;SUBSTITUTE(_xlfn.TEXTJOIN(""",""",FALSE,Table_Repeating_Question_Sets[[#All],[Key]])," ","")&amp;""""</f>
        <v>"Key","repeating1","","repeating2","","repeating3","","repeating4","","repeating5",""</v>
      </c>
      <c r="E8" s="153"/>
      <c r="F8" s="153"/>
      <c r="G8" s="153"/>
      <c r="H8" s="153"/>
      <c r="I8" s="153"/>
      <c r="J8" s="153"/>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 t="s">
        <v>761</v>
      </c>
    </row>
    <row r="9" spans="2:54" ht="21" customHeight="1">
      <c r="B9" s="3" t="s">
        <v>764</v>
      </c>
      <c r="C9" s="2" t="s">
        <v>765</v>
      </c>
      <c r="D9" s="161" t="str">
        <f ca="1">IF(INDIRECT("'Question Sets'!"&amp;SUBSTITUTE(ADDRESS(1,COLUMN(Table_Question_Sets[[#Headers],[Output Config Keys Nested]]),4),"1","")&amp;COLUMN()+1)&lt;&gt;"",INDIRECT("'Question Sets'!"&amp;SUBSTITUTE(ADDRESS(1,COLUMN(Table_Question_Sets[[#Headers],[Output Config Keys Nested]]),4),"1","")&amp;COLUMN()+1),"")</f>
        <v>"ratingPrimary":["something","ratingState"],</v>
      </c>
      <c r="E9" s="153" t="str">
        <f ca="1">IF(INDIRECT("'Question Sets'!"&amp;SUBSTITUTE(ADDRESS(1,COLUMN(Table_Question_Sets[[#Headers],[Output Config Keys Nested]]),4),"1","")&amp;COLUMN()+1)&lt;&gt;"",INDIRECT("'Question Sets'!"&amp;SUBSTITUTE(ADDRESS(1,COLUMN(Table_Question_Sets[[#Headers],[Output Config Keys Nested]]),4),"1","")&amp;COLUMN()+1),"")</f>
        <v>"ratingSecondary":["travelCover","policyStartDate","policyAdjustmentDate","policyEndDate"],</v>
      </c>
      <c r="F9" s="153" t="str">
        <f ca="1">IF(INDIRECT("'Question Sets'!"&amp;SUBSTITUTE(ADDRESS(1,COLUMN(Table_Question_Sets[[#Headers],[Output Config Keys Nested]]),4),"1","")&amp;COLUMN()+1)&lt;&gt;"",INDIRECT("'Question Sets'!"&amp;SUBSTITUTE(ADDRESS(1,COLUMN(Table_Question_Sets[[#Headers],[Output Config Keys Nested]]),4),"1","")&amp;COLUMN()+1),"")</f>
        <v>"contact":["contactName","contactEmail","contactPhone","contactMobile","source","deliveryMethod"],</v>
      </c>
      <c r="G9" s="153" t="str">
        <f ca="1">IF(INDIRECT("'Question Sets'!"&amp;SUBSTITUTE(ADDRESS(1,COLUMN(Table_Question_Sets[[#Headers],[Output Config Keys Nested]]),4),"1","")&amp;COLUMN()+1)&lt;&gt;"",INDIRECT("'Question Sets'!"&amp;SUBSTITUTE(ADDRESS(1,COLUMN(Table_Question_Sets[[#Headers],[Output Config Keys Nested]]),4),"1","")&amp;COLUMN()+1),"")</f>
        <v>"personal":["insuredFullName","residentialHeading","residentialAddress","residentialTown","residentialState","residentialPostcode","postalHeading","postalAddress","postalTown","postalState","postalPostcode"],</v>
      </c>
      <c r="H9" s="153" t="str">
        <f ca="1">IF(INDIRECT("'Question Sets'!"&amp;SUBSTITUTE(ADDRESS(1,COLUMN(Table_Question_Sets[[#Headers],[Output Config Keys Nested]]),4),"1","")&amp;COLUMN()+1)&lt;&gt;"",INDIRECT("'Question Sets'!"&amp;SUBSTITUTE(ADDRESS(1,COLUMN(Table_Question_Sets[[#Headers],[Output Config Keys Nested]]),4),"1","")&amp;COLUMN()+1),"")</f>
        <v>"disclosure":["disclosureHeading","history","historyDetails","insolvency","insolvencyDetails","declaration"],</v>
      </c>
      <c r="I9" s="153" t="str">
        <f ca="1">IF(INDIRECT("'Question Sets'!"&amp;SUBSTITUTE(ADDRESS(1,COLUMN(Table_Question_Sets[[#Headers],[Output Config Keys Nested]]),4),"1","")&amp;COLUMN()+1)&lt;&gt;"",INDIRECT("'Question Sets'!"&amp;SUBSTITUTE(ADDRESS(1,COLUMN(Table_Question_Sets[[#Headers],[Output Config Keys Nested]]),4),"1","")&amp;COLUMN()+1),"")</f>
        <v>"paymentOptions":["paymentOption"],</v>
      </c>
      <c r="J9" s="153" t="str">
        <f ca="1">IF(INDIRECT("'Question Sets'!"&amp;SUBSTITUTE(ADDRESS(1,COLUMN(Table_Question_Sets[[#Headers],[Output Config Keys Nested]]),4),"1","")&amp;COLUMN()+1)&lt;&gt;"",INDIRECT("'Question Sets'!"&amp;SUBSTITUTE(ADDRESS(1,COLUMN(Table_Question_Sets[[#Headers],[Output Config Keys Nested]]),4),"1","")&amp;COLUMN()+1),"")</f>
        <v>"paymentMethods":["paymentMethodSelect","paymentMethod","creditCardHeading","creditCardNumber","creditCardName","creditCardExpiryDate","creditCardCCV"],</v>
      </c>
      <c r="K9" s="153" t="str">
        <f ca="1">IF(INDIRECT("'Question Sets'!"&amp;SUBSTITUTE(ADDRESS(1,COLUMN(Table_Question_Sets[[#Headers],[Output Config Keys Nested]]),4),"1","")&amp;COLUMN()+1)&lt;&gt;"",INDIRECT("'Question Sets'!"&amp;SUBSTITUTE(ADDRESS(1,COLUMN(Table_Question_Sets[[#Headers],[Output Config Keys Nested]]),4),"1","")&amp;COLUMN()+1),"")</f>
        <v>"successPage":["sendInvoiceMessageEmail","sendInvoiceMessagePost","paymentOptionMessagePayNow","paymentOptionMessageSendInvoice","termsAndConditions"],</v>
      </c>
      <c r="L9" s="153" t="str">
        <f ca="1">IF(INDIRECT("'Question Sets'!"&amp;SUBSTITUTE(ADDRESS(1,COLUMN(Table_Question_Sets[[#Headers],[Output Config Keys Nested]]),4),"1","")&amp;COLUMN()+1)&lt;&gt;"",INDIRECT("'Question Sets'!"&amp;SUBSTITUTE(ADDRESS(1,COLUMN(Table_Question_Sets[[#Headers],[Output Config Keys Nested]]),4),"1","")&amp;COLUMN()+1),"")</f>
        <v/>
      </c>
      <c r="M9" s="153" t="str">
        <f ca="1">IF(INDIRECT("'Question Sets'!"&amp;SUBSTITUTE(ADDRESS(1,COLUMN(Table_Question_Sets[[#Headers],[Output Config Keys Nested]]),4),"1","")&amp;COLUMN()+1)&lt;&gt;"",INDIRECT("'Question Sets'!"&amp;SUBSTITUTE(ADDRESS(1,COLUMN(Table_Question_Sets[[#Headers],[Output Config Keys Nested]]),4),"1","")&amp;COLUMN()+1),"")</f>
        <v/>
      </c>
      <c r="N9" s="153" t="str">
        <f ca="1">IF(INDIRECT("'Question Sets'!"&amp;SUBSTITUTE(ADDRESS(1,COLUMN(Table_Question_Sets[[#Headers],[Output Config Keys Nested]]),4),"1","")&amp;COLUMN()+1)&lt;&gt;"",INDIRECT("'Question Sets'!"&amp;SUBSTITUTE(ADDRESS(1,COLUMN(Table_Question_Sets[[#Headers],[Output Config Keys Nested]]),4),"1","")&amp;COLUMN()+1),"")</f>
        <v/>
      </c>
      <c r="O9" s="153" t="str">
        <f ca="1">IF(INDIRECT("'Question Sets'!"&amp;SUBSTITUTE(ADDRESS(1,COLUMN(Table_Question_Sets[[#Headers],[Output Config Keys Nested]]),4),"1","")&amp;COLUMN()+1)&lt;&gt;"",INDIRECT("'Question Sets'!"&amp;SUBSTITUTE(ADDRESS(1,COLUMN(Table_Question_Sets[[#Headers],[Output Config Keys Nested]]),4),"1","")&amp;COLUMN()+1),"")</f>
        <v/>
      </c>
      <c r="P9" s="153" t="str">
        <f ca="1">IF(INDIRECT("'Question Sets'!"&amp;SUBSTITUTE(ADDRESS(1,COLUMN(Table_Question_Sets[[#Headers],[Output Config Keys Nested]]),4),"1","")&amp;COLUMN()+1)&lt;&gt;"",INDIRECT("'Question Sets'!"&amp;SUBSTITUTE(ADDRESS(1,COLUMN(Table_Question_Sets[[#Headers],[Output Config Keys Nested]]),4),"1","")&amp;COLUMN()+1),"")</f>
        <v/>
      </c>
      <c r="Q9" s="153" t="str">
        <f ca="1">IF(INDIRECT("'Question Sets'!"&amp;SUBSTITUTE(ADDRESS(1,COLUMN(Table_Question_Sets[[#Headers],[Output Config Keys Nested]]),4),"1","")&amp;COLUMN()+1)&lt;&gt;"",INDIRECT("'Question Sets'!"&amp;SUBSTITUTE(ADDRESS(1,COLUMN(Table_Question_Sets[[#Headers],[Output Config Keys Nested]]),4),"1","")&amp;COLUMN()+1),"")</f>
        <v/>
      </c>
      <c r="R9" s="153" t="str">
        <f ca="1">IF(INDIRECT("'Question Sets'!"&amp;SUBSTITUTE(ADDRESS(1,COLUMN(Table_Question_Sets[[#Headers],[Output Config Keys Nested]]),4),"1","")&amp;COLUMN()+1)&lt;&gt;"",INDIRECT("'Question Sets'!"&amp;SUBSTITUTE(ADDRESS(1,COLUMN(Table_Question_Sets[[#Headers],[Output Config Keys Nested]]),4),"1","")&amp;COLUMN()+1),"")</f>
        <v/>
      </c>
      <c r="S9" s="153" t="str">
        <f ca="1">IF(INDIRECT("'Question Sets'!"&amp;SUBSTITUTE(ADDRESS(1,COLUMN(Table_Question_Sets[[#Headers],[Output Config Keys Nested]]),4),"1","")&amp;COLUMN()+1)&lt;&gt;"",INDIRECT("'Question Sets'!"&amp;SUBSTITUTE(ADDRESS(1,COLUMN(Table_Question_Sets[[#Headers],[Output Config Keys Nested]]),4),"1","")&amp;COLUMN()+1),"")</f>
        <v/>
      </c>
      <c r="T9" s="153" t="str">
        <f ca="1">IF(INDIRECT("'Question Sets'!"&amp;SUBSTITUTE(ADDRESS(1,COLUMN(Table_Question_Sets[[#Headers],[Output Config Keys Nested]]),4),"1","")&amp;COLUMN()+1)&lt;&gt;"",INDIRECT("'Question Sets'!"&amp;SUBSTITUTE(ADDRESS(1,COLUMN(Table_Question_Sets[[#Headers],[Output Config Keys Nested]]),4),"1","")&amp;COLUMN()+1),"")</f>
        <v/>
      </c>
      <c r="U9" s="153" t="str">
        <f ca="1">IF(INDIRECT("'Question Sets'!"&amp;SUBSTITUTE(ADDRESS(1,COLUMN(Table_Question_Sets[[#Headers],[Output Config Keys Nested]]),4),"1","")&amp;COLUMN()+1)&lt;&gt;"",INDIRECT("'Question Sets'!"&amp;SUBSTITUTE(ADDRESS(1,COLUMN(Table_Question_Sets[[#Headers],[Output Config Keys Nested]]),4),"1","")&amp;COLUMN()+1),"")</f>
        <v/>
      </c>
      <c r="V9" s="153" t="str">
        <f ca="1">IF(INDIRECT("'Question Sets'!"&amp;SUBSTITUTE(ADDRESS(1,COLUMN(Table_Question_Sets[[#Headers],[Output Config Keys Nested]]),4),"1","")&amp;COLUMN()+1)&lt;&gt;"",INDIRECT("'Question Sets'!"&amp;SUBSTITUTE(ADDRESS(1,COLUMN(Table_Question_Sets[[#Headers],[Output Config Keys Nested]]),4),"1","")&amp;COLUMN()+1),"")</f>
        <v/>
      </c>
      <c r="W9" s="153" t="str">
        <f ca="1">IF(INDIRECT("'Question Sets'!"&amp;SUBSTITUTE(ADDRESS(1,COLUMN(Table_Question_Sets[[#Headers],[Output Config Keys Nested]]),4),"1","")&amp;COLUMN()+1)&lt;&gt;"",INDIRECT("'Question Sets'!"&amp;SUBSTITUTE(ADDRESS(1,COLUMN(Table_Question_Sets[[#Headers],[Output Config Keys Nested]]),4),"1","")&amp;COLUMN()+1),"")</f>
        <v/>
      </c>
      <c r="X9" s="153" t="str">
        <f ca="1">IF(INDIRECT("'Question Sets'!"&amp;SUBSTITUTE(ADDRESS(1,COLUMN(Table_Question_Sets[[#Headers],[Output Config Keys Nested]]),4),"1","")&amp;COLUMN()+1)&lt;&gt;"",INDIRECT("'Question Sets'!"&amp;SUBSTITUTE(ADDRESS(1,COLUMN(Table_Question_Sets[[#Headers],[Output Config Keys Nested]]),4),"1","")&amp;COLUMN()+1),"")</f>
        <v/>
      </c>
      <c r="Y9" s="153" t="str">
        <f ca="1">IF(INDIRECT("'Question Sets'!"&amp;SUBSTITUTE(ADDRESS(1,COLUMN(Table_Question_Sets[[#Headers],[Output Config Keys Nested]]),4),"1","")&amp;COLUMN()+1)&lt;&gt;"",INDIRECT("'Question Sets'!"&amp;SUBSTITUTE(ADDRESS(1,COLUMN(Table_Question_Sets[[#Headers],[Output Config Keys Nested]]),4),"1","")&amp;COLUMN()+1),"")</f>
        <v/>
      </c>
      <c r="Z9" s="153" t="str">
        <f ca="1">IF(INDIRECT("'Question Sets'!"&amp;SUBSTITUTE(ADDRESS(1,COLUMN(Table_Question_Sets[[#Headers],[Output Config Keys Nested]]),4),"1","")&amp;COLUMN()+1)&lt;&gt;"",INDIRECT("'Question Sets'!"&amp;SUBSTITUTE(ADDRESS(1,COLUMN(Table_Question_Sets[[#Headers],[Output Config Keys Nested]]),4),"1","")&amp;COLUMN()+1),"")</f>
        <v/>
      </c>
      <c r="AA9" s="153" t="str">
        <f ca="1">IF(INDIRECT("'Question Sets'!"&amp;SUBSTITUTE(ADDRESS(1,COLUMN(Table_Question_Sets[[#Headers],[Output Config Keys Nested]]),4),"1","")&amp;COLUMN()+1)&lt;&gt;"",INDIRECT("'Question Sets'!"&amp;SUBSTITUTE(ADDRESS(1,COLUMN(Table_Question_Sets[[#Headers],[Output Config Keys Nested]]),4),"1","")&amp;COLUMN()+1),"")</f>
        <v/>
      </c>
      <c r="AB9" s="153" t="str">
        <f ca="1">IF(INDIRECT("'Question Sets'!"&amp;SUBSTITUTE(ADDRESS(1,COLUMN(Table_Question_Sets[[#Headers],[Output Config Keys Nested]]),4),"1","")&amp;COLUMN()+1)&lt;&gt;"",INDIRECT("'Question Sets'!"&amp;SUBSTITUTE(ADDRESS(1,COLUMN(Table_Question_Sets[[#Headers],[Output Config Keys Nested]]),4),"1","")&amp;COLUMN()+1),"")</f>
        <v/>
      </c>
      <c r="AC9" s="153" t="str">
        <f ca="1">IF(INDIRECT("'Question Sets'!"&amp;SUBSTITUTE(ADDRESS(1,COLUMN(Table_Question_Sets[[#Headers],[Output Config Keys Nested]]),4),"1","")&amp;COLUMN()+1)&lt;&gt;"",INDIRECT("'Question Sets'!"&amp;SUBSTITUTE(ADDRESS(1,COLUMN(Table_Question_Sets[[#Headers],[Output Config Keys Nested]]),4),"1","")&amp;COLUMN()+1),"")</f>
        <v/>
      </c>
      <c r="AD9" s="153" t="str">
        <f ca="1">IF(INDIRECT("'Question Sets'!"&amp;SUBSTITUTE(ADDRESS(1,COLUMN(Table_Question_Sets[[#Headers],[Output Config Keys Nested]]),4),"1","")&amp;COLUMN()+1)&lt;&gt;"",INDIRECT("'Question Sets'!"&amp;SUBSTITUTE(ADDRESS(1,COLUMN(Table_Question_Sets[[#Headers],[Output Config Keys Nested]]),4),"1","")&amp;COLUMN()+1),"")</f>
        <v/>
      </c>
      <c r="AE9" s="153" t="str">
        <f ca="1">IF(INDIRECT("'Question Sets'!"&amp;SUBSTITUTE(ADDRESS(1,COLUMN(Table_Question_Sets[[#Headers],[Output Config Keys Nested]]),4),"1","")&amp;COLUMN()+1)&lt;&gt;"",INDIRECT("'Question Sets'!"&amp;SUBSTITUTE(ADDRESS(1,COLUMN(Table_Question_Sets[[#Headers],[Output Config Keys Nested]]),4),"1","")&amp;COLUMN()+1),"")</f>
        <v/>
      </c>
      <c r="AF9" s="153" t="str">
        <f ca="1">IF(INDIRECT("'Question Sets'!"&amp;SUBSTITUTE(ADDRESS(1,COLUMN(Table_Question_Sets[[#Headers],[Output Config Keys Nested]]),4),"1","")&amp;COLUMN()+1)&lt;&gt;"",INDIRECT("'Question Sets'!"&amp;SUBSTITUTE(ADDRESS(1,COLUMN(Table_Question_Sets[[#Headers],[Output Config Keys Nested]]),4),"1","")&amp;COLUMN()+1),"")</f>
        <v/>
      </c>
      <c r="AG9" s="153" t="str">
        <f ca="1">IF(INDIRECT("'Question Sets'!"&amp;SUBSTITUTE(ADDRESS(1,COLUMN(Table_Question_Sets[[#Headers],[Output Config Keys Nested]]),4),"1","")&amp;COLUMN()+1)&lt;&gt;"",INDIRECT("'Question Sets'!"&amp;SUBSTITUTE(ADDRESS(1,COLUMN(Table_Question_Sets[[#Headers],[Output Config Keys Nested]]),4),"1","")&amp;COLUMN()+1),"")</f>
        <v/>
      </c>
      <c r="AH9" s="153" t="str">
        <f ca="1">IF(INDIRECT("'Question Sets'!"&amp;SUBSTITUTE(ADDRESS(1,COLUMN(Table_Question_Sets[[#Headers],[Output Config Keys Nested]]),4),"1","")&amp;COLUMN()+1)&lt;&gt;"",INDIRECT("'Question Sets'!"&amp;SUBSTITUTE(ADDRESS(1,COLUMN(Table_Question_Sets[[#Headers],[Output Config Keys Nested]]),4),"1","")&amp;COLUMN()+1),"")</f>
        <v/>
      </c>
      <c r="AI9" s="153" t="str">
        <f ca="1">IF(INDIRECT("'Question Sets'!"&amp;SUBSTITUTE(ADDRESS(1,COLUMN(Table_Question_Sets[[#Headers],[Output Config Keys Nested]]),4),"1","")&amp;COLUMN()+1)&lt;&gt;"",INDIRECT("'Question Sets'!"&amp;SUBSTITUTE(ADDRESS(1,COLUMN(Table_Question_Sets[[#Headers],[Output Config Keys Nested]]),4),"1","")&amp;COLUMN()+1),"")</f>
        <v/>
      </c>
      <c r="AJ9" s="153" t="str">
        <f ca="1">IF(INDIRECT("'Question Sets'!"&amp;SUBSTITUTE(ADDRESS(1,COLUMN(Table_Question_Sets[[#Headers],[Output Config Keys Nested]]),4),"1","")&amp;COLUMN()+1)&lt;&gt;"",INDIRECT("'Question Sets'!"&amp;SUBSTITUTE(ADDRESS(1,COLUMN(Table_Question_Sets[[#Headers],[Output Config Keys Nested]]),4),"1","")&amp;COLUMN()+1),"")</f>
        <v/>
      </c>
      <c r="AK9" s="153" t="str">
        <f ca="1">IF(INDIRECT("'Question Sets'!"&amp;SUBSTITUTE(ADDRESS(1,COLUMN(Table_Question_Sets[[#Headers],[Output Config Keys Nested]]),4),"1","")&amp;COLUMN()+1)&lt;&gt;"",INDIRECT("'Question Sets'!"&amp;SUBSTITUTE(ADDRESS(1,COLUMN(Table_Question_Sets[[#Headers],[Output Config Keys Nested]]),4),"1","")&amp;COLUMN()+1),"")</f>
        <v/>
      </c>
      <c r="AL9" s="153" t="str">
        <f ca="1">IF(INDIRECT("'Question Sets'!"&amp;SUBSTITUTE(ADDRESS(1,COLUMN(Table_Question_Sets[[#Headers],[Output Config Keys Nested]]),4),"1","")&amp;COLUMN()+1)&lt;&gt;"",INDIRECT("'Question Sets'!"&amp;SUBSTITUTE(ADDRESS(1,COLUMN(Table_Question_Sets[[#Headers],[Output Config Keys Nested]]),4),"1","")&amp;COLUMN()+1),"")</f>
        <v/>
      </c>
      <c r="AM9" s="153" t="str">
        <f ca="1">IF(INDIRECT("'Question Sets'!"&amp;SUBSTITUTE(ADDRESS(1,COLUMN(Table_Question_Sets[[#Headers],[Output Config Keys Nested]]),4),"1","")&amp;COLUMN()+1)&lt;&gt;"",INDIRECT("'Question Sets'!"&amp;SUBSTITUTE(ADDRESS(1,COLUMN(Table_Question_Sets[[#Headers],[Output Config Keys Nested]]),4),"1","")&amp;COLUMN()+1),"")</f>
        <v/>
      </c>
      <c r="AN9" s="153" t="str">
        <f ca="1">IF(INDIRECT("'Question Sets'!"&amp;SUBSTITUTE(ADDRESS(1,COLUMN(Table_Question_Sets[[#Headers],[Output Config Keys Nested]]),4),"1","")&amp;COLUMN()+1)&lt;&gt;"",INDIRECT("'Question Sets'!"&amp;SUBSTITUTE(ADDRESS(1,COLUMN(Table_Question_Sets[[#Headers],[Output Config Keys Nested]]),4),"1","")&amp;COLUMN()+1),"")</f>
        <v/>
      </c>
      <c r="AO9" s="153" t="str">
        <f ca="1">IF(INDIRECT("'Question Sets'!"&amp;SUBSTITUTE(ADDRESS(1,COLUMN(Table_Question_Sets[[#Headers],[Output Config Keys Nested]]),4),"1","")&amp;COLUMN()+1)&lt;&gt;"",INDIRECT("'Question Sets'!"&amp;SUBSTITUTE(ADDRESS(1,COLUMN(Table_Question_Sets[[#Headers],[Output Config Keys Nested]]),4),"1","")&amp;COLUMN()+1),"")</f>
        <v/>
      </c>
      <c r="AP9" s="153" t="str">
        <f ca="1">IF(INDIRECT("'Question Sets'!"&amp;SUBSTITUTE(ADDRESS(1,COLUMN(Table_Question_Sets[[#Headers],[Output Config Keys Nested]]),4),"1","")&amp;COLUMN()+1)&lt;&gt;"",INDIRECT("'Question Sets'!"&amp;SUBSTITUTE(ADDRESS(1,COLUMN(Table_Question_Sets[[#Headers],[Output Config Keys Nested]]),4),"1","")&amp;COLUMN()+1),"")</f>
        <v/>
      </c>
      <c r="AQ9" s="153" t="str">
        <f ca="1">IF(INDIRECT("'Question Sets'!"&amp;SUBSTITUTE(ADDRESS(1,COLUMN(Table_Question_Sets[[#Headers],[Output Config Keys Nested]]),4),"1","")&amp;COLUMN()+1)&lt;&gt;"",INDIRECT("'Question Sets'!"&amp;SUBSTITUTE(ADDRESS(1,COLUMN(Table_Question_Sets[[#Headers],[Output Config Keys Nested]]),4),"1","")&amp;COLUMN()+1),"")</f>
        <v/>
      </c>
      <c r="AR9" s="153" t="str">
        <f ca="1">IF(INDIRECT("'Question Sets'!"&amp;SUBSTITUTE(ADDRESS(1,COLUMN(Table_Question_Sets[[#Headers],[Output Config Keys Nested]]),4),"1","")&amp;COLUMN()+1)&lt;&gt;"",INDIRECT("'Question Sets'!"&amp;SUBSTITUTE(ADDRESS(1,COLUMN(Table_Question_Sets[[#Headers],[Output Config Keys Nested]]),4),"1","")&amp;COLUMN()+1),"")</f>
        <v/>
      </c>
      <c r="AS9" s="153" t="str">
        <f ca="1">IF(INDIRECT("'Question Sets'!"&amp;SUBSTITUTE(ADDRESS(1,COLUMN(Table_Question_Sets[[#Headers],[Output Config Keys Nested]]),4),"1","")&amp;COLUMN()+1)&lt;&gt;"",INDIRECT("'Question Sets'!"&amp;SUBSTITUTE(ADDRESS(1,COLUMN(Table_Question_Sets[[#Headers],[Output Config Keys Nested]]),4),"1","")&amp;COLUMN()+1),"")</f>
        <v/>
      </c>
      <c r="AT9" s="153" t="str">
        <f ca="1">IF(INDIRECT("'Question Sets'!"&amp;SUBSTITUTE(ADDRESS(1,COLUMN(Table_Question_Sets[[#Headers],[Output Config Keys Nested]]),4),"1","")&amp;COLUMN()+1)&lt;&gt;"",INDIRECT("'Question Sets'!"&amp;SUBSTITUTE(ADDRESS(1,COLUMN(Table_Question_Sets[[#Headers],[Output Config Keys Nested]]),4),"1","")&amp;COLUMN()+1),"")</f>
        <v/>
      </c>
      <c r="AU9" s="153" t="str">
        <f ca="1">IF(INDIRECT("'Question Sets'!"&amp;SUBSTITUTE(ADDRESS(1,COLUMN(Table_Question_Sets[[#Headers],[Output Config Keys Nested]]),4),"1","")&amp;COLUMN()+1)&lt;&gt;"",INDIRECT("'Question Sets'!"&amp;SUBSTITUTE(ADDRESS(1,COLUMN(Table_Question_Sets[[#Headers],[Output Config Keys Nested]]),4),"1","")&amp;COLUMN()+1),"")</f>
        <v/>
      </c>
      <c r="AV9" s="153" t="str">
        <f ca="1">IF(INDIRECT("'Question Sets'!"&amp;SUBSTITUTE(ADDRESS(1,COLUMN(Table_Question_Sets[[#Headers],[Output Config Keys Nested]]),4),"1","")&amp;COLUMN()+1)&lt;&gt;"",INDIRECT("'Question Sets'!"&amp;SUBSTITUTE(ADDRESS(1,COLUMN(Table_Question_Sets[[#Headers],[Output Config Keys Nested]]),4),"1","")&amp;COLUMN()+1),"")</f>
        <v/>
      </c>
      <c r="AW9" s="153" t="str">
        <f ca="1">IF(INDIRECT("'Question Sets'!"&amp;SUBSTITUTE(ADDRESS(1,COLUMN(Table_Question_Sets[[#Headers],[Output Config Keys Nested]]),4),"1","")&amp;COLUMN()+1)&lt;&gt;"",INDIRECT("'Question Sets'!"&amp;SUBSTITUTE(ADDRESS(1,COLUMN(Table_Question_Sets[[#Headers],[Output Config Keys Nested]]),4),"1","")&amp;COLUMN()+1),"")</f>
        <v/>
      </c>
      <c r="AX9" s="153" t="str">
        <f ca="1">IF(INDIRECT("'Question Sets'!"&amp;SUBSTITUTE(ADDRESS(1,COLUMN(Table_Question_Sets[[#Headers],[Output Config Keys Nested]]),4),"1","")&amp;COLUMN()+1)&lt;&gt;"",INDIRECT("'Question Sets'!"&amp;SUBSTITUTE(ADDRESS(1,COLUMN(Table_Question_Sets[[#Headers],[Output Config Keys Nested]]),4),"1","")&amp;COLUMN()+1),"")</f>
        <v/>
      </c>
      <c r="AY9" s="153" t="str">
        <f ca="1">IF(INDIRECT("'Question Sets'!"&amp;SUBSTITUTE(ADDRESS(1,COLUMN(Table_Question_Sets[[#Headers],[Output Config Keys Nested]]),4),"1","")&amp;COLUMN()+1)&lt;&gt;"",INDIRECT("'Question Sets'!"&amp;SUBSTITUTE(ADDRESS(1,COLUMN(Table_Question_Sets[[#Headers],[Output Config Keys Nested]]),4),"1","")&amp;COLUMN()+1),"")</f>
        <v/>
      </c>
      <c r="AZ9" s="153" t="str">
        <f ca="1">IF(INDIRECT("'Question Sets'!"&amp;SUBSTITUTE(ADDRESS(1,COLUMN(Table_Question_Sets[[#Headers],[Output Config Keys Nested]]),4),"1","")&amp;COLUMN()+1)&lt;&gt;"",INDIRECT("'Question Sets'!"&amp;SUBSTITUTE(ADDRESS(1,COLUMN(Table_Question_Sets[[#Headers],[Output Config Keys Nested]]),4),"1","")&amp;COLUMN()+1),"")</f>
        <v/>
      </c>
      <c r="BA9" s="153" t="str">
        <f ca="1">IF(INDIRECT("'Question Sets'!"&amp;SUBSTITUTE(ADDRESS(1,COLUMN(Table_Question_Sets[[#Headers],[Output Config Keys Nested]]),4),"1","")&amp;COLUMN()+1)&lt;&gt;"",INDIRECT("'Question Sets'!"&amp;SUBSTITUTE(ADDRESS(1,COLUMN(Table_Question_Sets[[#Headers],[Output Config Keys Nested]]),4),"1","")&amp;COLUMN()+1),"")</f>
        <v/>
      </c>
      <c r="BB9" s="6" t="s">
        <v>766</v>
      </c>
    </row>
    <row r="10" spans="2:54" ht="21" customHeight="1">
      <c r="B10" s="3" t="s">
        <v>767</v>
      </c>
      <c r="C10" s="2" t="s">
        <v>768</v>
      </c>
      <c r="D10" s="161"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"repeating1":[],</v>
      </c>
      <c r="E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"repeating2":[],</v>
      </c>
      <c r="F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"repeating3":[],</v>
      </c>
      <c r="G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"repeating4":[],</v>
      </c>
      <c r="H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s="153"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6" t="s">
        <v>766</v>
      </c>
    </row>
    <row r="11" spans="2:54" ht="21" customHeight="1">
      <c r="B11" s="3" t="s">
        <v>769</v>
      </c>
      <c r="C11" s="2" t="s">
        <v>770</v>
      </c>
      <c r="D11" s="161" t="str">
        <f>_xlfn.TEXTJOIN(",",TRUE,Table_Question_Sets[Summary Key Mapping])</f>
        <v>"ratingState": "State","travelCover": "Travel Cover","policyStartDate": "Policy Start Date"</v>
      </c>
      <c r="E11" s="153"/>
      <c r="F11" s="153"/>
      <c r="G11" s="153"/>
      <c r="H11" s="153"/>
      <c r="I11" s="153"/>
      <c r="J11" s="153"/>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6" t="s">
        <v>766</v>
      </c>
    </row>
    <row r="12" spans="2:54" ht="21" customHeight="1">
      <c r="B12" s="3" t="s">
        <v>811</v>
      </c>
      <c r="C12" s="1" t="s">
        <v>812</v>
      </c>
      <c r="D12" s="161" t="str">
        <f>_xlfn.TEXTJOIN(",",TRUE,Table_Question_Sets[Config Workflow Roles])</f>
        <v>"policyInceptionDate":"policyStartDate","policyAdjustmentDate":"policyAdjustmentDate","policyExpiryDate":"policyEndDate","customerName":"contactName","customerEmail":"contactEmail","customerPhone":"contactPhone","customerMobile":"contactMobile"</v>
      </c>
      <c r="E12" s="153"/>
      <c r="F12" s="153"/>
      <c r="G12" s="153"/>
      <c r="H12" s="153"/>
      <c r="I12" s="153"/>
      <c r="J12" s="153"/>
      <c r="K12" s="154"/>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6" t="s">
        <v>766</v>
      </c>
    </row>
    <row r="13" spans="2:54" ht="21" customHeight="1">
      <c r="B13" s="3" t="s">
        <v>1034</v>
      </c>
      <c r="C13" s="2" t="s">
        <v>1035</v>
      </c>
      <c r="D13" s="161" t="str">
        <f>_xlfn.TEXTJOIN(",",TRUE,Table_Question_Sets[Config Private Fields])</f>
        <v/>
      </c>
      <c r="E13" s="153"/>
      <c r="F13" s="153"/>
      <c r="G13" s="153"/>
      <c r="H13" s="153"/>
      <c r="I13" s="153"/>
      <c r="J13" s="153"/>
      <c r="K13" s="154"/>
      <c r="L13" s="154"/>
      <c r="M13" s="154"/>
      <c r="N13" s="154"/>
      <c r="O13" s="154"/>
      <c r="P13" s="15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6" t="s">
        <v>761</v>
      </c>
    </row>
    <row r="14" spans="2:54" ht="21" customHeight="1">
      <c r="B14" s="3" t="s">
        <v>201</v>
      </c>
      <c r="C14" s="2" t="s">
        <v>771</v>
      </c>
      <c r="D14" s="162" t="str">
        <f ca="1">IF(INDIRECT("'Triggers'!"&amp;SUBSTITUTE(ADDRESS(1,COLUMN(Table_Triggers[[#Headers],[Output Config]]),4),"1","")&amp;COLUMN()+1)&lt;&gt;"",INDIRECT("'Triggers'!"&amp;SUBSTITUTE(ADDRESS(1,COLUMN(Table_Triggers[[#Headers],[Output Config]]),4),"1","")&amp;COLUMN()+1),"")</f>
        <v>"softReferral":{"history": "","insolvency": ""},</v>
      </c>
      <c r="E14" t="str">
        <f ca="1">IF(INDIRECT("'Triggers'!"&amp;SUBSTITUTE(ADDRESS(1,COLUMN(Table_Triggers[[#Headers],[Output Config]]),4),"1","")&amp;COLUMN()+1)&lt;&gt;"",INDIRECT("'Triggers'!"&amp;SUBSTITUTE(ADDRESS(1,COLUMN(Table_Triggers[[#Headers],[Output Config]]),4),"1","")&amp;COLUMN()+1),"")</f>
        <v>"hardReferral":{},</v>
      </c>
      <c r="F14" t="str">
        <f ca="1">IF(INDIRECT("'Triggers'!"&amp;SUBSTITUTE(ADDRESS(1,COLUMN(Table_Triggers[[#Headers],[Output Config]]),4),"1","")&amp;COLUMN()+1)&lt;&gt;"",INDIRECT("'Triggers'!"&amp;SUBSTITUTE(ADDRESS(1,COLUMN(Table_Triggers[[#Headers],[Output Config]]),4),"1","")&amp;COLUMN()+1),"")</f>
        <v>"decline":{},</v>
      </c>
      <c r="G14" t="str">
        <f ca="1">IF(INDIRECT("'Triggers'!"&amp;SUBSTITUTE(ADDRESS(1,COLUMN(Table_Triggers[[#Headers],[Output Config]]),4),"1","")&amp;COLUMN()+1)&lt;&gt;"",INDIRECT("'Triggers'!"&amp;SUBSTITUTE(ADDRESS(1,COLUMN(Table_Triggers[[#Headers],[Output Config]]),4),"1","")&amp;COLUMN()+1),"")</f>
        <v>"error":{"noCoverSelected": ""},</v>
      </c>
      <c r="H14" t="str">
        <f ca="1">IF(INDIRECT("'Triggers'!"&amp;SUBSTITUTE(ADDRESS(1,COLUMN(Table_Triggers[[#Headers],[Output Config]]),4),"1","")&amp;COLUMN()+1)&lt;&gt;"",INDIRECT("'Triggers'!"&amp;SUBSTITUTE(ADDRESS(1,COLUMN(Table_Triggers[[#Headers],[Output Config]]),4),"1","")&amp;COLUMN()+1),"")</f>
        <v/>
      </c>
      <c r="I14" t="str">
        <f ca="1">IF(INDIRECT("'Triggers'!"&amp;SUBSTITUTE(ADDRESS(1,COLUMN(Table_Triggers[[#Headers],[Output Config]]),4),"1","")&amp;COLUMN()+1)&lt;&gt;"",INDIRECT("'Triggers'!"&amp;SUBSTITUTE(ADDRESS(1,COLUMN(Table_Triggers[[#Headers],[Output Config]]),4),"1","")&amp;COLUMN()+1),"")</f>
        <v/>
      </c>
      <c r="J14" t="str">
        <f ca="1">IF(INDIRECT("'Triggers'!"&amp;SUBSTITUTE(ADDRESS(1,COLUMN(Table_Triggers[[#Headers],[Output Config]]),4),"1","")&amp;COLUMN()+1)&lt;&gt;"",INDIRECT("'Triggers'!"&amp;SUBSTITUTE(ADDRESS(1,COLUMN(Table_Triggers[[#Headers],[Output Config]]),4),"1","")&amp;COLUMN()+1),"")</f>
        <v/>
      </c>
      <c r="K14" t="str">
        <f ca="1">IF(INDIRECT("'Triggers'!"&amp;SUBSTITUTE(ADDRESS(1,COLUMN(Table_Triggers[[#Headers],[Output Config]]),4),"1","")&amp;COLUMN()+1)&lt;&gt;"",INDIRECT("'Triggers'!"&amp;SUBSTITUTE(ADDRESS(1,COLUMN(Table_Triggers[[#Headers],[Output Config]]),4),"1","")&amp;COLUMN()+1),"")</f>
        <v/>
      </c>
      <c r="L14" t="str">
        <f ca="1">IF(INDIRECT("'Triggers'!"&amp;SUBSTITUTE(ADDRESS(1,COLUMN(Table_Triggers[[#Headers],[Output Config]]),4),"1","")&amp;COLUMN()+1)&lt;&gt;"",INDIRECT("'Triggers'!"&amp;SUBSTITUTE(ADDRESS(1,COLUMN(Table_Triggers[[#Headers],[Output Config]]),4),"1","")&amp;COLUMN()+1),"")</f>
        <v/>
      </c>
      <c r="M14" t="str">
        <f ca="1">IF(INDIRECT("'Triggers'!"&amp;SUBSTITUTE(ADDRESS(1,COLUMN(Table_Triggers[[#Headers],[Output Config]]),4),"1","")&amp;COLUMN()+1)&lt;&gt;"",INDIRECT("'Triggers'!"&amp;SUBSTITUTE(ADDRESS(1,COLUMN(Table_Triggers[[#Headers],[Output Config]]),4),"1","")&amp;COLUMN()+1),"")</f>
        <v/>
      </c>
      <c r="N14" t="str">
        <f ca="1">IF(INDIRECT("'Triggers'!"&amp;SUBSTITUTE(ADDRESS(1,COLUMN(Table_Triggers[[#Headers],[Output Config]]),4),"1","")&amp;COLUMN()+1)&lt;&gt;"",INDIRECT("'Triggers'!"&amp;SUBSTITUTE(ADDRESS(1,COLUMN(Table_Triggers[[#Headers],[Output Config]]),4),"1","")&amp;COLUMN()+1),"")</f>
        <v/>
      </c>
      <c r="O14" t="str">
        <f ca="1">IF(INDIRECT("'Triggers'!"&amp;SUBSTITUTE(ADDRESS(1,COLUMN(Table_Triggers[[#Headers],[Output Config]]),4),"1","")&amp;COLUMN()+1)&lt;&gt;"",INDIRECT("'Triggers'!"&amp;SUBSTITUTE(ADDRESS(1,COLUMN(Table_Triggers[[#Headers],[Output Config]]),4),"1","")&amp;COLUMN()+1),"")</f>
        <v/>
      </c>
      <c r="P14" t="str">
        <f ca="1">IF(INDIRECT("'Triggers'!"&amp;SUBSTITUTE(ADDRESS(1,COLUMN(Table_Triggers[[#Headers],[Output Config]]),4),"1","")&amp;COLUMN()+1)&lt;&gt;"",INDIRECT("'Triggers'!"&amp;SUBSTITUTE(ADDRESS(1,COLUMN(Table_Triggers[[#Headers],[Output Config]]),4),"1","")&amp;COLUMN()+1),"")</f>
        <v/>
      </c>
      <c r="Q14" t="str">
        <f ca="1">IF(INDIRECT("'Triggers'!"&amp;SUBSTITUTE(ADDRESS(1,COLUMN(Table_Triggers[[#Headers],[Output Config]]),4),"1","")&amp;COLUMN()+1)&lt;&gt;"",INDIRECT("'Triggers'!"&amp;SUBSTITUTE(ADDRESS(1,COLUMN(Table_Triggers[[#Headers],[Output Config]]),4),"1","")&amp;COLUMN()+1),"")</f>
        <v/>
      </c>
      <c r="R14" t="str">
        <f ca="1">IF(INDIRECT("'Triggers'!"&amp;SUBSTITUTE(ADDRESS(1,COLUMN(Table_Triggers[[#Headers],[Output Config]]),4),"1","")&amp;COLUMN()+1)&lt;&gt;"",INDIRECT("'Triggers'!"&amp;SUBSTITUTE(ADDRESS(1,COLUMN(Table_Triggers[[#Headers],[Output Config]]),4),"1","")&amp;COLUMN()+1),"")</f>
        <v/>
      </c>
      <c r="S14" t="str">
        <f ca="1">IF(INDIRECT("'Triggers'!"&amp;SUBSTITUTE(ADDRESS(1,COLUMN(Table_Triggers[[#Headers],[Output Config]]),4),"1","")&amp;COLUMN()+1)&lt;&gt;"",INDIRECT("'Triggers'!"&amp;SUBSTITUTE(ADDRESS(1,COLUMN(Table_Triggers[[#Headers],[Output Config]]),4),"1","")&amp;COLUMN()+1),"")</f>
        <v/>
      </c>
      <c r="T14" t="str">
        <f ca="1">IF(INDIRECT("'Triggers'!"&amp;SUBSTITUTE(ADDRESS(1,COLUMN(Table_Triggers[[#Headers],[Output Config]]),4),"1","")&amp;COLUMN()+1)&lt;&gt;"",INDIRECT("'Triggers'!"&amp;SUBSTITUTE(ADDRESS(1,COLUMN(Table_Triggers[[#Headers],[Output Config]]),4),"1","")&amp;COLUMN()+1),"")</f>
        <v/>
      </c>
      <c r="U14" t="str">
        <f ca="1">IF(INDIRECT("'Triggers'!"&amp;SUBSTITUTE(ADDRESS(1,COLUMN(Table_Triggers[[#Headers],[Output Config]]),4),"1","")&amp;COLUMN()+1)&lt;&gt;"",INDIRECT("'Triggers'!"&amp;SUBSTITUTE(ADDRESS(1,COLUMN(Table_Triggers[[#Headers],[Output Config]]),4),"1","")&amp;COLUMN()+1),"")</f>
        <v/>
      </c>
      <c r="V14" t="str">
        <f ca="1">IF(INDIRECT("'Triggers'!"&amp;SUBSTITUTE(ADDRESS(1,COLUMN(Table_Triggers[[#Headers],[Output Config]]),4),"1","")&amp;COLUMN()+1)&lt;&gt;"",INDIRECT("'Triggers'!"&amp;SUBSTITUTE(ADDRESS(1,COLUMN(Table_Triggers[[#Headers],[Output Config]]),4),"1","")&amp;COLUMN()+1),"")</f>
        <v/>
      </c>
      <c r="W14" t="str">
        <f ca="1">IF(INDIRECT("'Triggers'!"&amp;SUBSTITUTE(ADDRESS(1,COLUMN(Table_Triggers[[#Headers],[Output Config]]),4),"1","")&amp;COLUMN()+1)&lt;&gt;"",INDIRECT("'Triggers'!"&amp;SUBSTITUTE(ADDRESS(1,COLUMN(Table_Triggers[[#Headers],[Output Config]]),4),"1","")&amp;COLUMN()+1),"")</f>
        <v/>
      </c>
      <c r="X14" t="str">
        <f ca="1">IF(INDIRECT("'Triggers'!"&amp;SUBSTITUTE(ADDRESS(1,COLUMN(Table_Triggers[[#Headers],[Output Config]]),4),"1","")&amp;COLUMN()+1)&lt;&gt;"",INDIRECT("'Triggers'!"&amp;SUBSTITUTE(ADDRESS(1,COLUMN(Table_Triggers[[#Headers],[Output Config]]),4),"1","")&amp;COLUMN()+1),"")</f>
        <v/>
      </c>
      <c r="Y14" t="str">
        <f ca="1">IF(INDIRECT("'Triggers'!"&amp;SUBSTITUTE(ADDRESS(1,COLUMN(Table_Triggers[[#Headers],[Output Config]]),4),"1","")&amp;COLUMN()+1)&lt;&gt;"",INDIRECT("'Triggers'!"&amp;SUBSTITUTE(ADDRESS(1,COLUMN(Table_Triggers[[#Headers],[Output Config]]),4),"1","")&amp;COLUMN()+1),"")</f>
        <v/>
      </c>
      <c r="Z14" t="str">
        <f ca="1">IF(INDIRECT("'Triggers'!"&amp;SUBSTITUTE(ADDRESS(1,COLUMN(Table_Triggers[[#Headers],[Output Config]]),4),"1","")&amp;COLUMN()+1)&lt;&gt;"",INDIRECT("'Triggers'!"&amp;SUBSTITUTE(ADDRESS(1,COLUMN(Table_Triggers[[#Headers],[Output Config]]),4),"1","")&amp;COLUMN()+1),"")</f>
        <v/>
      </c>
      <c r="AA14" t="str">
        <f ca="1">IF(INDIRECT("'Triggers'!"&amp;SUBSTITUTE(ADDRESS(1,COLUMN(Table_Triggers[[#Headers],[Output Config]]),4),"1","")&amp;COLUMN()+1)&lt;&gt;"",INDIRECT("'Triggers'!"&amp;SUBSTITUTE(ADDRESS(1,COLUMN(Table_Triggers[[#Headers],[Output Config]]),4),"1","")&amp;COLUMN()+1),"")</f>
        <v/>
      </c>
      <c r="AB14" t="str">
        <f ca="1">IF(INDIRECT("'Triggers'!"&amp;SUBSTITUTE(ADDRESS(1,COLUMN(Table_Triggers[[#Headers],[Output Config]]),4),"1","")&amp;COLUMN()+1)&lt;&gt;"",INDIRECT("'Triggers'!"&amp;SUBSTITUTE(ADDRESS(1,COLUMN(Table_Triggers[[#Headers],[Output Config]]),4),"1","")&amp;COLUMN()+1),"")</f>
        <v/>
      </c>
      <c r="AC14" t="str">
        <f ca="1">IF(INDIRECT("'Triggers'!"&amp;SUBSTITUTE(ADDRESS(1,COLUMN(Table_Triggers[[#Headers],[Output Config]]),4),"1","")&amp;COLUMN()+1)&lt;&gt;"",INDIRECT("'Triggers'!"&amp;SUBSTITUTE(ADDRESS(1,COLUMN(Table_Triggers[[#Headers],[Output Config]]),4),"1","")&amp;COLUMN()+1),"")</f>
        <v/>
      </c>
      <c r="AD14" t="str">
        <f ca="1">IF(INDIRECT("'Triggers'!"&amp;SUBSTITUTE(ADDRESS(1,COLUMN(Table_Triggers[[#Headers],[Output Config]]),4),"1","")&amp;COLUMN()+1)&lt;&gt;"",INDIRECT("'Triggers'!"&amp;SUBSTITUTE(ADDRESS(1,COLUMN(Table_Triggers[[#Headers],[Output Config]]),4),"1","")&amp;COLUMN()+1),"")</f>
        <v/>
      </c>
      <c r="AE14" t="str">
        <f ca="1">IF(INDIRECT("'Triggers'!"&amp;SUBSTITUTE(ADDRESS(1,COLUMN(Table_Triggers[[#Headers],[Output Config]]),4),"1","")&amp;COLUMN()+1)&lt;&gt;"",INDIRECT("'Triggers'!"&amp;SUBSTITUTE(ADDRESS(1,COLUMN(Table_Triggers[[#Headers],[Output Config]]),4),"1","")&amp;COLUMN()+1),"")</f>
        <v/>
      </c>
      <c r="AF14" t="str">
        <f ca="1">IF(INDIRECT("'Triggers'!"&amp;SUBSTITUTE(ADDRESS(1,COLUMN(Table_Triggers[[#Headers],[Output Config]]),4),"1","")&amp;COLUMN()+1)&lt;&gt;"",INDIRECT("'Triggers'!"&amp;SUBSTITUTE(ADDRESS(1,COLUMN(Table_Triggers[[#Headers],[Output Config]]),4),"1","")&amp;COLUMN()+1),"")</f>
        <v/>
      </c>
      <c r="AG14" t="str">
        <f ca="1">IF(INDIRECT("'Triggers'!"&amp;SUBSTITUTE(ADDRESS(1,COLUMN(Table_Triggers[[#Headers],[Output Config]]),4),"1","")&amp;COLUMN()+1)&lt;&gt;"",INDIRECT("'Triggers'!"&amp;SUBSTITUTE(ADDRESS(1,COLUMN(Table_Triggers[[#Headers],[Output Config]]),4),"1","")&amp;COLUMN()+1),"")</f>
        <v/>
      </c>
      <c r="AH14" t="str">
        <f ca="1">IF(INDIRECT("'Triggers'!"&amp;SUBSTITUTE(ADDRESS(1,COLUMN(Table_Triggers[[#Headers],[Output Config]]),4),"1","")&amp;COLUMN()+1)&lt;&gt;"",INDIRECT("'Triggers'!"&amp;SUBSTITUTE(ADDRESS(1,COLUMN(Table_Triggers[[#Headers],[Output Config]]),4),"1","")&amp;COLUMN()+1),"")</f>
        <v/>
      </c>
      <c r="AI14" t="str">
        <f ca="1">IF(INDIRECT("'Triggers'!"&amp;SUBSTITUTE(ADDRESS(1,COLUMN(Table_Triggers[[#Headers],[Output Config]]),4),"1","")&amp;COLUMN()+1)&lt;&gt;"",INDIRECT("'Triggers'!"&amp;SUBSTITUTE(ADDRESS(1,COLUMN(Table_Triggers[[#Headers],[Output Config]]),4),"1","")&amp;COLUMN()+1),"")</f>
        <v/>
      </c>
      <c r="AJ14" t="str">
        <f ca="1">IF(INDIRECT("'Triggers'!"&amp;SUBSTITUTE(ADDRESS(1,COLUMN(Table_Triggers[[#Headers],[Output Config]]),4),"1","")&amp;COLUMN()+1)&lt;&gt;"",INDIRECT("'Triggers'!"&amp;SUBSTITUTE(ADDRESS(1,COLUMN(Table_Triggers[[#Headers],[Output Config]]),4),"1","")&amp;COLUMN()+1),"")</f>
        <v/>
      </c>
      <c r="AK14" t="str">
        <f ca="1">IF(INDIRECT("'Triggers'!"&amp;SUBSTITUTE(ADDRESS(1,COLUMN(Table_Triggers[[#Headers],[Output Config]]),4),"1","")&amp;COLUMN()+1)&lt;&gt;"",INDIRECT("'Triggers'!"&amp;SUBSTITUTE(ADDRESS(1,COLUMN(Table_Triggers[[#Headers],[Output Config]]),4),"1","")&amp;COLUMN()+1),"")</f>
        <v/>
      </c>
      <c r="AL14" t="str">
        <f ca="1">IF(INDIRECT("'Triggers'!"&amp;SUBSTITUTE(ADDRESS(1,COLUMN(Table_Triggers[[#Headers],[Output Config]]),4),"1","")&amp;COLUMN()+1)&lt;&gt;"",INDIRECT("'Triggers'!"&amp;SUBSTITUTE(ADDRESS(1,COLUMN(Table_Triggers[[#Headers],[Output Config]]),4),"1","")&amp;COLUMN()+1),"")</f>
        <v/>
      </c>
      <c r="AM14" t="str">
        <f ca="1">IF(INDIRECT("'Triggers'!"&amp;SUBSTITUTE(ADDRESS(1,COLUMN(Table_Triggers[[#Headers],[Output Config]]),4),"1","")&amp;COLUMN()+1)&lt;&gt;"",INDIRECT("'Triggers'!"&amp;SUBSTITUTE(ADDRESS(1,COLUMN(Table_Triggers[[#Headers],[Output Config]]),4),"1","")&amp;COLUMN()+1),"")</f>
        <v/>
      </c>
      <c r="AN14" t="str">
        <f ca="1">IF(INDIRECT("'Triggers'!"&amp;SUBSTITUTE(ADDRESS(1,COLUMN(Table_Triggers[[#Headers],[Output Config]]),4),"1","")&amp;COLUMN()+1)&lt;&gt;"",INDIRECT("'Triggers'!"&amp;SUBSTITUTE(ADDRESS(1,COLUMN(Table_Triggers[[#Headers],[Output Config]]),4),"1","")&amp;COLUMN()+1),"")</f>
        <v/>
      </c>
      <c r="AO14" t="str">
        <f ca="1">IF(INDIRECT("'Triggers'!"&amp;SUBSTITUTE(ADDRESS(1,COLUMN(Table_Triggers[[#Headers],[Output Config]]),4),"1","")&amp;COLUMN()+1)&lt;&gt;"",INDIRECT("'Triggers'!"&amp;SUBSTITUTE(ADDRESS(1,COLUMN(Table_Triggers[[#Headers],[Output Config]]),4),"1","")&amp;COLUMN()+1),"")</f>
        <v/>
      </c>
      <c r="AP14" t="str">
        <f ca="1">IF(INDIRECT("'Triggers'!"&amp;SUBSTITUTE(ADDRESS(1,COLUMN(Table_Triggers[[#Headers],[Output Config]]),4),"1","")&amp;COLUMN()+1)&lt;&gt;"",INDIRECT("'Triggers'!"&amp;SUBSTITUTE(ADDRESS(1,COLUMN(Table_Triggers[[#Headers],[Output Config]]),4),"1","")&amp;COLUMN()+1),"")</f>
        <v/>
      </c>
      <c r="AQ14" t="str">
        <f ca="1">IF(INDIRECT("'Triggers'!"&amp;SUBSTITUTE(ADDRESS(1,COLUMN(Table_Triggers[[#Headers],[Output Config]]),4),"1","")&amp;COLUMN()+1)&lt;&gt;"",INDIRECT("'Triggers'!"&amp;SUBSTITUTE(ADDRESS(1,COLUMN(Table_Triggers[[#Headers],[Output Config]]),4),"1","")&amp;COLUMN()+1),"")</f>
        <v/>
      </c>
      <c r="AR14" t="str">
        <f ca="1">IF(INDIRECT("'Triggers'!"&amp;SUBSTITUTE(ADDRESS(1,COLUMN(Table_Triggers[[#Headers],[Output Config]]),4),"1","")&amp;COLUMN()+1)&lt;&gt;"",INDIRECT("'Triggers'!"&amp;SUBSTITUTE(ADDRESS(1,COLUMN(Table_Triggers[[#Headers],[Output Config]]),4),"1","")&amp;COLUMN()+1),"")</f>
        <v/>
      </c>
      <c r="AS14" t="str">
        <f ca="1">IF(INDIRECT("'Triggers'!"&amp;SUBSTITUTE(ADDRESS(1,COLUMN(Table_Triggers[[#Headers],[Output Config]]),4),"1","")&amp;COLUMN()+1)&lt;&gt;"",INDIRECT("'Triggers'!"&amp;SUBSTITUTE(ADDRESS(1,COLUMN(Table_Triggers[[#Headers],[Output Config]]),4),"1","")&amp;COLUMN()+1),"")</f>
        <v/>
      </c>
      <c r="AT14" t="str">
        <f ca="1">IF(INDIRECT("'Triggers'!"&amp;SUBSTITUTE(ADDRESS(1,COLUMN(Table_Triggers[[#Headers],[Output Config]]),4),"1","")&amp;COLUMN()+1)&lt;&gt;"",INDIRECT("'Triggers'!"&amp;SUBSTITUTE(ADDRESS(1,COLUMN(Table_Triggers[[#Headers],[Output Config]]),4),"1","")&amp;COLUMN()+1),"")</f>
        <v/>
      </c>
      <c r="AU14" t="str">
        <f ca="1">IF(INDIRECT("'Triggers'!"&amp;SUBSTITUTE(ADDRESS(1,COLUMN(Table_Triggers[[#Headers],[Output Config]]),4),"1","")&amp;COLUMN()+1)&lt;&gt;"",INDIRECT("'Triggers'!"&amp;SUBSTITUTE(ADDRESS(1,COLUMN(Table_Triggers[[#Headers],[Output Config]]),4),"1","")&amp;COLUMN()+1),"")</f>
        <v/>
      </c>
      <c r="AV14" t="str">
        <f ca="1">IF(INDIRECT("'Triggers'!"&amp;SUBSTITUTE(ADDRESS(1,COLUMN(Table_Triggers[[#Headers],[Output Config]]),4),"1","")&amp;COLUMN()+1)&lt;&gt;"",INDIRECT("'Triggers'!"&amp;SUBSTITUTE(ADDRESS(1,COLUMN(Table_Triggers[[#Headers],[Output Config]]),4),"1","")&amp;COLUMN()+1),"")</f>
        <v/>
      </c>
      <c r="AW14" t="str">
        <f ca="1">IF(INDIRECT("'Triggers'!"&amp;SUBSTITUTE(ADDRESS(1,COLUMN(Table_Triggers[[#Headers],[Output Config]]),4),"1","")&amp;COLUMN()+1)&lt;&gt;"",INDIRECT("'Triggers'!"&amp;SUBSTITUTE(ADDRESS(1,COLUMN(Table_Triggers[[#Headers],[Output Config]]),4),"1","")&amp;COLUMN()+1),"")</f>
        <v/>
      </c>
      <c r="AX14" t="str">
        <f ca="1">IF(INDIRECT("'Triggers'!"&amp;SUBSTITUTE(ADDRESS(1,COLUMN(Table_Triggers[[#Headers],[Output Config]]),4),"1","")&amp;COLUMN()+1)&lt;&gt;"",INDIRECT("'Triggers'!"&amp;SUBSTITUTE(ADDRESS(1,COLUMN(Table_Triggers[[#Headers],[Output Config]]),4),"1","")&amp;COLUMN()+1),"")</f>
        <v/>
      </c>
      <c r="AY14" t="str">
        <f ca="1">IF(INDIRECT("'Triggers'!"&amp;SUBSTITUTE(ADDRESS(1,COLUMN(Table_Triggers[[#Headers],[Output Config]]),4),"1","")&amp;COLUMN()+1)&lt;&gt;"",INDIRECT("'Triggers'!"&amp;SUBSTITUTE(ADDRESS(1,COLUMN(Table_Triggers[[#Headers],[Output Config]]),4),"1","")&amp;COLUMN()+1),"")</f>
        <v/>
      </c>
      <c r="AZ14" t="str">
        <f ca="1">IF(INDIRECT("'Triggers'!"&amp;SUBSTITUTE(ADDRESS(1,COLUMN(Table_Triggers[[#Headers],[Output Config]]),4),"1","")&amp;COLUMN()+1)&lt;&gt;"",INDIRECT("'Triggers'!"&amp;SUBSTITUTE(ADDRESS(1,COLUMN(Table_Triggers[[#Headers],[Output Config]]),4),"1","")&amp;COLUMN()+1),"")</f>
        <v/>
      </c>
      <c r="BA14" t="str">
        <f ca="1">IF(INDIRECT("'Triggers'!"&amp;SUBSTITUTE(ADDRESS(1,COLUMN(Table_Triggers[[#Headers],[Output Config]]),4),"1","")&amp;COLUMN()+1)&lt;&gt;"",INDIRECT("'Triggers'!"&amp;SUBSTITUTE(ADDRESS(1,COLUMN(Table_Triggers[[#Headers],[Output Config]]),4),"1","")&amp;COLUMN()+1),"")</f>
        <v/>
      </c>
      <c r="BB14" s="6" t="s">
        <v>766</v>
      </c>
    </row>
    <row r="15" spans="2:54" ht="21" customHeight="1">
      <c r="B15" s="3" t="s">
        <v>772</v>
      </c>
      <c r="C15" s="155" t="s">
        <v>773</v>
      </c>
      <c r="D15" s="161" t="e">
        <f ca="1">_xlfn.TEXTJOIN("",TRUE,Table_Text[Config Min])</f>
        <v>#NAME?</v>
      </c>
      <c r="E15" s="153"/>
      <c r="F15" s="153"/>
      <c r="G15" s="153"/>
      <c r="H15" s="153"/>
      <c r="I15" s="153"/>
      <c r="J15" s="153"/>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6" t="s">
        <v>766</v>
      </c>
    </row>
    <row r="16" spans="2:54" ht="21" customHeight="1">
      <c r="B16" s="3" t="s">
        <v>213</v>
      </c>
      <c r="C16" s="2" t="s">
        <v>774</v>
      </c>
      <c r="D16" s="161" t="e">
        <f ca="1">_xlfn.TEXTJOIN("",TRUE,Table_Settings[Config Min])</f>
        <v>#NAME?</v>
      </c>
      <c r="E16" s="153"/>
      <c r="F16" s="153"/>
      <c r="G16" s="153"/>
      <c r="H16" s="153"/>
      <c r="I16" s="153"/>
      <c r="J16" s="153"/>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6" t="s">
        <v>766</v>
      </c>
    </row>
    <row r="17" spans="2:54" ht="21" customHeight="1">
      <c r="B17" s="3" t="s">
        <v>311</v>
      </c>
      <c r="C17" s="2" t="s">
        <v>775</v>
      </c>
      <c r="D17" s="156"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Nunito';font-size:15px;font-weight:300;color:#1d1c1c;margin-right:0;margin-bottom:15px;margin-left:0;padding-right:5px;padding-left:5px}h1{font-family:'Montserrat';font-size:45px;font-weight:400;color:#1d1c1c;margin-top:40px;margin-right:30px;margin-bottom:40px;margin-left:30px}aside#sidebar{font-family:'Nunito';font-weight:300}article{background:#ffffff;margin-bottom:30px;padding-top:0;padding-right:0;padding-bottom:0;padding-left:0}section h2{font-family:'Montserrat';font-size:30px;font-weight:400;margin-top:10px;margin-bottom:0}section h3{font-family:'Montserrat';font-size:24px;font-weight:400;margin-top:20px;margin-bottom:0}section h4{font-family:'Montserrat';font-size:20px;font-weight:400;margin-top:0;margin-bottom:0}section p{font-family:'Nunito';font-size:15px;font-weight:300;margin-top:5px;margin-bottom:5px}formly-field .form-group{margin-top:10px;margin-bottom:10px}formly-field .field-content{margin-bottom:15px}formly-field label{font-family:'Nunito';font-size:16px;font-weight:700;color:#1d1c1c}formly-field .question{margin-top:0px;margin-bottom:15px}formly-field small.text-muted{font-family:'Nunito';font-size:13px;font-weight:300;color:#4e4e4f}formly-field .form-control{font-family:'Nunito';font-size:15px;font-weight:300;color:#1d1c1c;background:#f5f8fc;border:1px solid #c0c8d2;border-radius:3px;padding-top:13px;padding-right:12px;padding-bottom:13px;padding-left:12px}formly-field span.input-group-addon{color:#4e4e4f;background:#d9e1e8;border:1px solid #c0c8d2;border-radius:3px}formly-field .form-control.ng-valid.ng-touched,formly-field .form-control.ng-valid.ng-touched + .form-control.file-upload{border-left:7px solid #4a9049}formly-field .form-control.ng-invalid.ng-touched,formly-field .form-control.ng-invalid.ng-touched + .form-control.file-upload{border-left:7px solid #b33345}formly-field .form-control.ng-pending.ng-touched,formly-field .form-control.ng-pending.ng-touched + .form-control.file-upload{border-left:7px solid #d9e1e8}formly-field .form-control[disabled]{background:#f6f8fd}formly-field formly-validation-message{font-family:'Nunito';font-size:13px;font-weight:300;color:#b33345}formly-field textarea{font-family:'Nunito'}formly-field div.terms-and-conditions{font-family:'Nunito';font-size:12px;background:#FFFFFF;padding-top:20px;padding-right:25px;padding-bottom:15px;padding-left:10px;height:300px}formly-field div.terms-and-conditions p{margin-left:15px}formly-field div.terms-and-conditions ol{padding-left:30px}formly-field .content-field{margin-bottom:-15px}formly-field div.btn-group{margin-bottom:-10px}formly-field label.btn,formly-field label.btn:hover,formly-field label.btn:active{font-family:'Nunito';font-size:14px;font-weight:700;color:#1d1c1c;background:#FFFFFF;border:1px solid #c0c8d2;border-radius:3px;margin-right:7px;margin-bottom:10px;margin-left:0;padding-top:12px;padding-right:18px;padding-bottom:12px;padding-left:18px}formly-field label.btn.selected,formly-field label.btn.selected:hover,formly-field label.selected:active{color:#FFFFFF;background:#d9e1e8;border:1px solid #c0c8d2}formly-field label .btn-icon{font-size:25px;margin-top:3px}formly-field label .btn-icon .sm{font-size:18px;top:-4px}formly-field label .btn-icon .md{font-size:25px;top:-2px}formly-field label .btn-icon .lg{font-size:30px}formly-field .repeating-question-set{margin-top:30px}formly-field .repeating .btn.btn-repeating{font-family:'Nunito';font-size:14px;font-weight:300;border-radius:3px;padding-top:15px;padding-right:20px;padding-bottom:15px;padding-left:20px}formly-field .repeating .btn.btn-add-item{color:#FFFFFF;background:#00a0c6;border:none;margin-top:20px}formly-field .repeating .btn.btn-add-item:hover{color:#FFFFFF;background:#00a0c6;border:none}formly-field .repeating .btn.btn-add-item:active{color:#FFFFFF;background:#00a0c6;border:none}formly-field .repeating .btn.btn-add-item .btn-icon{font-size:14px;margin-top:-4px;margin-right:5px;margin-left:2px;top:1px}formly-field .repeating .btn.btn-remove-item{color:#1d1c1c;background:#FFFFFF;border:none;margin-top:25px}formly-field .repeating .btn.btn-remove-item:hover{color:#1d1c1c;background:#FFFFFF;border:none}formly-field .repeating .btn.btn-remove-item:active{color:#1d1c1c;background:#FFFFFF;border:none}formly-field .repeating .btn.btn-remove-item .btn-icon{font-size:16px;margin-top:-4px;margin-right:5px;top:2px}.ui-datepicker.ui-widget.ui-widget-content{background:#FFFFFF;border:none;border-radius:3px;padding-top:5px;padding-right:5px;padding-bottom:5px;padding-left:4px}.ui-datepicker .ui-datepicker-header{background:#f5f8fc;border:none;border-radius:3px;margin-top:1px;margin-right:1px;margin-bottom:1px;margin-left:2px}.ui-datepicker .ui-datepicker-title select,.ui-datepicker select.ui-datepicker-month,.ui-datepicker select.ui-datepicker-year{font-family:'Nunito';font-size:13px;font-weight:300;color:#1d1c1c;background:#FFFFFF;border:none;border-radius:3px;margin-top:2px;margin-right:2px;margin-bottom:2px;margin-left:2px;width:40%}.ui-datepicker .ui-datepicker-calendar th{font-family:'Nunito';font-size:14px;font-weight:700;color:#1d1c1c}.ui-widget-content .ui-state-default{font-family:'Nunito';font-size:13px;font-weight:300;color:#1d1c1c;background:#f5f8fc;border:none;padding-right:4px;padding-bottom:3px}.ui-widget-content .ui-state-hover{color:#1d1c1c;background:#d9e1e8;border:none}.ui-widget-content .ui-state-highlight{color:#FFFFFF;background:#4e4e4f;border:none}.ui-widget-content .ui-state-active{color:#FFFFFF;background:#00a0c6;border:none}formly-field radio-field{margin-top:10px}formly-field .radio label{font-family:'Nunito';font-size:15px;font-weight:300;color:#1d1c1c;margin-bottom:3px;margin-left:10px}formly-field .radio input[type=radio] ~ .check{background:#f5f8fc;border:1px solid #c0c8d2;border-radius:100%;margin-top:2px;width:16px;height:16px}formly-field .radio input[type=radio]:checked ~ .check .inside{background:#4e4e4f;border-radius:100%;margin-top:3px;margin-left:3px;width:8px;height:8px}formly-field .checkbox label{font-family:'Nunito';font-size:15px;font-weight:300;color:#1d1c1c;margin-left:10px}formly-field .checkbox input[type=checkbox] ~ .check{background:#FFFFFF;width:17px;height:17px;top:2px}formly-field .checkbox input[type=checkbox] ~ .check .inside{font-size:13px;color:#00a0c6;margin-top:1px;margin-left:2px}formly-field .file-upload button{font-size:14px;font-weight:300;color:#FFFFFF;background:#00a0c6;border:none;border-radius:3px;margin-top:-5px;margin-right:12px;margin-bottom:5px;margin-left:-4px;padding-top:6px;padding-right:12px;padding-bottom:5px;padding-left:12px}.tooltip-icon{font-size:14px;color:#00a0c6}.popover{background:#FFFFFF;border:none;border-radius:3px;padding-top:6px;padding-right:6px;padding-bottom:6px;padding-left:6px}.popover-title{font-family:'Nunito';font-size:14px;font-weight:700;color:#1d1c1c;background:#f5f8fc;border:none;border-radius:3px;padding-top:10px;padding-right:10px;padding-bottom:10px;padding-left:10px}.popover-content{font-family:'Nunito';font-size:14px;font-weight:300;color:#1d1c1c;padding-top:10px;padding-right:10px;padding-bottom:10px;padding-left:10px}nav .btn-icon{font-size:16px;margin-top:-4px;margin-right:5px}nav .btn{font-family:'Nunito';font-size:14px;font-weight:300;border-radius:3px;padding-top:18px;padding-right:30px;padding-bottom:18px;padding-left:30px}nav .btn.btn-primary{color:#FFFFFF;background:#00a0c6;border:1px solid #00a0c6}nav .btn.btn-primary:hover{color:#FFFFFF;background:#00a0c6;border:1px solid #00a0c6}nav .btn.btn-primary:active{color:#FFFFFF;background:#00a0c6;border:1px solid #00a0c6}nav .btn.btn-secondary{color:#1d1c1c;background:#ffffff;border:1px solid #c0c8d2}nav .btn.btn-secondary:hover{color:#1d1c1c;background:#ffffff;border:1px solid #c0c8d2}nav .btn.btn-secondary:active{color:#1d1c1c;background:#ffffff;border:1px solid #c0c8d2}nav#progress-bar h4{font-family:'Montserrat';font-size:24px;font-weight:400;margin-top:30px;margin-bottom:3px;padding-bottom:10px}nav#progress-bar h4.active{color:#1d1c1c;border-bottom:4px solid #00a0c6}nav#progress-bar h4.inactive{color:#d6dce0;border-bottom:4px solid #e4eaee}#sidebar .header{font-family:'Nunito';font-weight:300;color:#FFFFFF;background:#00a0c6;padding-top:20px;padding-right:20px;padding-bottom:20px;padding-left:20px}#sidebar .body{font-family:'Nunito';font-weight:300;color:#1d1c1c;background:#f5f8fc;border:1px solid #c0c8d2;padding-top:20px;padding-right:20px;padding-bottom:20px;padding-left:20px;border-top:0}#sidebar .footer{font-family:'Nunito';font-weight:300;color:#1d1c1c;background:#1d1c1c;padding-top:20px;padding-right:20px;padding-bottom:20px;padding-left:20px;border-top:1px solid #4e4e4f}#sidebar .body h3{font-family:'Nunito';font-size:16px;font-weight:700;color:#1d1c1c;margin-top:0;margin-bottom:5px}#sidebar .body .message{font-family:'Nunito';font-size:14px;font-weight:300;color:#1d1c1c;margin-top:0;margin-bottom:0}#sidebar .body .price{height:62px}#sidebar .body .price .dollars{font-family:'Montserrat';font-size:45px;font-weight:400;color:#1d1c1c;margin-top:0;margin-bottom:0}#sidebar .body .price .cents{font-family:'Montserrat';font-size:15px;font-weight:700;color:#1d1c1c;margin-left:-13px}#sidebar .loader{color:#1d1c1c;margin-top:15px}#sidebar buttons-field label.btn{font-family:'Nunito';font-size:13px;font-weight:700;color:#FFFFFF;background:none;padding-top:4px;padding-right:2px;padding-bottom:4px;padding-left:2px}#sidebar buttons-field label.btn.selected{color:#FFFFFF;background:#00a0c6;padding-right:8px;padding-left:8px}#sidebar .body .summary{margin-top:15px}#sidebar .body .summary h4{font-family:'Nunito';font-size:15px;font-weight:700;color:#1d1c1c;margin-top:0;margin-bottom:10px}#sidebar .body .summary .key{font-family:'Nunito';font-size:13px;font-weight:700;color:#1d1c1c;padding-right:3px}#sidebar .body .summary .value{font-family:'Nunito';font-size:13px;font-weight:300;color:#1d1c1c}#sidebar .body nav .btn{margin-top:20px;padding-top:13px;padding-bottom:13px;width:100%}#sidebar .header nav{margin-top:10px}#sidebar .header nav .btn{margin-top:10px;padding-top:10px;padding-right:20px;padding-bottom:10px;padding-left:20px}#sidebar .header nav .btn.btn-primary{color:#1d1c1c;background:#FFFFFF}#sidebar .header nav .btn.btn-secondary{color:#1d1c1c;background:#FFFFFF}nav#footer-actions{margin-top:20px}nav#footer-actions .btn{margin-right:15px;margin-bottom:15px}#section-column{margin-right:270px}#sidebar-column{width:250px}.input-group *:first-child .form-control{border-top-left-radius:3px;border-bottom-left-radius:3px;}.input-group *:last-child .form-control{border-top-right-radius:3px;border-bottom-right-radius:3px;}@media(max-width:768px){#sidebar-column{width:auto}#section-column{margin-right:0}body{margin-left:0;margin-right:0}article{padding-left:0px;padding-right:0px}nav#footer-actions{padding-left:0px;padding-right:0px}#sidebar .body{margin-bottom:0}h1{margin-left:0px;margin-right:0px}}@media(min-width:769px){h1{margin-left:0;margin-right:0}}#sidebar #calculation.state-softReferral .header{background:#e4970a}#sidebar #calculation.state-hardReferral .header{background:#e40a20}#sidebar #calculation.state-decline .header{background:#e40a20}#sidebar #calculation .header:before{border-right: 10px solid #00a0c6}#sidebar #calculation.state-softReferral .header:before{border-right: 10px solid #e4970a}#sidebar #calculation.state-hardReferral .header:before{border-right: 10px solid #e40a20}#sidebar #calculation.state-decline .header:before{border-right: 10px solid #e40a20}#sidebar #calculation .arrow:after{border-top: 10px solid #00a0c6}#sidebar #calculation.state-softReferral .arrow:after{border-top: 10px solid #e4970a}#sidebar #calculation.state-hardReferral .arrow:after{border-top: 10px solid #e40a20}#sidebar #calculation.state-decline .arrow:after{border-top: 10px solid #e40a20}.popover.top&gt;.arrow:after{border-top-color:#FFFFFF}.popover.top&gt;.arrow{border-top-color:none}",</v>
      </c>
      <c r="E17" s="153" t="e">
        <f ca="1">"""fonts"":["&amp;
_xlfn.TEXTJOIN(",",TRUE,Table_Styles[Config Font])&amp;
"]"</f>
        <v>#NAME?</v>
      </c>
      <c r="F17" s="153"/>
      <c r="G17" s="153"/>
      <c r="H17" s="153"/>
      <c r="I17" s="153"/>
      <c r="J17" s="153"/>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2" t="s">
        <v>766</v>
      </c>
    </row>
    <row r="18" spans="2:54" ht="21" customHeight="1">
      <c r="B18" s="3" t="s">
        <v>0</v>
      </c>
      <c r="C18" s="6" t="s">
        <v>776</v>
      </c>
      <c r="D18" s="162" t="e">
        <f ca="1">IF(INDIRECT("'Question Sets'!"&amp;SUBSTITUTE(ADDRESS(1,COLUMN(Table_Question_Sets[[#Headers],[Output Config]]),4),"1","")&amp;COLUMN()+1)&lt;&gt;"",INDIRECT("'Question Sets'!"&amp;SUBSTITUTE(ADDRESS(1,COLUMN(Table_Question_Sets[[#Headers],[Output Config]]),4),"1","")&amp;COLUMN()+1),"")</f>
        <v>#NAME?</v>
      </c>
      <c r="E18" t="e">
        <f ca="1">IF(INDIRECT("'Question Sets'!"&amp;SUBSTITUTE(ADDRESS(1,COLUMN(Table_Question_Sets[[#Headers],[Output Config]]),4),"1","")&amp;COLUMN()+1)&lt;&gt;"",INDIRECT("'Question Sets'!"&amp;SUBSTITUTE(ADDRESS(1,COLUMN(Table_Question_Sets[[#Headers],[Output Config]]),4),"1","")&amp;COLUMN()+1),"")</f>
        <v>#NAME?</v>
      </c>
      <c r="F18" t="e">
        <f ca="1">IF(INDIRECT("'Question Sets'!"&amp;SUBSTITUTE(ADDRESS(1,COLUMN(Table_Question_Sets[[#Headers],[Output Config]]),4),"1","")&amp;COLUMN()+1)&lt;&gt;"",INDIRECT("'Question Sets'!"&amp;SUBSTITUTE(ADDRESS(1,COLUMN(Table_Question_Sets[[#Headers],[Output Config]]),4),"1","")&amp;COLUMN()+1),"")</f>
        <v>#NAME?</v>
      </c>
      <c r="G18" t="e">
        <f ca="1">IF(INDIRECT("'Question Sets'!"&amp;SUBSTITUTE(ADDRESS(1,COLUMN(Table_Question_Sets[[#Headers],[Output Config]]),4),"1","")&amp;COLUMN()+1)&lt;&gt;"",INDIRECT("'Question Sets'!"&amp;SUBSTITUTE(ADDRESS(1,COLUMN(Table_Question_Sets[[#Headers],[Output Config]]),4),"1","")&amp;COLUMN()+1),"")</f>
        <v>#NAME?</v>
      </c>
      <c r="H18" t="e">
        <f ca="1">IF(INDIRECT("'Question Sets'!"&amp;SUBSTITUTE(ADDRESS(1,COLUMN(Table_Question_Sets[[#Headers],[Output Config]]),4),"1","")&amp;COLUMN()+1)&lt;&gt;"",INDIRECT("'Question Sets'!"&amp;SUBSTITUTE(ADDRESS(1,COLUMN(Table_Question_Sets[[#Headers],[Output Config]]),4),"1","")&amp;COLUMN()+1),"")</f>
        <v>#NAME?</v>
      </c>
      <c r="I18" t="e">
        <f ca="1">IF(INDIRECT("'Question Sets'!"&amp;SUBSTITUTE(ADDRESS(1,COLUMN(Table_Question_Sets[[#Headers],[Output Config]]),4),"1","")&amp;COLUMN()+1)&lt;&gt;"",INDIRECT("'Question Sets'!"&amp;SUBSTITUTE(ADDRESS(1,COLUMN(Table_Question_Sets[[#Headers],[Output Config]]),4),"1","")&amp;COLUMN()+1),"")</f>
        <v>#NAME?</v>
      </c>
      <c r="J18" t="e">
        <f ca="1">IF(INDIRECT("'Question Sets'!"&amp;SUBSTITUTE(ADDRESS(1,COLUMN(Table_Question_Sets[[#Headers],[Output Config]]),4),"1","")&amp;COLUMN()+1)&lt;&gt;"",INDIRECT("'Question Sets'!"&amp;SUBSTITUTE(ADDRESS(1,COLUMN(Table_Question_Sets[[#Headers],[Output Config]]),4),"1","")&amp;COLUMN()+1),"")</f>
        <v>#NAME?</v>
      </c>
      <c r="K18" t="e">
        <f ca="1">IF(INDIRECT("'Question Sets'!"&amp;SUBSTITUTE(ADDRESS(1,COLUMN(Table_Question_Sets[[#Headers],[Output Config]]),4),"1","")&amp;COLUMN()+1)&lt;&gt;"",INDIRECT("'Question Sets'!"&amp;SUBSTITUTE(ADDRESS(1,COLUMN(Table_Question_Sets[[#Headers],[Output Config]]),4),"1","")&amp;COLUMN()+1),"")</f>
        <v>#NAME?</v>
      </c>
      <c r="L18" t="str">
        <f ca="1">IF(INDIRECT("'Question Sets'!"&amp;SUBSTITUTE(ADDRESS(1,COLUMN(Table_Question_Sets[[#Headers],[Output Config]]),4),"1","")&amp;COLUMN()+1)&lt;&gt;"",INDIRECT("'Question Sets'!"&amp;SUBSTITUTE(ADDRESS(1,COLUMN(Table_Question_Sets[[#Headers],[Output Config]]),4),"1","")&amp;COLUMN()+1),"")</f>
        <v/>
      </c>
      <c r="M18" t="str">
        <f ca="1">IF(INDIRECT("'Question Sets'!"&amp;SUBSTITUTE(ADDRESS(1,COLUMN(Table_Question_Sets[[#Headers],[Output Config]]),4),"1","")&amp;COLUMN()+1)&lt;&gt;"",INDIRECT("'Question Sets'!"&amp;SUBSTITUTE(ADDRESS(1,COLUMN(Table_Question_Sets[[#Headers],[Output Config]]),4),"1","")&amp;COLUMN()+1),"")</f>
        <v/>
      </c>
      <c r="N18" t="str">
        <f ca="1">IF(INDIRECT("'Question Sets'!"&amp;SUBSTITUTE(ADDRESS(1,COLUMN(Table_Question_Sets[[#Headers],[Output Config]]),4),"1","")&amp;COLUMN()+1)&lt;&gt;"",INDIRECT("'Question Sets'!"&amp;SUBSTITUTE(ADDRESS(1,COLUMN(Table_Question_Sets[[#Headers],[Output Config]]),4),"1","")&amp;COLUMN()+1),"")</f>
        <v/>
      </c>
      <c r="O18" t="str">
        <f ca="1">IF(INDIRECT("'Question Sets'!"&amp;SUBSTITUTE(ADDRESS(1,COLUMN(Table_Question_Sets[[#Headers],[Output Config]]),4),"1","")&amp;COLUMN()+1)&lt;&gt;"",INDIRECT("'Question Sets'!"&amp;SUBSTITUTE(ADDRESS(1,COLUMN(Table_Question_Sets[[#Headers],[Output Config]]),4),"1","")&amp;COLUMN()+1),"")</f>
        <v/>
      </c>
      <c r="P18" t="str">
        <f ca="1">IF(INDIRECT("'Question Sets'!"&amp;SUBSTITUTE(ADDRESS(1,COLUMN(Table_Question_Sets[[#Headers],[Output Config]]),4),"1","")&amp;COLUMN()+1)&lt;&gt;"",INDIRECT("'Question Sets'!"&amp;SUBSTITUTE(ADDRESS(1,COLUMN(Table_Question_Sets[[#Headers],[Output Config]]),4),"1","")&amp;COLUMN()+1),"")</f>
        <v/>
      </c>
      <c r="Q18" t="str">
        <f ca="1">IF(INDIRECT("'Question Sets'!"&amp;SUBSTITUTE(ADDRESS(1,COLUMN(Table_Question_Sets[[#Headers],[Output Config]]),4),"1","")&amp;COLUMN()+1)&lt;&gt;"",INDIRECT("'Question Sets'!"&amp;SUBSTITUTE(ADDRESS(1,COLUMN(Table_Question_Sets[[#Headers],[Output Config]]),4),"1","")&amp;COLUMN()+1),"")</f>
        <v/>
      </c>
      <c r="R18" t="str">
        <f ca="1">IF(INDIRECT("'Question Sets'!"&amp;SUBSTITUTE(ADDRESS(1,COLUMN(Table_Question_Sets[[#Headers],[Output Config]]),4),"1","")&amp;COLUMN()+1)&lt;&gt;"",INDIRECT("'Question Sets'!"&amp;SUBSTITUTE(ADDRESS(1,COLUMN(Table_Question_Sets[[#Headers],[Output Config]]),4),"1","")&amp;COLUMN()+1),"")</f>
        <v/>
      </c>
      <c r="S18" t="str">
        <f ca="1">IF(INDIRECT("'Question Sets'!"&amp;SUBSTITUTE(ADDRESS(1,COLUMN(Table_Question_Sets[[#Headers],[Output Config]]),4),"1","")&amp;COLUMN()+1)&lt;&gt;"",INDIRECT("'Question Sets'!"&amp;SUBSTITUTE(ADDRESS(1,COLUMN(Table_Question_Sets[[#Headers],[Output Config]]),4),"1","")&amp;COLUMN()+1),"")</f>
        <v/>
      </c>
      <c r="T18" t="str">
        <f ca="1">IF(INDIRECT("'Question Sets'!"&amp;SUBSTITUTE(ADDRESS(1,COLUMN(Table_Question_Sets[[#Headers],[Output Config]]),4),"1","")&amp;COLUMN()+1)&lt;&gt;"",INDIRECT("'Question Sets'!"&amp;SUBSTITUTE(ADDRESS(1,COLUMN(Table_Question_Sets[[#Headers],[Output Config]]),4),"1","")&amp;COLUMN()+1),"")</f>
        <v/>
      </c>
      <c r="U18" t="str">
        <f ca="1">IF(INDIRECT("'Question Sets'!"&amp;SUBSTITUTE(ADDRESS(1,COLUMN(Table_Question_Sets[[#Headers],[Output Config]]),4),"1","")&amp;COLUMN()+1)&lt;&gt;"",INDIRECT("'Question Sets'!"&amp;SUBSTITUTE(ADDRESS(1,COLUMN(Table_Question_Sets[[#Headers],[Output Config]]),4),"1","")&amp;COLUMN()+1),"")</f>
        <v/>
      </c>
      <c r="V18" t="str">
        <f ca="1">IF(INDIRECT("'Question Sets'!"&amp;SUBSTITUTE(ADDRESS(1,COLUMN(Table_Question_Sets[[#Headers],[Output Config]]),4),"1","")&amp;COLUMN()+1)&lt;&gt;"",INDIRECT("'Question Sets'!"&amp;SUBSTITUTE(ADDRESS(1,COLUMN(Table_Question_Sets[[#Headers],[Output Config]]),4),"1","")&amp;COLUMN()+1),"")</f>
        <v/>
      </c>
      <c r="W18" t="str">
        <f ca="1">IF(INDIRECT("'Question Sets'!"&amp;SUBSTITUTE(ADDRESS(1,COLUMN(Table_Question_Sets[[#Headers],[Output Config]]),4),"1","")&amp;COLUMN()+1)&lt;&gt;"",INDIRECT("'Question Sets'!"&amp;SUBSTITUTE(ADDRESS(1,COLUMN(Table_Question_Sets[[#Headers],[Output Config]]),4),"1","")&amp;COLUMN()+1),"")</f>
        <v/>
      </c>
      <c r="X18" t="str">
        <f ca="1">IF(INDIRECT("'Question Sets'!"&amp;SUBSTITUTE(ADDRESS(1,COLUMN(Table_Question_Sets[[#Headers],[Output Config]]),4),"1","")&amp;COLUMN()+1)&lt;&gt;"",INDIRECT("'Question Sets'!"&amp;SUBSTITUTE(ADDRESS(1,COLUMN(Table_Question_Sets[[#Headers],[Output Config]]),4),"1","")&amp;COLUMN()+1),"")</f>
        <v/>
      </c>
      <c r="Y18" t="str">
        <f ca="1">IF(INDIRECT("'Question Sets'!"&amp;SUBSTITUTE(ADDRESS(1,COLUMN(Table_Question_Sets[[#Headers],[Output Config]]),4),"1","")&amp;COLUMN()+1)&lt;&gt;"",INDIRECT("'Question Sets'!"&amp;SUBSTITUTE(ADDRESS(1,COLUMN(Table_Question_Sets[[#Headers],[Output Config]]),4),"1","")&amp;COLUMN()+1),"")</f>
        <v/>
      </c>
      <c r="Z18" t="str">
        <f ca="1">IF(INDIRECT("'Question Sets'!"&amp;SUBSTITUTE(ADDRESS(1,COLUMN(Table_Question_Sets[[#Headers],[Output Config]]),4),"1","")&amp;COLUMN()+1)&lt;&gt;"",INDIRECT("'Question Sets'!"&amp;SUBSTITUTE(ADDRESS(1,COLUMN(Table_Question_Sets[[#Headers],[Output Config]]),4),"1","")&amp;COLUMN()+1),"")</f>
        <v/>
      </c>
      <c r="AA18" t="str">
        <f ca="1">IF(INDIRECT("'Question Sets'!"&amp;SUBSTITUTE(ADDRESS(1,COLUMN(Table_Question_Sets[[#Headers],[Output Config]]),4),"1","")&amp;COLUMN()+1)&lt;&gt;"",INDIRECT("'Question Sets'!"&amp;SUBSTITUTE(ADDRESS(1,COLUMN(Table_Question_Sets[[#Headers],[Output Config]]),4),"1","")&amp;COLUMN()+1),"")</f>
        <v/>
      </c>
      <c r="AB18" t="str">
        <f ca="1">IF(INDIRECT("'Question Sets'!"&amp;SUBSTITUTE(ADDRESS(1,COLUMN(Table_Question_Sets[[#Headers],[Output Config]]),4),"1","")&amp;COLUMN()+1)&lt;&gt;"",INDIRECT("'Question Sets'!"&amp;SUBSTITUTE(ADDRESS(1,COLUMN(Table_Question_Sets[[#Headers],[Output Config]]),4),"1","")&amp;COLUMN()+1),"")</f>
        <v/>
      </c>
      <c r="AC18" t="str">
        <f ca="1">IF(INDIRECT("'Question Sets'!"&amp;SUBSTITUTE(ADDRESS(1,COLUMN(Table_Question_Sets[[#Headers],[Output Config]]),4),"1","")&amp;COLUMN()+1)&lt;&gt;"",INDIRECT("'Question Sets'!"&amp;SUBSTITUTE(ADDRESS(1,COLUMN(Table_Question_Sets[[#Headers],[Output Config]]),4),"1","")&amp;COLUMN()+1),"")</f>
        <v/>
      </c>
      <c r="AD18" t="str">
        <f ca="1">IF(INDIRECT("'Question Sets'!"&amp;SUBSTITUTE(ADDRESS(1,COLUMN(Table_Question_Sets[[#Headers],[Output Config]]),4),"1","")&amp;COLUMN()+1)&lt;&gt;"",INDIRECT("'Question Sets'!"&amp;SUBSTITUTE(ADDRESS(1,COLUMN(Table_Question_Sets[[#Headers],[Output Config]]),4),"1","")&amp;COLUMN()+1),"")</f>
        <v/>
      </c>
      <c r="AE18" t="str">
        <f ca="1">IF(INDIRECT("'Question Sets'!"&amp;SUBSTITUTE(ADDRESS(1,COLUMN(Table_Question_Sets[[#Headers],[Output Config]]),4),"1","")&amp;COLUMN()+1)&lt;&gt;"",INDIRECT("'Question Sets'!"&amp;SUBSTITUTE(ADDRESS(1,COLUMN(Table_Question_Sets[[#Headers],[Output Config]]),4),"1","")&amp;COLUMN()+1),"")</f>
        <v/>
      </c>
      <c r="AF18" t="str">
        <f ca="1">IF(INDIRECT("'Question Sets'!"&amp;SUBSTITUTE(ADDRESS(1,COLUMN(Table_Question_Sets[[#Headers],[Output Config]]),4),"1","")&amp;COLUMN()+1)&lt;&gt;"",INDIRECT("'Question Sets'!"&amp;SUBSTITUTE(ADDRESS(1,COLUMN(Table_Question_Sets[[#Headers],[Output Config]]),4),"1","")&amp;COLUMN()+1),"")</f>
        <v/>
      </c>
      <c r="AG18" t="str">
        <f ca="1">IF(INDIRECT("'Question Sets'!"&amp;SUBSTITUTE(ADDRESS(1,COLUMN(Table_Question_Sets[[#Headers],[Output Config]]),4),"1","")&amp;COLUMN()+1)&lt;&gt;"",INDIRECT("'Question Sets'!"&amp;SUBSTITUTE(ADDRESS(1,COLUMN(Table_Question_Sets[[#Headers],[Output Config]]),4),"1","")&amp;COLUMN()+1),"")</f>
        <v/>
      </c>
      <c r="AH18" t="str">
        <f ca="1">IF(INDIRECT("'Question Sets'!"&amp;SUBSTITUTE(ADDRESS(1,COLUMN(Table_Question_Sets[[#Headers],[Output Config]]),4),"1","")&amp;COLUMN()+1)&lt;&gt;"",INDIRECT("'Question Sets'!"&amp;SUBSTITUTE(ADDRESS(1,COLUMN(Table_Question_Sets[[#Headers],[Output Config]]),4),"1","")&amp;COLUMN()+1),"")</f>
        <v/>
      </c>
      <c r="AI18" t="str">
        <f ca="1">IF(INDIRECT("'Question Sets'!"&amp;SUBSTITUTE(ADDRESS(1,COLUMN(Table_Question_Sets[[#Headers],[Output Config]]),4),"1","")&amp;COLUMN()+1)&lt;&gt;"",INDIRECT("'Question Sets'!"&amp;SUBSTITUTE(ADDRESS(1,COLUMN(Table_Question_Sets[[#Headers],[Output Config]]),4),"1","")&amp;COLUMN()+1),"")</f>
        <v/>
      </c>
      <c r="AJ18" t="str">
        <f ca="1">IF(INDIRECT("'Question Sets'!"&amp;SUBSTITUTE(ADDRESS(1,COLUMN(Table_Question_Sets[[#Headers],[Output Config]]),4),"1","")&amp;COLUMN()+1)&lt;&gt;"",INDIRECT("'Question Sets'!"&amp;SUBSTITUTE(ADDRESS(1,COLUMN(Table_Question_Sets[[#Headers],[Output Config]]),4),"1","")&amp;COLUMN()+1),"")</f>
        <v/>
      </c>
      <c r="AK18" t="str">
        <f ca="1">IF(INDIRECT("'Question Sets'!"&amp;SUBSTITUTE(ADDRESS(1,COLUMN(Table_Question_Sets[[#Headers],[Output Config]]),4),"1","")&amp;COLUMN()+1)&lt;&gt;"",INDIRECT("'Question Sets'!"&amp;SUBSTITUTE(ADDRESS(1,COLUMN(Table_Question_Sets[[#Headers],[Output Config]]),4),"1","")&amp;COLUMN()+1),"")</f>
        <v/>
      </c>
      <c r="AL18" t="str">
        <f ca="1">IF(INDIRECT("'Question Sets'!"&amp;SUBSTITUTE(ADDRESS(1,COLUMN(Table_Question_Sets[[#Headers],[Output Config]]),4),"1","")&amp;COLUMN()+1)&lt;&gt;"",INDIRECT("'Question Sets'!"&amp;SUBSTITUTE(ADDRESS(1,COLUMN(Table_Question_Sets[[#Headers],[Output Config]]),4),"1","")&amp;COLUMN()+1),"")</f>
        <v/>
      </c>
      <c r="AM18" t="str">
        <f ca="1">IF(INDIRECT("'Question Sets'!"&amp;SUBSTITUTE(ADDRESS(1,COLUMN(Table_Question_Sets[[#Headers],[Output Config]]),4),"1","")&amp;COLUMN()+1)&lt;&gt;"",INDIRECT("'Question Sets'!"&amp;SUBSTITUTE(ADDRESS(1,COLUMN(Table_Question_Sets[[#Headers],[Output Config]]),4),"1","")&amp;COLUMN()+1),"")</f>
        <v/>
      </c>
      <c r="AN18" t="str">
        <f ca="1">IF(INDIRECT("'Question Sets'!"&amp;SUBSTITUTE(ADDRESS(1,COLUMN(Table_Question_Sets[[#Headers],[Output Config]]),4),"1","")&amp;COLUMN()+1)&lt;&gt;"",INDIRECT("'Question Sets'!"&amp;SUBSTITUTE(ADDRESS(1,COLUMN(Table_Question_Sets[[#Headers],[Output Config]]),4),"1","")&amp;COLUMN()+1),"")</f>
        <v/>
      </c>
      <c r="AO18" t="str">
        <f ca="1">IF(INDIRECT("'Question Sets'!"&amp;SUBSTITUTE(ADDRESS(1,COLUMN(Table_Question_Sets[[#Headers],[Output Config]]),4),"1","")&amp;COLUMN()+1)&lt;&gt;"",INDIRECT("'Question Sets'!"&amp;SUBSTITUTE(ADDRESS(1,COLUMN(Table_Question_Sets[[#Headers],[Output Config]]),4),"1","")&amp;COLUMN()+1),"")</f>
        <v/>
      </c>
      <c r="AP18" t="str">
        <f ca="1">IF(INDIRECT("'Question Sets'!"&amp;SUBSTITUTE(ADDRESS(1,COLUMN(Table_Question_Sets[[#Headers],[Output Config]]),4),"1","")&amp;COLUMN()+1)&lt;&gt;"",INDIRECT("'Question Sets'!"&amp;SUBSTITUTE(ADDRESS(1,COLUMN(Table_Question_Sets[[#Headers],[Output Config]]),4),"1","")&amp;COLUMN()+1),"")</f>
        <v/>
      </c>
      <c r="AQ18" t="str">
        <f ca="1">IF(INDIRECT("'Question Sets'!"&amp;SUBSTITUTE(ADDRESS(1,COLUMN(Table_Question_Sets[[#Headers],[Output Config]]),4),"1","")&amp;COLUMN()+1)&lt;&gt;"",INDIRECT("'Question Sets'!"&amp;SUBSTITUTE(ADDRESS(1,COLUMN(Table_Question_Sets[[#Headers],[Output Config]]),4),"1","")&amp;COLUMN()+1),"")</f>
        <v/>
      </c>
      <c r="AR18" t="str">
        <f ca="1">IF(INDIRECT("'Question Sets'!"&amp;SUBSTITUTE(ADDRESS(1,COLUMN(Table_Question_Sets[[#Headers],[Output Config]]),4),"1","")&amp;COLUMN()+1)&lt;&gt;"",INDIRECT("'Question Sets'!"&amp;SUBSTITUTE(ADDRESS(1,COLUMN(Table_Question_Sets[[#Headers],[Output Config]]),4),"1","")&amp;COLUMN()+1),"")</f>
        <v/>
      </c>
      <c r="AS18" t="str">
        <f ca="1">IF(INDIRECT("'Question Sets'!"&amp;SUBSTITUTE(ADDRESS(1,COLUMN(Table_Question_Sets[[#Headers],[Output Config]]),4),"1","")&amp;COLUMN()+1)&lt;&gt;"",INDIRECT("'Question Sets'!"&amp;SUBSTITUTE(ADDRESS(1,COLUMN(Table_Question_Sets[[#Headers],[Output Config]]),4),"1","")&amp;COLUMN()+1),"")</f>
        <v/>
      </c>
      <c r="AT18" t="str">
        <f ca="1">IF(INDIRECT("'Question Sets'!"&amp;SUBSTITUTE(ADDRESS(1,COLUMN(Table_Question_Sets[[#Headers],[Output Config]]),4),"1","")&amp;COLUMN()+1)&lt;&gt;"",INDIRECT("'Question Sets'!"&amp;SUBSTITUTE(ADDRESS(1,COLUMN(Table_Question_Sets[[#Headers],[Output Config]]),4),"1","")&amp;COLUMN()+1),"")</f>
        <v/>
      </c>
      <c r="AU18" t="str">
        <f ca="1">IF(INDIRECT("'Question Sets'!"&amp;SUBSTITUTE(ADDRESS(1,COLUMN(Table_Question_Sets[[#Headers],[Output Config]]),4),"1","")&amp;COLUMN()+1)&lt;&gt;"",INDIRECT("'Question Sets'!"&amp;SUBSTITUTE(ADDRESS(1,COLUMN(Table_Question_Sets[[#Headers],[Output Config]]),4),"1","")&amp;COLUMN()+1),"")</f>
        <v/>
      </c>
      <c r="AV18" t="str">
        <f ca="1">IF(INDIRECT("'Question Sets'!"&amp;SUBSTITUTE(ADDRESS(1,COLUMN(Table_Question_Sets[[#Headers],[Output Config]]),4),"1","")&amp;COLUMN()+1)&lt;&gt;"",INDIRECT("'Question Sets'!"&amp;SUBSTITUTE(ADDRESS(1,COLUMN(Table_Question_Sets[[#Headers],[Output Config]]),4),"1","")&amp;COLUMN()+1),"")</f>
        <v/>
      </c>
      <c r="AW18" t="str">
        <f ca="1">IF(INDIRECT("'Question Sets'!"&amp;SUBSTITUTE(ADDRESS(1,COLUMN(Table_Question_Sets[[#Headers],[Output Config]]),4),"1","")&amp;COLUMN()+1)&lt;&gt;"",INDIRECT("'Question Sets'!"&amp;SUBSTITUTE(ADDRESS(1,COLUMN(Table_Question_Sets[[#Headers],[Output Config]]),4),"1","")&amp;COLUMN()+1),"")</f>
        <v/>
      </c>
      <c r="AX18" t="str">
        <f ca="1">IF(INDIRECT("'Question Sets'!"&amp;SUBSTITUTE(ADDRESS(1,COLUMN(Table_Question_Sets[[#Headers],[Output Config]]),4),"1","")&amp;COLUMN()+1)&lt;&gt;"",INDIRECT("'Question Sets'!"&amp;SUBSTITUTE(ADDRESS(1,COLUMN(Table_Question_Sets[[#Headers],[Output Config]]),4),"1","")&amp;COLUMN()+1),"")</f>
        <v/>
      </c>
      <c r="AY18" t="str">
        <f ca="1">IF(INDIRECT("'Question Sets'!"&amp;SUBSTITUTE(ADDRESS(1,COLUMN(Table_Question_Sets[[#Headers],[Output Config]]),4),"1","")&amp;COLUMN()+1)&lt;&gt;"",INDIRECT("'Question Sets'!"&amp;SUBSTITUTE(ADDRESS(1,COLUMN(Table_Question_Sets[[#Headers],[Output Config]]),4),"1","")&amp;COLUMN()+1),"")</f>
        <v/>
      </c>
      <c r="AZ18" t="str">
        <f ca="1">IF(INDIRECT("'Question Sets'!"&amp;SUBSTITUTE(ADDRESS(1,COLUMN(Table_Question_Sets[[#Headers],[Output Config]]),4),"1","")&amp;COLUMN()+1)&lt;&gt;"",INDIRECT("'Question Sets'!"&amp;SUBSTITUTE(ADDRESS(1,COLUMN(Table_Question_Sets[[#Headers],[Output Config]]),4),"1","")&amp;COLUMN()+1),"")</f>
        <v/>
      </c>
      <c r="BA18" t="str">
        <f ca="1">IF(INDIRECT("'Question Sets'!"&amp;SUBSTITUTE(ADDRESS(1,COLUMN(Table_Question_Sets[[#Headers],[Output Config]]),4),"1","")&amp;COLUMN()+1)&lt;&gt;"",INDIRECT("'Question Sets'!"&amp;SUBSTITUTE(ADDRESS(1,COLUMN(Table_Question_Sets[[#Headers],[Output Config]]),4),"1","")&amp;COLUMN()+1),"")</f>
        <v/>
      </c>
      <c r="BB18" s="6" t="s">
        <v>766</v>
      </c>
    </row>
    <row r="19" spans="2:54" ht="21" customHeight="1">
      <c r="B19" s="3" t="s">
        <v>112</v>
      </c>
      <c r="C19" s="6" t="s">
        <v>777</v>
      </c>
      <c r="D19" s="162" t="str">
        <f ca="1">IF(INDIRECT("'Repeating Question Sets'!"&amp;SUBSTITUTE(ADDRESS(1,COLUMN(Table_Repeating_Question_Sets[[#Headers],[Output Config]]),4),"1","")&amp;COLUMN()+1)&lt;&gt;"",INDIRECT("'Repeating Question Sets'!"&amp;SUBSTITUTE(ADDRESS(1,COLUMN(Table_Repeating_Question_Sets[[#Headers],[Output Config]]),4),"1","")&amp;COLUMN()+1),"")</f>
        <v>"repeating1":[{"className": "row","fieldGroup":[]}],</v>
      </c>
      <c r="E19" t="str">
        <f ca="1">IF(INDIRECT("'Repeating Question Sets'!"&amp;SUBSTITUTE(ADDRESS(1,COLUMN(Table_Repeating_Question_Sets[[#Headers],[Output Config]]),4),"1","")&amp;COLUMN()+1)&lt;&gt;"",INDIRECT("'Repeating Question Sets'!"&amp;SUBSTITUTE(ADDRESS(1,COLUMN(Table_Repeating_Question_Sets[[#Headers],[Output Config]]),4),"1","")&amp;COLUMN()+1),"")</f>
        <v>"repeating2":[{"className": "row","fieldGroup":[]}],</v>
      </c>
      <c r="F19" t="str">
        <f ca="1">IF(INDIRECT("'Repeating Question Sets'!"&amp;SUBSTITUTE(ADDRESS(1,COLUMN(Table_Repeating_Question_Sets[[#Headers],[Output Config]]),4),"1","")&amp;COLUMN()+1)&lt;&gt;"",INDIRECT("'Repeating Question Sets'!"&amp;SUBSTITUTE(ADDRESS(1,COLUMN(Table_Repeating_Question_Sets[[#Headers],[Output Config]]),4),"1","")&amp;COLUMN()+1),"")</f>
        <v>"repeating3":[{"className": "row","fieldGroup":[]}],</v>
      </c>
      <c r="G19" t="str">
        <f ca="1">IF(INDIRECT("'Repeating Question Sets'!"&amp;SUBSTITUTE(ADDRESS(1,COLUMN(Table_Repeating_Question_Sets[[#Headers],[Output Config]]),4),"1","")&amp;COLUMN()+1)&lt;&gt;"",INDIRECT("'Repeating Question Sets'!"&amp;SUBSTITUTE(ADDRESS(1,COLUMN(Table_Repeating_Question_Sets[[#Headers],[Output Config]]),4),"1","")&amp;COLUMN()+1),"")</f>
        <v>"repeating4":[{"className": "row","fieldGroup":[]}],</v>
      </c>
      <c r="H19" t="str">
        <f ca="1">IF(INDIRECT("'Repeating Question Sets'!"&amp;SUBSTITUTE(ADDRESS(1,COLUMN(Table_Repeating_Question_Sets[[#Headers],[Output Config]]),4),"1","")&amp;COLUMN()+1)&lt;&gt;"",INDIRECT("'Repeating Question Sets'!"&amp;SUBSTITUTE(ADDRESS(1,COLUMN(Table_Repeating_Question_Sets[[#Headers],[Output Config]]),4),"1","")&amp;COLUMN()+1),"")</f>
        <v>"repeating5":[{"className": "row","fieldGroup":[]}],</v>
      </c>
      <c r="I19" t="str">
        <f ca="1">IF(INDIRECT("'Repeating Question Sets'!"&amp;SUBSTITUTE(ADDRESS(1,COLUMN(Table_Repeating_Question_Sets[[#Headers],[Output Config]]),4),"1","")&amp;COLUMN()+1)&lt;&gt;"",INDIRECT("'Repeating Question Sets'!"&amp;SUBSTITUTE(ADDRESS(1,COLUMN(Table_Repeating_Question_Sets[[#Headers],[Output Config]]),4),"1","")&amp;COLUMN()+1),"")</f>
        <v/>
      </c>
      <c r="J19" t="str">
        <f ca="1">IF(INDIRECT("'Repeating Question Sets'!"&amp;SUBSTITUTE(ADDRESS(1,COLUMN(Table_Repeating_Question_Sets[[#Headers],[Output Config]]),4),"1","")&amp;COLUMN()+1)&lt;&gt;"",INDIRECT("'Repeating Question Sets'!"&amp;SUBSTITUTE(ADDRESS(1,COLUMN(Table_Repeating_Question_Sets[[#Headers],[Output Config]]),4),"1","")&amp;COLUMN()+1),"")</f>
        <v/>
      </c>
      <c r="K19" t="str">
        <f ca="1">IF(INDIRECT("'Repeating Question Sets'!"&amp;SUBSTITUTE(ADDRESS(1,COLUMN(Table_Repeating_Question_Sets[[#Headers],[Output Config]]),4),"1","")&amp;COLUMN()+1)&lt;&gt;"",INDIRECT("'Repeating Question Sets'!"&amp;SUBSTITUTE(ADDRESS(1,COLUMN(Table_Repeating_Question_Sets[[#Headers],[Output Config]]),4),"1","")&amp;COLUMN()+1),"")</f>
        <v/>
      </c>
      <c r="L19" t="str">
        <f ca="1">IF(INDIRECT("'Repeating Question Sets'!"&amp;SUBSTITUTE(ADDRESS(1,COLUMN(Table_Repeating_Question_Sets[[#Headers],[Output Config]]),4),"1","")&amp;COLUMN()+1)&lt;&gt;"",INDIRECT("'Repeating Question Sets'!"&amp;SUBSTITUTE(ADDRESS(1,COLUMN(Table_Repeating_Question_Sets[[#Headers],[Output Config]]),4),"1","")&amp;COLUMN()+1),"")</f>
        <v/>
      </c>
      <c r="M19" t="str">
        <f ca="1">IF(INDIRECT("'Repeating Question Sets'!"&amp;SUBSTITUTE(ADDRESS(1,COLUMN(Table_Repeating_Question_Sets[[#Headers],[Output Config]]),4),"1","")&amp;COLUMN()+1)&lt;&gt;"",INDIRECT("'Repeating Question Sets'!"&amp;SUBSTITUTE(ADDRESS(1,COLUMN(Table_Repeating_Question_Sets[[#Headers],[Output Config]]),4),"1","")&amp;COLUMN()+1),"")</f>
        <v/>
      </c>
      <c r="N19" t="str">
        <f ca="1">IF(INDIRECT("'Repeating Question Sets'!"&amp;SUBSTITUTE(ADDRESS(1,COLUMN(Table_Repeating_Question_Sets[[#Headers],[Output Config]]),4),"1","")&amp;COLUMN()+1)&lt;&gt;"",INDIRECT("'Repeating Question Sets'!"&amp;SUBSTITUTE(ADDRESS(1,COLUMN(Table_Repeating_Question_Sets[[#Headers],[Output Config]]),4),"1","")&amp;COLUMN()+1),"")</f>
        <v/>
      </c>
      <c r="O19" t="str">
        <f ca="1">IF(INDIRECT("'Repeating Question Sets'!"&amp;SUBSTITUTE(ADDRESS(1,COLUMN(Table_Repeating_Question_Sets[[#Headers],[Output Config]]),4),"1","")&amp;COLUMN()+1)&lt;&gt;"",INDIRECT("'Repeating Question Sets'!"&amp;SUBSTITUTE(ADDRESS(1,COLUMN(Table_Repeating_Question_Sets[[#Headers],[Output Config]]),4),"1","")&amp;COLUMN()+1),"")</f>
        <v/>
      </c>
      <c r="P19" t="str">
        <f ca="1">IF(INDIRECT("'Repeating Question Sets'!"&amp;SUBSTITUTE(ADDRESS(1,COLUMN(Table_Repeating_Question_Sets[[#Headers],[Output Config]]),4),"1","")&amp;COLUMN()+1)&lt;&gt;"",INDIRECT("'Repeating Question Sets'!"&amp;SUBSTITUTE(ADDRESS(1,COLUMN(Table_Repeating_Question_Sets[[#Headers],[Output Config]]),4),"1","")&amp;COLUMN()+1),"")</f>
        <v/>
      </c>
      <c r="Q19" t="str">
        <f ca="1">IF(INDIRECT("'Repeating Question Sets'!"&amp;SUBSTITUTE(ADDRESS(1,COLUMN(Table_Repeating_Question_Sets[[#Headers],[Output Config]]),4),"1","")&amp;COLUMN()+1)&lt;&gt;"",INDIRECT("'Repeating Question Sets'!"&amp;SUBSTITUTE(ADDRESS(1,COLUMN(Table_Repeating_Question_Sets[[#Headers],[Output Config]]),4),"1","")&amp;COLUMN()+1),"")</f>
        <v/>
      </c>
      <c r="R19" t="str">
        <f ca="1">IF(INDIRECT("'Repeating Question Sets'!"&amp;SUBSTITUTE(ADDRESS(1,COLUMN(Table_Repeating_Question_Sets[[#Headers],[Output Config]]),4),"1","")&amp;COLUMN()+1)&lt;&gt;"",INDIRECT("'Repeating Question Sets'!"&amp;SUBSTITUTE(ADDRESS(1,COLUMN(Table_Repeating_Question_Sets[[#Headers],[Output Config]]),4),"1","")&amp;COLUMN()+1),"")</f>
        <v/>
      </c>
      <c r="S19" t="str">
        <f ca="1">IF(INDIRECT("'Repeating Question Sets'!"&amp;SUBSTITUTE(ADDRESS(1,COLUMN(Table_Repeating_Question_Sets[[#Headers],[Output Config]]),4),"1","")&amp;COLUMN()+1)&lt;&gt;"",INDIRECT("'Repeating Question Sets'!"&amp;SUBSTITUTE(ADDRESS(1,COLUMN(Table_Repeating_Question_Sets[[#Headers],[Output Config]]),4),"1","")&amp;COLUMN()+1),"")</f>
        <v/>
      </c>
      <c r="T19" t="str">
        <f ca="1">IF(INDIRECT("'Repeating Question Sets'!"&amp;SUBSTITUTE(ADDRESS(1,COLUMN(Table_Repeating_Question_Sets[[#Headers],[Output Config]]),4),"1","")&amp;COLUMN()+1)&lt;&gt;"",INDIRECT("'Repeating Question Sets'!"&amp;SUBSTITUTE(ADDRESS(1,COLUMN(Table_Repeating_Question_Sets[[#Headers],[Output Config]]),4),"1","")&amp;COLUMN()+1),"")</f>
        <v/>
      </c>
      <c r="U19" t="str">
        <f ca="1">IF(INDIRECT("'Repeating Question Sets'!"&amp;SUBSTITUTE(ADDRESS(1,COLUMN(Table_Repeating_Question_Sets[[#Headers],[Output Config]]),4),"1","")&amp;COLUMN()+1)&lt;&gt;"",INDIRECT("'Repeating Question Sets'!"&amp;SUBSTITUTE(ADDRESS(1,COLUMN(Table_Repeating_Question_Sets[[#Headers],[Output Config]]),4),"1","")&amp;COLUMN()+1),"")</f>
        <v/>
      </c>
      <c r="V19" t="str">
        <f ca="1">IF(INDIRECT("'Repeating Question Sets'!"&amp;SUBSTITUTE(ADDRESS(1,COLUMN(Table_Repeating_Question_Sets[[#Headers],[Output Config]]),4),"1","")&amp;COLUMN()+1)&lt;&gt;"",INDIRECT("'Repeating Question Sets'!"&amp;SUBSTITUTE(ADDRESS(1,COLUMN(Table_Repeating_Question_Sets[[#Headers],[Output Config]]),4),"1","")&amp;COLUMN()+1),"")</f>
        <v/>
      </c>
      <c r="W19" t="str">
        <f ca="1">IF(INDIRECT("'Repeating Question Sets'!"&amp;SUBSTITUTE(ADDRESS(1,COLUMN(Table_Repeating_Question_Sets[[#Headers],[Output Config]]),4),"1","")&amp;COLUMN()+1)&lt;&gt;"",INDIRECT("'Repeating Question Sets'!"&amp;SUBSTITUTE(ADDRESS(1,COLUMN(Table_Repeating_Question_Sets[[#Headers],[Output Config]]),4),"1","")&amp;COLUMN()+1),"")</f>
        <v/>
      </c>
      <c r="X19" t="str">
        <f ca="1">IF(INDIRECT("'Repeating Question Sets'!"&amp;SUBSTITUTE(ADDRESS(1,COLUMN(Table_Repeating_Question_Sets[[#Headers],[Output Config]]),4),"1","")&amp;COLUMN()+1)&lt;&gt;"",INDIRECT("'Repeating Question Sets'!"&amp;SUBSTITUTE(ADDRESS(1,COLUMN(Table_Repeating_Question_Sets[[#Headers],[Output Config]]),4),"1","")&amp;COLUMN()+1),"")</f>
        <v/>
      </c>
      <c r="Y19" t="str">
        <f ca="1">IF(INDIRECT("'Repeating Question Sets'!"&amp;SUBSTITUTE(ADDRESS(1,COLUMN(Table_Repeating_Question_Sets[[#Headers],[Output Config]]),4),"1","")&amp;COLUMN()+1)&lt;&gt;"",INDIRECT("'Repeating Question Sets'!"&amp;SUBSTITUTE(ADDRESS(1,COLUMN(Table_Repeating_Question_Sets[[#Headers],[Output Config]]),4),"1","")&amp;COLUMN()+1),"")</f>
        <v/>
      </c>
      <c r="Z19" t="str">
        <f ca="1">IF(INDIRECT("'Repeating Question Sets'!"&amp;SUBSTITUTE(ADDRESS(1,COLUMN(Table_Repeating_Question_Sets[[#Headers],[Output Config]]),4),"1","")&amp;COLUMN()+1)&lt;&gt;"",INDIRECT("'Repeating Question Sets'!"&amp;SUBSTITUTE(ADDRESS(1,COLUMN(Table_Repeating_Question_Sets[[#Headers],[Output Config]]),4),"1","")&amp;COLUMN()+1),"")</f>
        <v/>
      </c>
      <c r="AA19" t="str">
        <f ca="1">IF(INDIRECT("'Repeating Question Sets'!"&amp;SUBSTITUTE(ADDRESS(1,COLUMN(Table_Repeating_Question_Sets[[#Headers],[Output Config]]),4),"1","")&amp;COLUMN()+1)&lt;&gt;"",INDIRECT("'Repeating Question Sets'!"&amp;SUBSTITUTE(ADDRESS(1,COLUMN(Table_Repeating_Question_Sets[[#Headers],[Output Config]]),4),"1","")&amp;COLUMN()+1),"")</f>
        <v/>
      </c>
      <c r="AB19" t="str">
        <f ca="1">IF(INDIRECT("'Repeating Question Sets'!"&amp;SUBSTITUTE(ADDRESS(1,COLUMN(Table_Repeating_Question_Sets[[#Headers],[Output Config]]),4),"1","")&amp;COLUMN()+1)&lt;&gt;"",INDIRECT("'Repeating Question Sets'!"&amp;SUBSTITUTE(ADDRESS(1,COLUMN(Table_Repeating_Question_Sets[[#Headers],[Output Config]]),4),"1","")&amp;COLUMN()+1),"")</f>
        <v/>
      </c>
      <c r="AC19" t="str">
        <f ca="1">IF(INDIRECT("'Repeating Question Sets'!"&amp;SUBSTITUTE(ADDRESS(1,COLUMN(Table_Repeating_Question_Sets[[#Headers],[Output Config]]),4),"1","")&amp;COLUMN()+1)&lt;&gt;"",INDIRECT("'Repeating Question Sets'!"&amp;SUBSTITUTE(ADDRESS(1,COLUMN(Table_Repeating_Question_Sets[[#Headers],[Output Config]]),4),"1","")&amp;COLUMN()+1),"")</f>
        <v/>
      </c>
      <c r="AD19" t="str">
        <f ca="1">IF(INDIRECT("'Repeating Question Sets'!"&amp;SUBSTITUTE(ADDRESS(1,COLUMN(Table_Repeating_Question_Sets[[#Headers],[Output Config]]),4),"1","")&amp;COLUMN()+1)&lt;&gt;"",INDIRECT("'Repeating Question Sets'!"&amp;SUBSTITUTE(ADDRESS(1,COLUMN(Table_Repeating_Question_Sets[[#Headers],[Output Config]]),4),"1","")&amp;COLUMN()+1),"")</f>
        <v/>
      </c>
      <c r="AE19" t="str">
        <f ca="1">IF(INDIRECT("'Repeating Question Sets'!"&amp;SUBSTITUTE(ADDRESS(1,COLUMN(Table_Repeating_Question_Sets[[#Headers],[Output Config]]),4),"1","")&amp;COLUMN()+1)&lt;&gt;"",INDIRECT("'Repeating Question Sets'!"&amp;SUBSTITUTE(ADDRESS(1,COLUMN(Table_Repeating_Question_Sets[[#Headers],[Output Config]]),4),"1","")&amp;COLUMN()+1),"")</f>
        <v/>
      </c>
      <c r="AF19" t="str">
        <f ca="1">IF(INDIRECT("'Repeating Question Sets'!"&amp;SUBSTITUTE(ADDRESS(1,COLUMN(Table_Repeating_Question_Sets[[#Headers],[Output Config]]),4),"1","")&amp;COLUMN()+1)&lt;&gt;"",INDIRECT("'Repeating Question Sets'!"&amp;SUBSTITUTE(ADDRESS(1,COLUMN(Table_Repeating_Question_Sets[[#Headers],[Output Config]]),4),"1","")&amp;COLUMN()+1),"")</f>
        <v/>
      </c>
      <c r="AG19" t="str">
        <f ca="1">IF(INDIRECT("'Repeating Question Sets'!"&amp;SUBSTITUTE(ADDRESS(1,COLUMN(Table_Repeating_Question_Sets[[#Headers],[Output Config]]),4),"1","")&amp;COLUMN()+1)&lt;&gt;"",INDIRECT("'Repeating Question Sets'!"&amp;SUBSTITUTE(ADDRESS(1,COLUMN(Table_Repeating_Question_Sets[[#Headers],[Output Config]]),4),"1","")&amp;COLUMN()+1),"")</f>
        <v/>
      </c>
      <c r="AH19" t="str">
        <f ca="1">IF(INDIRECT("'Repeating Question Sets'!"&amp;SUBSTITUTE(ADDRESS(1,COLUMN(Table_Repeating_Question_Sets[[#Headers],[Output Config]]),4),"1","")&amp;COLUMN()+1)&lt;&gt;"",INDIRECT("'Repeating Question Sets'!"&amp;SUBSTITUTE(ADDRESS(1,COLUMN(Table_Repeating_Question_Sets[[#Headers],[Output Config]]),4),"1","")&amp;COLUMN()+1),"")</f>
        <v/>
      </c>
      <c r="AI19" t="str">
        <f ca="1">IF(INDIRECT("'Repeating Question Sets'!"&amp;SUBSTITUTE(ADDRESS(1,COLUMN(Table_Repeating_Question_Sets[[#Headers],[Output Config]]),4),"1","")&amp;COLUMN()+1)&lt;&gt;"",INDIRECT("'Repeating Question Sets'!"&amp;SUBSTITUTE(ADDRESS(1,COLUMN(Table_Repeating_Question_Sets[[#Headers],[Output Config]]),4),"1","")&amp;COLUMN()+1),"")</f>
        <v/>
      </c>
      <c r="AJ19" t="str">
        <f ca="1">IF(INDIRECT("'Repeating Question Sets'!"&amp;SUBSTITUTE(ADDRESS(1,COLUMN(Table_Repeating_Question_Sets[[#Headers],[Output Config]]),4),"1","")&amp;COLUMN()+1)&lt;&gt;"",INDIRECT("'Repeating Question Sets'!"&amp;SUBSTITUTE(ADDRESS(1,COLUMN(Table_Repeating_Question_Sets[[#Headers],[Output Config]]),4),"1","")&amp;COLUMN()+1),"")</f>
        <v/>
      </c>
      <c r="AK19" t="str">
        <f ca="1">IF(INDIRECT("'Repeating Question Sets'!"&amp;SUBSTITUTE(ADDRESS(1,COLUMN(Table_Repeating_Question_Sets[[#Headers],[Output Config]]),4),"1","")&amp;COLUMN()+1)&lt;&gt;"",INDIRECT("'Repeating Question Sets'!"&amp;SUBSTITUTE(ADDRESS(1,COLUMN(Table_Repeating_Question_Sets[[#Headers],[Output Config]]),4),"1","")&amp;COLUMN()+1),"")</f>
        <v/>
      </c>
      <c r="AL19" t="str">
        <f ca="1">IF(INDIRECT("'Repeating Question Sets'!"&amp;SUBSTITUTE(ADDRESS(1,COLUMN(Table_Repeating_Question_Sets[[#Headers],[Output Config]]),4),"1","")&amp;COLUMN()+1)&lt;&gt;"",INDIRECT("'Repeating Question Sets'!"&amp;SUBSTITUTE(ADDRESS(1,COLUMN(Table_Repeating_Question_Sets[[#Headers],[Output Config]]),4),"1","")&amp;COLUMN()+1),"")</f>
        <v/>
      </c>
      <c r="AM19" t="str">
        <f ca="1">IF(INDIRECT("'Repeating Question Sets'!"&amp;SUBSTITUTE(ADDRESS(1,COLUMN(Table_Repeating_Question_Sets[[#Headers],[Output Config]]),4),"1","")&amp;COLUMN()+1)&lt;&gt;"",INDIRECT("'Repeating Question Sets'!"&amp;SUBSTITUTE(ADDRESS(1,COLUMN(Table_Repeating_Question_Sets[[#Headers],[Output Config]]),4),"1","")&amp;COLUMN()+1),"")</f>
        <v/>
      </c>
      <c r="AN19" t="str">
        <f ca="1">IF(INDIRECT("'Repeating Question Sets'!"&amp;SUBSTITUTE(ADDRESS(1,COLUMN(Table_Repeating_Question_Sets[[#Headers],[Output Config]]),4),"1","")&amp;COLUMN()+1)&lt;&gt;"",INDIRECT("'Repeating Question Sets'!"&amp;SUBSTITUTE(ADDRESS(1,COLUMN(Table_Repeating_Question_Sets[[#Headers],[Output Config]]),4),"1","")&amp;COLUMN()+1),"")</f>
        <v/>
      </c>
      <c r="AO19" t="str">
        <f ca="1">IF(INDIRECT("'Repeating Question Sets'!"&amp;SUBSTITUTE(ADDRESS(1,COLUMN(Table_Repeating_Question_Sets[[#Headers],[Output Config]]),4),"1","")&amp;COLUMN()+1)&lt;&gt;"",INDIRECT("'Repeating Question Sets'!"&amp;SUBSTITUTE(ADDRESS(1,COLUMN(Table_Repeating_Question_Sets[[#Headers],[Output Config]]),4),"1","")&amp;COLUMN()+1),"")</f>
        <v/>
      </c>
      <c r="AP19" t="str">
        <f ca="1">IF(INDIRECT("'Repeating Question Sets'!"&amp;SUBSTITUTE(ADDRESS(1,COLUMN(Table_Repeating_Question_Sets[[#Headers],[Output Config]]),4),"1","")&amp;COLUMN()+1)&lt;&gt;"",INDIRECT("'Repeating Question Sets'!"&amp;SUBSTITUTE(ADDRESS(1,COLUMN(Table_Repeating_Question_Sets[[#Headers],[Output Config]]),4),"1","")&amp;COLUMN()+1),"")</f>
        <v/>
      </c>
      <c r="AQ19" t="str">
        <f ca="1">IF(INDIRECT("'Repeating Question Sets'!"&amp;SUBSTITUTE(ADDRESS(1,COLUMN(Table_Repeating_Question_Sets[[#Headers],[Output Config]]),4),"1","")&amp;COLUMN()+1)&lt;&gt;"",INDIRECT("'Repeating Question Sets'!"&amp;SUBSTITUTE(ADDRESS(1,COLUMN(Table_Repeating_Question_Sets[[#Headers],[Output Config]]),4),"1","")&amp;COLUMN()+1),"")</f>
        <v/>
      </c>
      <c r="AR19" t="str">
        <f ca="1">IF(INDIRECT("'Repeating Question Sets'!"&amp;SUBSTITUTE(ADDRESS(1,COLUMN(Table_Repeating_Question_Sets[[#Headers],[Output Config]]),4),"1","")&amp;COLUMN()+1)&lt;&gt;"",INDIRECT("'Repeating Question Sets'!"&amp;SUBSTITUTE(ADDRESS(1,COLUMN(Table_Repeating_Question_Sets[[#Headers],[Output Config]]),4),"1","")&amp;COLUMN()+1),"")</f>
        <v/>
      </c>
      <c r="AS19" t="str">
        <f ca="1">IF(INDIRECT("'Repeating Question Sets'!"&amp;SUBSTITUTE(ADDRESS(1,COLUMN(Table_Repeating_Question_Sets[[#Headers],[Output Config]]),4),"1","")&amp;COLUMN()+1)&lt;&gt;"",INDIRECT("'Repeating Question Sets'!"&amp;SUBSTITUTE(ADDRESS(1,COLUMN(Table_Repeating_Question_Sets[[#Headers],[Output Config]]),4),"1","")&amp;COLUMN()+1),"")</f>
        <v/>
      </c>
      <c r="AT19" t="str">
        <f ca="1">IF(INDIRECT("'Repeating Question Sets'!"&amp;SUBSTITUTE(ADDRESS(1,COLUMN(Table_Repeating_Question_Sets[[#Headers],[Output Config]]),4),"1","")&amp;COLUMN()+1)&lt;&gt;"",INDIRECT("'Repeating Question Sets'!"&amp;SUBSTITUTE(ADDRESS(1,COLUMN(Table_Repeating_Question_Sets[[#Headers],[Output Config]]),4),"1","")&amp;COLUMN()+1),"")</f>
        <v/>
      </c>
      <c r="AU19" t="str">
        <f ca="1">IF(INDIRECT("'Repeating Question Sets'!"&amp;SUBSTITUTE(ADDRESS(1,COLUMN(Table_Repeating_Question_Sets[[#Headers],[Output Config]]),4),"1","")&amp;COLUMN()+1)&lt;&gt;"",INDIRECT("'Repeating Question Sets'!"&amp;SUBSTITUTE(ADDRESS(1,COLUMN(Table_Repeating_Question_Sets[[#Headers],[Output Config]]),4),"1","")&amp;COLUMN()+1),"")</f>
        <v/>
      </c>
      <c r="AV19" t="str">
        <f ca="1">IF(INDIRECT("'Repeating Question Sets'!"&amp;SUBSTITUTE(ADDRESS(1,COLUMN(Table_Repeating_Question_Sets[[#Headers],[Output Config]]),4),"1","")&amp;COLUMN()+1)&lt;&gt;"",INDIRECT("'Repeating Question Sets'!"&amp;SUBSTITUTE(ADDRESS(1,COLUMN(Table_Repeating_Question_Sets[[#Headers],[Output Config]]),4),"1","")&amp;COLUMN()+1),"")</f>
        <v/>
      </c>
      <c r="AW19" t="str">
        <f ca="1">IF(INDIRECT("'Repeating Question Sets'!"&amp;SUBSTITUTE(ADDRESS(1,COLUMN(Table_Repeating_Question_Sets[[#Headers],[Output Config]]),4),"1","")&amp;COLUMN()+1)&lt;&gt;"",INDIRECT("'Repeating Question Sets'!"&amp;SUBSTITUTE(ADDRESS(1,COLUMN(Table_Repeating_Question_Sets[[#Headers],[Output Config]]),4),"1","")&amp;COLUMN()+1),"")</f>
        <v/>
      </c>
      <c r="AX19" t="str">
        <f ca="1">IF(INDIRECT("'Repeating Question Sets'!"&amp;SUBSTITUTE(ADDRESS(1,COLUMN(Table_Repeating_Question_Sets[[#Headers],[Output Config]]),4),"1","")&amp;COLUMN()+1)&lt;&gt;"",INDIRECT("'Repeating Question Sets'!"&amp;SUBSTITUTE(ADDRESS(1,COLUMN(Table_Repeating_Question_Sets[[#Headers],[Output Config]]),4),"1","")&amp;COLUMN()+1),"")</f>
        <v/>
      </c>
      <c r="AY19" t="str">
        <f ca="1">IF(INDIRECT("'Repeating Question Sets'!"&amp;SUBSTITUTE(ADDRESS(1,COLUMN(Table_Repeating_Question_Sets[[#Headers],[Output Config]]),4),"1","")&amp;COLUMN()+1)&lt;&gt;"",INDIRECT("'Repeating Question Sets'!"&amp;SUBSTITUTE(ADDRESS(1,COLUMN(Table_Repeating_Question_Sets[[#Headers],[Output Config]]),4),"1","")&amp;COLUMN()+1),"")</f>
        <v/>
      </c>
      <c r="AZ19" t="str">
        <f ca="1">IF(INDIRECT("'Repeating Question Sets'!"&amp;SUBSTITUTE(ADDRESS(1,COLUMN(Table_Repeating_Question_Sets[[#Headers],[Output Config]]),4),"1","")&amp;COLUMN()+1)&lt;&gt;"",INDIRECT("'Repeating Question Sets'!"&amp;SUBSTITUTE(ADDRESS(1,COLUMN(Table_Repeating_Question_Sets[[#Headers],[Output Config]]),4),"1","")&amp;COLUMN()+1),"")</f>
        <v/>
      </c>
      <c r="BA19" t="str">
        <f ca="1">IF(INDIRECT("'Repeating Question Sets'!"&amp;SUBSTITUTE(ADDRESS(1,COLUMN(Table_Repeating_Question_Sets[[#Headers],[Output Config]]),4),"1","")&amp;COLUMN()+1)&lt;&gt;"",INDIRECT("'Repeating Question Sets'!"&amp;SUBSTITUTE(ADDRESS(1,COLUMN(Table_Repeating_Question_Sets[[#Headers],[Output Config]]),4),"1","")&amp;COLUMN()+1),"")</f>
        <v/>
      </c>
      <c r="BB19" s="6" t="s">
        <v>778</v>
      </c>
    </row>
    <row r="21" spans="2:54" ht="29.25" thickBot="1">
      <c r="B21" s="4" t="s">
        <v>54</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row>
    <row r="23" spans="2:54" ht="15">
      <c r="C23" s="6" t="s">
        <v>717</v>
      </c>
      <c r="D23" s="160" t="s">
        <v>115</v>
      </c>
      <c r="E23" s="6" t="s">
        <v>116</v>
      </c>
      <c r="F23" s="6" t="s">
        <v>117</v>
      </c>
      <c r="G23" s="6" t="s">
        <v>118</v>
      </c>
      <c r="H23" s="6" t="s">
        <v>119</v>
      </c>
      <c r="I23" s="6" t="s">
        <v>120</v>
      </c>
      <c r="J23" s="6" t="s">
        <v>121</v>
      </c>
      <c r="K23" s="6" t="s">
        <v>122</v>
      </c>
      <c r="L23" s="6" t="s">
        <v>123</v>
      </c>
      <c r="M23" s="6" t="s">
        <v>124</v>
      </c>
      <c r="N23" s="6" t="s">
        <v>718</v>
      </c>
      <c r="O23" s="6" t="s">
        <v>719</v>
      </c>
      <c r="P23" s="6" t="s">
        <v>720</v>
      </c>
      <c r="Q23" s="6" t="s">
        <v>721</v>
      </c>
      <c r="R23" s="6" t="s">
        <v>722</v>
      </c>
      <c r="S23" s="6" t="s">
        <v>723</v>
      </c>
      <c r="T23" s="6" t="s">
        <v>724</v>
      </c>
      <c r="U23" s="6" t="s">
        <v>725</v>
      </c>
      <c r="V23" s="6" t="s">
        <v>726</v>
      </c>
      <c r="W23" s="6" t="s">
        <v>727</v>
      </c>
      <c r="X23" s="6" t="s">
        <v>728</v>
      </c>
      <c r="Y23" s="6" t="s">
        <v>729</v>
      </c>
      <c r="Z23" s="6" t="s">
        <v>730</v>
      </c>
      <c r="AA23" s="6" t="s">
        <v>731</v>
      </c>
      <c r="AB23" s="6" t="s">
        <v>732</v>
      </c>
      <c r="AC23" s="6" t="s">
        <v>733</v>
      </c>
      <c r="AD23" s="6" t="s">
        <v>734</v>
      </c>
      <c r="AE23" s="6" t="s">
        <v>735</v>
      </c>
      <c r="AF23" s="6" t="s">
        <v>736</v>
      </c>
      <c r="AG23" s="6" t="s">
        <v>737</v>
      </c>
      <c r="AH23" s="6" t="s">
        <v>738</v>
      </c>
      <c r="AI23" s="6" t="s">
        <v>739</v>
      </c>
      <c r="AJ23" s="6" t="s">
        <v>740</v>
      </c>
      <c r="AK23" s="6" t="s">
        <v>741</v>
      </c>
      <c r="AL23" s="6" t="s">
        <v>742</v>
      </c>
      <c r="AM23" s="6" t="s">
        <v>743</v>
      </c>
      <c r="AN23" s="6" t="s">
        <v>744</v>
      </c>
      <c r="AO23" s="6" t="s">
        <v>745</v>
      </c>
      <c r="AP23" s="6" t="s">
        <v>746</v>
      </c>
      <c r="AQ23" s="6" t="s">
        <v>747</v>
      </c>
      <c r="AR23" s="6" t="s">
        <v>748</v>
      </c>
      <c r="AS23" s="6" t="s">
        <v>749</v>
      </c>
      <c r="AT23" s="6" t="s">
        <v>750</v>
      </c>
      <c r="AU23" s="6" t="s">
        <v>751</v>
      </c>
      <c r="AV23" s="6" t="s">
        <v>752</v>
      </c>
      <c r="AW23" s="6" t="s">
        <v>753</v>
      </c>
      <c r="AX23" s="6" t="s">
        <v>754</v>
      </c>
      <c r="AY23" s="6" t="s">
        <v>755</v>
      </c>
      <c r="AZ23" s="6" t="s">
        <v>756</v>
      </c>
      <c r="BA23" s="6" t="s">
        <v>757</v>
      </c>
      <c r="BB23" s="6" t="s">
        <v>758</v>
      </c>
    </row>
    <row r="24" spans="2:54" ht="15">
      <c r="B24" s="3" t="s">
        <v>65</v>
      </c>
      <c r="C24" s="159" t="s">
        <v>779</v>
      </c>
      <c r="D24" s="163" t="str">
        <f ca="1" xml:space="preserve">
IF(OFFSET(Table_Question_Sets[[#Headers],[Property]],MATCH("Rating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"premiumComplete"</v>
      </c>
      <c r="E24" s="158"/>
      <c r="F24" s="158"/>
      <c r="G24" s="158"/>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158"/>
      <c r="AL24" s="158"/>
      <c r="AM24" s="158"/>
      <c r="AN24" s="158"/>
      <c r="AO24" s="158"/>
      <c r="AP24" s="158"/>
      <c r="AQ24" s="158"/>
      <c r="AR24" s="158"/>
      <c r="AS24" s="158"/>
      <c r="AT24" s="158"/>
      <c r="AU24" s="158"/>
      <c r="AV24" s="158"/>
      <c r="AW24" s="158"/>
      <c r="AX24" s="158"/>
      <c r="AY24" s="158"/>
      <c r="AZ24" s="158"/>
      <c r="BA24" s="158"/>
      <c r="BB24" s="155" t="s">
        <v>780</v>
      </c>
    </row>
    <row r="25" spans="2:54" ht="21" customHeight="1">
      <c r="B25" s="3" t="s">
        <v>781</v>
      </c>
      <c r="C25" s="155" t="s">
        <v>782</v>
      </c>
      <c r="D25" s="163" t="str">
        <f ca="1">IF(INDIRECT("'Question Sets'!"&amp;SUBSTITUTE(ADDRESS(1,COLUMN(Table_Question_Sets[[#Headers],[Output Calculation]]),4),"1","")&amp;COLUMN()+1)&lt;&gt;"",INDIRECT("'Question Sets'!"&amp;SUBSTITUTE(ADDRESS(1,COLUMN(Table_Question_Sets[[#Headers],[Output Calculation]]),4),"1","")&amp;COLUMN()+1),"")</f>
        <v>"ratingPrimary":{"something": 100,"ratingState": "VIC"},</v>
      </c>
      <c r="E25" s="163" t="str">
        <f ca="1">IF(INDIRECT("'Question Sets'!"&amp;SUBSTITUTE(ADDRESS(1,COLUMN(Table_Question_Sets[[#Headers],[Output Calculation]]),4),"1","")&amp;COLUMN()+1)&lt;&gt;"",INDIRECT("'Question Sets'!"&amp;SUBSTITUTE(ADDRESS(1,COLUMN(Table_Question_Sets[[#Headers],[Output Calculation]]),4),"1","")&amp;COLUMN()+1),"")</f>
        <v>"ratingSecondary":{"travelCover": "Yes","policyStartDate": "12/11/2019","policyAdjustmentDate": "12/11/2019"},</v>
      </c>
      <c r="F25" s="163" t="str">
        <f ca="1">IF(INDIRECT("'Question Sets'!"&amp;SUBSTITUTE(ADDRESS(1,COLUMN(Table_Question_Sets[[#Headers],[Output Calculation]]),4),"1","")&amp;COLUMN()+1)&lt;&gt;"",INDIRECT("'Question Sets'!"&amp;SUBSTITUTE(ADDRESS(1,COLUMN(Table_Question_Sets[[#Headers],[Output Calculation]]),4),"1","")&amp;COLUMN()+1),"")</f>
        <v>"contact":{},</v>
      </c>
      <c r="G25" s="163" t="str">
        <f ca="1">IF(INDIRECT("'Question Sets'!"&amp;SUBSTITUTE(ADDRESS(1,COLUMN(Table_Question_Sets[[#Headers],[Output Calculation]]),4),"1","")&amp;COLUMN()+1)&lt;&gt;"",INDIRECT("'Question Sets'!"&amp;SUBSTITUTE(ADDRESS(1,COLUMN(Table_Question_Sets[[#Headers],[Output Calculation]]),4),"1","")&amp;COLUMN()+1),"")</f>
        <v>"personal":{},</v>
      </c>
      <c r="H25" s="163" t="str">
        <f ca="1">IF(INDIRECT("'Question Sets'!"&amp;SUBSTITUTE(ADDRESS(1,COLUMN(Table_Question_Sets[[#Headers],[Output Calculation]]),4),"1","")&amp;COLUMN()+1)&lt;&gt;"",INDIRECT("'Question Sets'!"&amp;SUBSTITUTE(ADDRESS(1,COLUMN(Table_Question_Sets[[#Headers],[Output Calculation]]),4),"1","")&amp;COLUMN()+1),"")</f>
        <v>"disclosure":{"history": "No","insolvency": "No","declaration": "Yes"},</v>
      </c>
      <c r="I25" s="163" t="str">
        <f ca="1">IF(INDIRECT("'Question Sets'!"&amp;SUBSTITUTE(ADDRESS(1,COLUMN(Table_Question_Sets[[#Headers],[Output Calculation]]),4),"1","")&amp;COLUMN()+1)&lt;&gt;"",INDIRECT("'Question Sets'!"&amp;SUBSTITUTE(ADDRESS(1,COLUMN(Table_Question_Sets[[#Headers],[Output Calculation]]),4),"1","")&amp;COLUMN()+1),"")</f>
        <v>"paymentOptions":{"paymentOption": "Monthly"},</v>
      </c>
      <c r="J25" s="163" t="str">
        <f ca="1">IF(INDIRECT("'Question Sets'!"&amp;SUBSTITUTE(ADDRESS(1,COLUMN(Table_Question_Sets[[#Headers],[Output Calculation]]),4),"1","")&amp;COLUMN()+1)&lt;&gt;"",INDIRECT("'Question Sets'!"&amp;SUBSTITUTE(ADDRESS(1,COLUMN(Table_Question_Sets[[#Headers],[Output Calculation]]),4),"1","")&amp;COLUMN()+1),"")</f>
        <v>"paymentMethods":{"paymentMethodSelect": "Visa","paymentMethod": "Visa"},</v>
      </c>
      <c r="K25" s="163" t="str">
        <f ca="1">IF(INDIRECT("'Question Sets'!"&amp;SUBSTITUTE(ADDRESS(1,COLUMN(Table_Question_Sets[[#Headers],[Output Calculation]]),4),"1","")&amp;COLUMN()+1)&lt;&gt;"",INDIRECT("'Question Sets'!"&amp;SUBSTITUTE(ADDRESS(1,COLUMN(Table_Question_Sets[[#Headers],[Output Calculation]]),4),"1","")&amp;COLUMN()+1),"")</f>
        <v>"successPage":{},</v>
      </c>
      <c r="L25" s="163" t="str">
        <f ca="1">IF(INDIRECT("'Question Sets'!"&amp;SUBSTITUTE(ADDRESS(1,COLUMN(Table_Question_Sets[[#Headers],[Output Calculation]]),4),"1","")&amp;COLUMN()+1)&lt;&gt;"",INDIRECT("'Question Sets'!"&amp;SUBSTITUTE(ADDRESS(1,COLUMN(Table_Question_Sets[[#Headers],[Output Calculation]]),4),"1","")&amp;COLUMN()+1),"")</f>
        <v/>
      </c>
      <c r="M25" s="163" t="str">
        <f ca="1">IF(INDIRECT("'Question Sets'!"&amp;SUBSTITUTE(ADDRESS(1,COLUMN(Table_Question_Sets[[#Headers],[Output Calculation]]),4),"1","")&amp;COLUMN()+1)&lt;&gt;"",INDIRECT("'Question Sets'!"&amp;SUBSTITUTE(ADDRESS(1,COLUMN(Table_Question_Sets[[#Headers],[Output Calculation]]),4),"1","")&amp;COLUMN()+1),"")</f>
        <v/>
      </c>
      <c r="N25" s="163" t="str">
        <f ca="1">IF(INDIRECT("'Question Sets'!"&amp;SUBSTITUTE(ADDRESS(1,COLUMN(Table_Question_Sets[[#Headers],[Output Calculation]]),4),"1","")&amp;COLUMN()+1)&lt;&gt;"",INDIRECT("'Question Sets'!"&amp;SUBSTITUTE(ADDRESS(1,COLUMN(Table_Question_Sets[[#Headers],[Output Calculation]]),4),"1","")&amp;COLUMN()+1),"")</f>
        <v/>
      </c>
      <c r="O25" s="163" t="str">
        <f ca="1">IF(INDIRECT("'Question Sets'!"&amp;SUBSTITUTE(ADDRESS(1,COLUMN(Table_Question_Sets[[#Headers],[Output Calculation]]),4),"1","")&amp;COLUMN()+1)&lt;&gt;"",INDIRECT("'Question Sets'!"&amp;SUBSTITUTE(ADDRESS(1,COLUMN(Table_Question_Sets[[#Headers],[Output Calculation]]),4),"1","")&amp;COLUMN()+1),"")</f>
        <v/>
      </c>
      <c r="P25" s="163" t="str">
        <f ca="1">IF(INDIRECT("'Question Sets'!"&amp;SUBSTITUTE(ADDRESS(1,COLUMN(Table_Question_Sets[[#Headers],[Output Calculation]]),4),"1","")&amp;COLUMN()+1)&lt;&gt;"",INDIRECT("'Question Sets'!"&amp;SUBSTITUTE(ADDRESS(1,COLUMN(Table_Question_Sets[[#Headers],[Output Calculation]]),4),"1","")&amp;COLUMN()+1),"")</f>
        <v/>
      </c>
      <c r="Q25" s="163" t="str">
        <f ca="1">IF(INDIRECT("'Question Sets'!"&amp;SUBSTITUTE(ADDRESS(1,COLUMN(Table_Question_Sets[[#Headers],[Output Calculation]]),4),"1","")&amp;COLUMN()+1)&lt;&gt;"",INDIRECT("'Question Sets'!"&amp;SUBSTITUTE(ADDRESS(1,COLUMN(Table_Question_Sets[[#Headers],[Output Calculation]]),4),"1","")&amp;COLUMN()+1),"")</f>
        <v/>
      </c>
      <c r="R25" s="163" t="str">
        <f ca="1">IF(INDIRECT("'Question Sets'!"&amp;SUBSTITUTE(ADDRESS(1,COLUMN(Table_Question_Sets[[#Headers],[Output Calculation]]),4),"1","")&amp;COLUMN()+1)&lt;&gt;"",INDIRECT("'Question Sets'!"&amp;SUBSTITUTE(ADDRESS(1,COLUMN(Table_Question_Sets[[#Headers],[Output Calculation]]),4),"1","")&amp;COLUMN()+1),"")</f>
        <v/>
      </c>
      <c r="S25" s="163" t="str">
        <f ca="1">IF(INDIRECT("'Question Sets'!"&amp;SUBSTITUTE(ADDRESS(1,COLUMN(Table_Question_Sets[[#Headers],[Output Calculation]]),4),"1","")&amp;COLUMN()+1)&lt;&gt;"",INDIRECT("'Question Sets'!"&amp;SUBSTITUTE(ADDRESS(1,COLUMN(Table_Question_Sets[[#Headers],[Output Calculation]]),4),"1","")&amp;COLUMN()+1),"")</f>
        <v/>
      </c>
      <c r="T25" s="163" t="str">
        <f ca="1">IF(INDIRECT("'Question Sets'!"&amp;SUBSTITUTE(ADDRESS(1,COLUMN(Table_Question_Sets[[#Headers],[Output Calculation]]),4),"1","")&amp;COLUMN()+1)&lt;&gt;"",INDIRECT("'Question Sets'!"&amp;SUBSTITUTE(ADDRESS(1,COLUMN(Table_Question_Sets[[#Headers],[Output Calculation]]),4),"1","")&amp;COLUMN()+1),"")</f>
        <v/>
      </c>
      <c r="U25" s="163" t="str">
        <f ca="1">IF(INDIRECT("'Question Sets'!"&amp;SUBSTITUTE(ADDRESS(1,COLUMN(Table_Question_Sets[[#Headers],[Output Calculation]]),4),"1","")&amp;COLUMN()+1)&lt;&gt;"",INDIRECT("'Question Sets'!"&amp;SUBSTITUTE(ADDRESS(1,COLUMN(Table_Question_Sets[[#Headers],[Output Calculation]]),4),"1","")&amp;COLUMN()+1),"")</f>
        <v/>
      </c>
      <c r="V25" s="163" t="str">
        <f ca="1">IF(INDIRECT("'Question Sets'!"&amp;SUBSTITUTE(ADDRESS(1,COLUMN(Table_Question_Sets[[#Headers],[Output Calculation]]),4),"1","")&amp;COLUMN()+1)&lt;&gt;"",INDIRECT("'Question Sets'!"&amp;SUBSTITUTE(ADDRESS(1,COLUMN(Table_Question_Sets[[#Headers],[Output Calculation]]),4),"1","")&amp;COLUMN()+1),"")</f>
        <v/>
      </c>
      <c r="W25" s="163" t="str">
        <f ca="1">IF(INDIRECT("'Question Sets'!"&amp;SUBSTITUTE(ADDRESS(1,COLUMN(Table_Question_Sets[[#Headers],[Output Calculation]]),4),"1","")&amp;COLUMN()+1)&lt;&gt;"",INDIRECT("'Question Sets'!"&amp;SUBSTITUTE(ADDRESS(1,COLUMN(Table_Question_Sets[[#Headers],[Output Calculation]]),4),"1","")&amp;COLUMN()+1),"")</f>
        <v/>
      </c>
      <c r="X25" s="163" t="str">
        <f ca="1">IF(INDIRECT("'Question Sets'!"&amp;SUBSTITUTE(ADDRESS(1,COLUMN(Table_Question_Sets[[#Headers],[Output Calculation]]),4),"1","")&amp;COLUMN()+1)&lt;&gt;"",INDIRECT("'Question Sets'!"&amp;SUBSTITUTE(ADDRESS(1,COLUMN(Table_Question_Sets[[#Headers],[Output Calculation]]),4),"1","")&amp;COLUMN()+1),"")</f>
        <v/>
      </c>
      <c r="Y25" s="163" t="str">
        <f ca="1">IF(INDIRECT("'Question Sets'!"&amp;SUBSTITUTE(ADDRESS(1,COLUMN(Table_Question_Sets[[#Headers],[Output Calculation]]),4),"1","")&amp;COLUMN()+1)&lt;&gt;"",INDIRECT("'Question Sets'!"&amp;SUBSTITUTE(ADDRESS(1,COLUMN(Table_Question_Sets[[#Headers],[Output Calculation]]),4),"1","")&amp;COLUMN()+1),"")</f>
        <v/>
      </c>
      <c r="Z25" s="163" t="str">
        <f ca="1">IF(INDIRECT("'Question Sets'!"&amp;SUBSTITUTE(ADDRESS(1,COLUMN(Table_Question_Sets[[#Headers],[Output Calculation]]),4),"1","")&amp;COLUMN()+1)&lt;&gt;"",INDIRECT("'Question Sets'!"&amp;SUBSTITUTE(ADDRESS(1,COLUMN(Table_Question_Sets[[#Headers],[Output Calculation]]),4),"1","")&amp;COLUMN()+1),"")</f>
        <v/>
      </c>
      <c r="AA25" s="163" t="str">
        <f ca="1">IF(INDIRECT("'Question Sets'!"&amp;SUBSTITUTE(ADDRESS(1,COLUMN(Table_Question_Sets[[#Headers],[Output Calculation]]),4),"1","")&amp;COLUMN()+1)&lt;&gt;"",INDIRECT("'Question Sets'!"&amp;SUBSTITUTE(ADDRESS(1,COLUMN(Table_Question_Sets[[#Headers],[Output Calculation]]),4),"1","")&amp;COLUMN()+1),"")</f>
        <v/>
      </c>
      <c r="AB25" s="163" t="str">
        <f ca="1">IF(INDIRECT("'Question Sets'!"&amp;SUBSTITUTE(ADDRESS(1,COLUMN(Table_Question_Sets[[#Headers],[Output Calculation]]),4),"1","")&amp;COLUMN()+1)&lt;&gt;"",INDIRECT("'Question Sets'!"&amp;SUBSTITUTE(ADDRESS(1,COLUMN(Table_Question_Sets[[#Headers],[Output Calculation]]),4),"1","")&amp;COLUMN()+1),"")</f>
        <v/>
      </c>
      <c r="AC25" s="163" t="str">
        <f ca="1">IF(INDIRECT("'Question Sets'!"&amp;SUBSTITUTE(ADDRESS(1,COLUMN(Table_Question_Sets[[#Headers],[Output Calculation]]),4),"1","")&amp;COLUMN()+1)&lt;&gt;"",INDIRECT("'Question Sets'!"&amp;SUBSTITUTE(ADDRESS(1,COLUMN(Table_Question_Sets[[#Headers],[Output Calculation]]),4),"1","")&amp;COLUMN()+1),"")</f>
        <v/>
      </c>
      <c r="AD25" s="163" t="str">
        <f ca="1">IF(INDIRECT("'Question Sets'!"&amp;SUBSTITUTE(ADDRESS(1,COLUMN(Table_Question_Sets[[#Headers],[Output Calculation]]),4),"1","")&amp;COLUMN()+1)&lt;&gt;"",INDIRECT("'Question Sets'!"&amp;SUBSTITUTE(ADDRESS(1,COLUMN(Table_Question_Sets[[#Headers],[Output Calculation]]),4),"1","")&amp;COLUMN()+1),"")</f>
        <v/>
      </c>
      <c r="AE25" s="163" t="str">
        <f ca="1">IF(INDIRECT("'Question Sets'!"&amp;SUBSTITUTE(ADDRESS(1,COLUMN(Table_Question_Sets[[#Headers],[Output Calculation]]),4),"1","")&amp;COLUMN()+1)&lt;&gt;"",INDIRECT("'Question Sets'!"&amp;SUBSTITUTE(ADDRESS(1,COLUMN(Table_Question_Sets[[#Headers],[Output Calculation]]),4),"1","")&amp;COLUMN()+1),"")</f>
        <v/>
      </c>
      <c r="AF25" s="163" t="str">
        <f ca="1">IF(INDIRECT("'Question Sets'!"&amp;SUBSTITUTE(ADDRESS(1,COLUMN(Table_Question_Sets[[#Headers],[Output Calculation]]),4),"1","")&amp;COLUMN()+1)&lt;&gt;"",INDIRECT("'Question Sets'!"&amp;SUBSTITUTE(ADDRESS(1,COLUMN(Table_Question_Sets[[#Headers],[Output Calculation]]),4),"1","")&amp;COLUMN()+1),"")</f>
        <v/>
      </c>
      <c r="AG25" s="163" t="str">
        <f ca="1">IF(INDIRECT("'Question Sets'!"&amp;SUBSTITUTE(ADDRESS(1,COLUMN(Table_Question_Sets[[#Headers],[Output Calculation]]),4),"1","")&amp;COLUMN()+1)&lt;&gt;"",INDIRECT("'Question Sets'!"&amp;SUBSTITUTE(ADDRESS(1,COLUMN(Table_Question_Sets[[#Headers],[Output Calculation]]),4),"1","")&amp;COLUMN()+1),"")</f>
        <v/>
      </c>
      <c r="AH25" s="163" t="str">
        <f ca="1">IF(INDIRECT("'Question Sets'!"&amp;SUBSTITUTE(ADDRESS(1,COLUMN(Table_Question_Sets[[#Headers],[Output Calculation]]),4),"1","")&amp;COLUMN()+1)&lt;&gt;"",INDIRECT("'Question Sets'!"&amp;SUBSTITUTE(ADDRESS(1,COLUMN(Table_Question_Sets[[#Headers],[Output Calculation]]),4),"1","")&amp;COLUMN()+1),"")</f>
        <v/>
      </c>
      <c r="AI25" s="163" t="str">
        <f ca="1">IF(INDIRECT("'Question Sets'!"&amp;SUBSTITUTE(ADDRESS(1,COLUMN(Table_Question_Sets[[#Headers],[Output Calculation]]),4),"1","")&amp;COLUMN()+1)&lt;&gt;"",INDIRECT("'Question Sets'!"&amp;SUBSTITUTE(ADDRESS(1,COLUMN(Table_Question_Sets[[#Headers],[Output Calculation]]),4),"1","")&amp;COLUMN()+1),"")</f>
        <v/>
      </c>
      <c r="AJ25" s="163" t="str">
        <f ca="1">IF(INDIRECT("'Question Sets'!"&amp;SUBSTITUTE(ADDRESS(1,COLUMN(Table_Question_Sets[[#Headers],[Output Calculation]]),4),"1","")&amp;COLUMN()+1)&lt;&gt;"",INDIRECT("'Question Sets'!"&amp;SUBSTITUTE(ADDRESS(1,COLUMN(Table_Question_Sets[[#Headers],[Output Calculation]]),4),"1","")&amp;COLUMN()+1),"")</f>
        <v/>
      </c>
      <c r="AK25" s="163" t="str">
        <f ca="1">IF(INDIRECT("'Question Sets'!"&amp;SUBSTITUTE(ADDRESS(1,COLUMN(Table_Question_Sets[[#Headers],[Output Calculation]]),4),"1","")&amp;COLUMN()+1)&lt;&gt;"",INDIRECT("'Question Sets'!"&amp;SUBSTITUTE(ADDRESS(1,COLUMN(Table_Question_Sets[[#Headers],[Output Calculation]]),4),"1","")&amp;COLUMN()+1),"")</f>
        <v/>
      </c>
      <c r="AL25" s="163" t="str">
        <f ca="1">IF(INDIRECT("'Question Sets'!"&amp;SUBSTITUTE(ADDRESS(1,COLUMN(Table_Question_Sets[[#Headers],[Output Calculation]]),4),"1","")&amp;COLUMN()+1)&lt;&gt;"",INDIRECT("'Question Sets'!"&amp;SUBSTITUTE(ADDRESS(1,COLUMN(Table_Question_Sets[[#Headers],[Output Calculation]]),4),"1","")&amp;COLUMN()+1),"")</f>
        <v/>
      </c>
      <c r="AM25" s="163" t="str">
        <f ca="1">IF(INDIRECT("'Question Sets'!"&amp;SUBSTITUTE(ADDRESS(1,COLUMN(Table_Question_Sets[[#Headers],[Output Calculation]]),4),"1","")&amp;COLUMN()+1)&lt;&gt;"",INDIRECT("'Question Sets'!"&amp;SUBSTITUTE(ADDRESS(1,COLUMN(Table_Question_Sets[[#Headers],[Output Calculation]]),4),"1","")&amp;COLUMN()+1),"")</f>
        <v/>
      </c>
      <c r="AN25" s="163" t="str">
        <f ca="1">IF(INDIRECT("'Question Sets'!"&amp;SUBSTITUTE(ADDRESS(1,COLUMN(Table_Question_Sets[[#Headers],[Output Calculation]]),4),"1","")&amp;COLUMN()+1)&lt;&gt;"",INDIRECT("'Question Sets'!"&amp;SUBSTITUTE(ADDRESS(1,COLUMN(Table_Question_Sets[[#Headers],[Output Calculation]]),4),"1","")&amp;COLUMN()+1),"")</f>
        <v/>
      </c>
      <c r="AO25" s="163" t="str">
        <f ca="1">IF(INDIRECT("'Question Sets'!"&amp;SUBSTITUTE(ADDRESS(1,COLUMN(Table_Question_Sets[[#Headers],[Output Calculation]]),4),"1","")&amp;COLUMN()+1)&lt;&gt;"",INDIRECT("'Question Sets'!"&amp;SUBSTITUTE(ADDRESS(1,COLUMN(Table_Question_Sets[[#Headers],[Output Calculation]]),4),"1","")&amp;COLUMN()+1),"")</f>
        <v/>
      </c>
      <c r="AP25" s="163" t="str">
        <f ca="1">IF(INDIRECT("'Question Sets'!"&amp;SUBSTITUTE(ADDRESS(1,COLUMN(Table_Question_Sets[[#Headers],[Output Calculation]]),4),"1","")&amp;COLUMN()+1)&lt;&gt;"",INDIRECT("'Question Sets'!"&amp;SUBSTITUTE(ADDRESS(1,COLUMN(Table_Question_Sets[[#Headers],[Output Calculation]]),4),"1","")&amp;COLUMN()+1),"")</f>
        <v/>
      </c>
      <c r="AQ25" s="163" t="str">
        <f ca="1">IF(INDIRECT("'Question Sets'!"&amp;SUBSTITUTE(ADDRESS(1,COLUMN(Table_Question_Sets[[#Headers],[Output Calculation]]),4),"1","")&amp;COLUMN()+1)&lt;&gt;"",INDIRECT("'Question Sets'!"&amp;SUBSTITUTE(ADDRESS(1,COLUMN(Table_Question_Sets[[#Headers],[Output Calculation]]),4),"1","")&amp;COLUMN()+1),"")</f>
        <v/>
      </c>
      <c r="AR25" s="163" t="str">
        <f ca="1">IF(INDIRECT("'Question Sets'!"&amp;SUBSTITUTE(ADDRESS(1,COLUMN(Table_Question_Sets[[#Headers],[Output Calculation]]),4),"1","")&amp;COLUMN()+1)&lt;&gt;"",INDIRECT("'Question Sets'!"&amp;SUBSTITUTE(ADDRESS(1,COLUMN(Table_Question_Sets[[#Headers],[Output Calculation]]),4),"1","")&amp;COLUMN()+1),"")</f>
        <v/>
      </c>
      <c r="AS25" s="163" t="str">
        <f ca="1">IF(INDIRECT("'Question Sets'!"&amp;SUBSTITUTE(ADDRESS(1,COLUMN(Table_Question_Sets[[#Headers],[Output Calculation]]),4),"1","")&amp;COLUMN()+1)&lt;&gt;"",INDIRECT("'Question Sets'!"&amp;SUBSTITUTE(ADDRESS(1,COLUMN(Table_Question_Sets[[#Headers],[Output Calculation]]),4),"1","")&amp;COLUMN()+1),"")</f>
        <v/>
      </c>
      <c r="AT25" s="163" t="str">
        <f ca="1">IF(INDIRECT("'Question Sets'!"&amp;SUBSTITUTE(ADDRESS(1,COLUMN(Table_Question_Sets[[#Headers],[Output Calculation]]),4),"1","")&amp;COLUMN()+1)&lt;&gt;"",INDIRECT("'Question Sets'!"&amp;SUBSTITUTE(ADDRESS(1,COLUMN(Table_Question_Sets[[#Headers],[Output Calculation]]),4),"1","")&amp;COLUMN()+1),"")</f>
        <v/>
      </c>
      <c r="AU25" s="163" t="str">
        <f ca="1">IF(INDIRECT("'Question Sets'!"&amp;SUBSTITUTE(ADDRESS(1,COLUMN(Table_Question_Sets[[#Headers],[Output Calculation]]),4),"1","")&amp;COLUMN()+1)&lt;&gt;"",INDIRECT("'Question Sets'!"&amp;SUBSTITUTE(ADDRESS(1,COLUMN(Table_Question_Sets[[#Headers],[Output Calculation]]),4),"1","")&amp;COLUMN()+1),"")</f>
        <v/>
      </c>
      <c r="AV25" s="163" t="str">
        <f ca="1">IF(INDIRECT("'Question Sets'!"&amp;SUBSTITUTE(ADDRESS(1,COLUMN(Table_Question_Sets[[#Headers],[Output Calculation]]),4),"1","")&amp;COLUMN()+1)&lt;&gt;"",INDIRECT("'Question Sets'!"&amp;SUBSTITUTE(ADDRESS(1,COLUMN(Table_Question_Sets[[#Headers],[Output Calculation]]),4),"1","")&amp;COLUMN()+1),"")</f>
        <v/>
      </c>
      <c r="AW25" s="163" t="str">
        <f ca="1">IF(INDIRECT("'Question Sets'!"&amp;SUBSTITUTE(ADDRESS(1,COLUMN(Table_Question_Sets[[#Headers],[Output Calculation]]),4),"1","")&amp;COLUMN()+1)&lt;&gt;"",INDIRECT("'Question Sets'!"&amp;SUBSTITUTE(ADDRESS(1,COLUMN(Table_Question_Sets[[#Headers],[Output Calculation]]),4),"1","")&amp;COLUMN()+1),"")</f>
        <v/>
      </c>
      <c r="AX25" s="163" t="str">
        <f ca="1">IF(INDIRECT("'Question Sets'!"&amp;SUBSTITUTE(ADDRESS(1,COLUMN(Table_Question_Sets[[#Headers],[Output Calculation]]),4),"1","")&amp;COLUMN()+1)&lt;&gt;"",INDIRECT("'Question Sets'!"&amp;SUBSTITUTE(ADDRESS(1,COLUMN(Table_Question_Sets[[#Headers],[Output Calculation]]),4),"1","")&amp;COLUMN()+1),"")</f>
        <v/>
      </c>
      <c r="AY25" s="163" t="str">
        <f ca="1">IF(INDIRECT("'Question Sets'!"&amp;SUBSTITUTE(ADDRESS(1,COLUMN(Table_Question_Sets[[#Headers],[Output Calculation]]),4),"1","")&amp;COLUMN()+1)&lt;&gt;"",INDIRECT("'Question Sets'!"&amp;SUBSTITUTE(ADDRESS(1,COLUMN(Table_Question_Sets[[#Headers],[Output Calculation]]),4),"1","")&amp;COLUMN()+1),"")</f>
        <v/>
      </c>
      <c r="AZ25" s="163" t="str">
        <f ca="1">IF(INDIRECT("'Question Sets'!"&amp;SUBSTITUTE(ADDRESS(1,COLUMN(Table_Question_Sets[[#Headers],[Output Calculation]]),4),"1","")&amp;COLUMN()+1)&lt;&gt;"",INDIRECT("'Question Sets'!"&amp;SUBSTITUTE(ADDRESS(1,COLUMN(Table_Question_Sets[[#Headers],[Output Calculation]]),4),"1","")&amp;COLUMN()+1),"")</f>
        <v/>
      </c>
      <c r="BA25" s="163" t="str">
        <f ca="1">IF(INDIRECT("'Question Sets'!"&amp;SUBSTITUTE(ADDRESS(1,COLUMN(Table_Question_Sets[[#Headers],[Output Calculation]]),4),"1","")&amp;COLUMN()+1)&lt;&gt;"",INDIRECT("'Question Sets'!"&amp;SUBSTITUTE(ADDRESS(1,COLUMN(Table_Question_Sets[[#Headers],[Output Calculation]]),4),"1","")&amp;COLUMN()+1),"")</f>
        <v/>
      </c>
      <c r="BB25" s="155" t="s">
        <v>766</v>
      </c>
    </row>
    <row r="26" spans="2:54" ht="21" customHeight="1">
      <c r="B26" s="3" t="s">
        <v>783</v>
      </c>
      <c r="C26" s="155" t="s">
        <v>784</v>
      </c>
      <c r="D26" s="163" t="e">
        <f ca="1">_xlfn.TEXTJOIN("",TRUE,Table_Risk_1[Output Calculation])</f>
        <v>#NAME?</v>
      </c>
      <c r="E26" s="158"/>
      <c r="F26" s="158"/>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5" t="s">
        <v>766</v>
      </c>
    </row>
    <row r="27" spans="2:54" ht="21" customHeight="1">
      <c r="B27" s="3" t="s">
        <v>785</v>
      </c>
      <c r="C27" s="155" t="s">
        <v>786</v>
      </c>
      <c r="D27" s="163" t="e">
        <f ca="1">_xlfn.TEXTJOIN("",TRUE,Table_Risk_2[Output Calculation])</f>
        <v>#NAME?</v>
      </c>
      <c r="E27" s="158"/>
      <c r="F27" s="158"/>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8"/>
      <c r="AU27" s="158"/>
      <c r="AV27" s="158"/>
      <c r="AW27" s="158"/>
      <c r="AX27" s="158"/>
      <c r="AY27" s="158"/>
      <c r="AZ27" s="158"/>
      <c r="BA27" s="158"/>
      <c r="BB27" s="155" t="s">
        <v>766</v>
      </c>
    </row>
    <row r="28" spans="2:54" ht="21" customHeight="1">
      <c r="B28" s="3" t="s">
        <v>201</v>
      </c>
      <c r="C28" s="155" t="s">
        <v>771</v>
      </c>
      <c r="D28" s="163" t="str">
        <f ca="1">IF(INDIRECT("'Triggers'!"&amp;SUBSTITUTE(ADDRESS(1,COLUMN(Table_Triggers[[#Headers],[Output Calculation]]),4),"1","")&amp;COLUMN()+1)&lt;&gt;"",INDIRECT("'Triggers'!"&amp;SUBSTITUTE(ADDRESS(1,COLUMN(Table_Triggers[[#Headers],[Output Calculation]]),4),"1","")&amp;COLUMN()+1),"")</f>
        <v>"softReferral":{"history":false,"insolvency":false},</v>
      </c>
      <c r="E28" s="163" t="str">
        <f ca="1">IF(INDIRECT("'Triggers'!"&amp;SUBSTITUTE(ADDRESS(1,COLUMN(Table_Triggers[[#Headers],[Output Calculation]]),4),"1","")&amp;COLUMN()+1)&lt;&gt;"",INDIRECT("'Triggers'!"&amp;SUBSTITUTE(ADDRESS(1,COLUMN(Table_Triggers[[#Headers],[Output Calculation]]),4),"1","")&amp;COLUMN()+1),"")</f>
        <v>"hardReferral":{},</v>
      </c>
      <c r="F28" s="163" t="str">
        <f ca="1">IF(INDIRECT("'Triggers'!"&amp;SUBSTITUTE(ADDRESS(1,COLUMN(Table_Triggers[[#Headers],[Output Calculation]]),4),"1","")&amp;COLUMN()+1)&lt;&gt;"",INDIRECT("'Triggers'!"&amp;SUBSTITUTE(ADDRESS(1,COLUMN(Table_Triggers[[#Headers],[Output Calculation]]),4),"1","")&amp;COLUMN()+1),"")</f>
        <v>"decline":{},</v>
      </c>
      <c r="G28" s="163" t="str">
        <f ca="1">IF(INDIRECT("'Triggers'!"&amp;SUBSTITUTE(ADDRESS(1,COLUMN(Table_Triggers[[#Headers],[Output Calculation]]),4),"1","")&amp;COLUMN()+1)&lt;&gt;"",INDIRECT("'Triggers'!"&amp;SUBSTITUTE(ADDRESS(1,COLUMN(Table_Triggers[[#Headers],[Output Calculation]]),4),"1","")&amp;COLUMN()+1),"")</f>
        <v>"error":{"noCoverSelected":false},</v>
      </c>
      <c r="H28" s="163" t="str">
        <f ca="1">IF(INDIRECT("'Triggers'!"&amp;SUBSTITUTE(ADDRESS(1,COLUMN(Table_Triggers[[#Headers],[Output Calculation]]),4),"1","")&amp;COLUMN()+1)&lt;&gt;"",INDIRECT("'Triggers'!"&amp;SUBSTITUTE(ADDRESS(1,COLUMN(Table_Triggers[[#Headers],[Output Calculation]]),4),"1","")&amp;COLUMN()+1),"")</f>
        <v/>
      </c>
      <c r="I28" s="163" t="str">
        <f ca="1">IF(INDIRECT("'Triggers'!"&amp;SUBSTITUTE(ADDRESS(1,COLUMN(Table_Triggers[[#Headers],[Output Calculation]]),4),"1","")&amp;COLUMN()+1)&lt;&gt;"",INDIRECT("'Triggers'!"&amp;SUBSTITUTE(ADDRESS(1,COLUMN(Table_Triggers[[#Headers],[Output Calculation]]),4),"1","")&amp;COLUMN()+1),"")</f>
        <v/>
      </c>
      <c r="J28" s="163" t="str">
        <f ca="1">IF(INDIRECT("'Triggers'!"&amp;SUBSTITUTE(ADDRESS(1,COLUMN(Table_Triggers[[#Headers],[Output Calculation]]),4),"1","")&amp;COLUMN()+1)&lt;&gt;"",INDIRECT("'Triggers'!"&amp;SUBSTITUTE(ADDRESS(1,COLUMN(Table_Triggers[[#Headers],[Output Calculation]]),4),"1","")&amp;COLUMN()+1),"")</f>
        <v/>
      </c>
      <c r="K28" s="163" t="str">
        <f ca="1">IF(INDIRECT("'Triggers'!"&amp;SUBSTITUTE(ADDRESS(1,COLUMN(Table_Triggers[[#Headers],[Output Calculation]]),4),"1","")&amp;COLUMN()+1)&lt;&gt;"",INDIRECT("'Triggers'!"&amp;SUBSTITUTE(ADDRESS(1,COLUMN(Table_Triggers[[#Headers],[Output Calculation]]),4),"1","")&amp;COLUMN()+1),"")</f>
        <v/>
      </c>
      <c r="L28" s="163" t="str">
        <f ca="1">IF(INDIRECT("'Triggers'!"&amp;SUBSTITUTE(ADDRESS(1,COLUMN(Table_Triggers[[#Headers],[Output Calculation]]),4),"1","")&amp;COLUMN()+1)&lt;&gt;"",INDIRECT("'Triggers'!"&amp;SUBSTITUTE(ADDRESS(1,COLUMN(Table_Triggers[[#Headers],[Output Calculation]]),4),"1","")&amp;COLUMN()+1),"")</f>
        <v/>
      </c>
      <c r="M28" s="163" t="str">
        <f ca="1">IF(INDIRECT("'Triggers'!"&amp;SUBSTITUTE(ADDRESS(1,COLUMN(Table_Triggers[[#Headers],[Output Calculation]]),4),"1","")&amp;COLUMN()+1)&lt;&gt;"",INDIRECT("'Triggers'!"&amp;SUBSTITUTE(ADDRESS(1,COLUMN(Table_Triggers[[#Headers],[Output Calculation]]),4),"1","")&amp;COLUMN()+1),"")</f>
        <v/>
      </c>
      <c r="N28" s="163" t="str">
        <f ca="1">IF(INDIRECT("'Triggers'!"&amp;SUBSTITUTE(ADDRESS(1,COLUMN(Table_Triggers[[#Headers],[Output Calculation]]),4),"1","")&amp;COLUMN()+1)&lt;&gt;"",INDIRECT("'Triggers'!"&amp;SUBSTITUTE(ADDRESS(1,COLUMN(Table_Triggers[[#Headers],[Output Calculation]]),4),"1","")&amp;COLUMN()+1),"")</f>
        <v/>
      </c>
      <c r="O28" s="163" t="str">
        <f ca="1">IF(INDIRECT("'Triggers'!"&amp;SUBSTITUTE(ADDRESS(1,COLUMN(Table_Triggers[[#Headers],[Output Calculation]]),4),"1","")&amp;COLUMN()+1)&lt;&gt;"",INDIRECT("'Triggers'!"&amp;SUBSTITUTE(ADDRESS(1,COLUMN(Table_Triggers[[#Headers],[Output Calculation]]),4),"1","")&amp;COLUMN()+1),"")</f>
        <v/>
      </c>
      <c r="P28" s="163" t="str">
        <f ca="1">IF(INDIRECT("'Triggers'!"&amp;SUBSTITUTE(ADDRESS(1,COLUMN(Table_Triggers[[#Headers],[Output Calculation]]),4),"1","")&amp;COLUMN()+1)&lt;&gt;"",INDIRECT("'Triggers'!"&amp;SUBSTITUTE(ADDRESS(1,COLUMN(Table_Triggers[[#Headers],[Output Calculation]]),4),"1","")&amp;COLUMN()+1),"")</f>
        <v/>
      </c>
      <c r="Q28" s="163" t="str">
        <f ca="1">IF(INDIRECT("'Triggers'!"&amp;SUBSTITUTE(ADDRESS(1,COLUMN(Table_Triggers[[#Headers],[Output Calculation]]),4),"1","")&amp;COLUMN()+1)&lt;&gt;"",INDIRECT("'Triggers'!"&amp;SUBSTITUTE(ADDRESS(1,COLUMN(Table_Triggers[[#Headers],[Output Calculation]]),4),"1","")&amp;COLUMN()+1),"")</f>
        <v/>
      </c>
      <c r="R28" s="163" t="str">
        <f ca="1">IF(INDIRECT("'Triggers'!"&amp;SUBSTITUTE(ADDRESS(1,COLUMN(Table_Triggers[[#Headers],[Output Calculation]]),4),"1","")&amp;COLUMN()+1)&lt;&gt;"",INDIRECT("'Triggers'!"&amp;SUBSTITUTE(ADDRESS(1,COLUMN(Table_Triggers[[#Headers],[Output Calculation]]),4),"1","")&amp;COLUMN()+1),"")</f>
        <v/>
      </c>
      <c r="S28" s="163" t="str">
        <f ca="1">IF(INDIRECT("'Triggers'!"&amp;SUBSTITUTE(ADDRESS(1,COLUMN(Table_Triggers[[#Headers],[Output Calculation]]),4),"1","")&amp;COLUMN()+1)&lt;&gt;"",INDIRECT("'Triggers'!"&amp;SUBSTITUTE(ADDRESS(1,COLUMN(Table_Triggers[[#Headers],[Output Calculation]]),4),"1","")&amp;COLUMN()+1),"")</f>
        <v/>
      </c>
      <c r="T28" s="163" t="str">
        <f ca="1">IF(INDIRECT("'Triggers'!"&amp;SUBSTITUTE(ADDRESS(1,COLUMN(Table_Triggers[[#Headers],[Output Calculation]]),4),"1","")&amp;COLUMN()+1)&lt;&gt;"",INDIRECT("'Triggers'!"&amp;SUBSTITUTE(ADDRESS(1,COLUMN(Table_Triggers[[#Headers],[Output Calculation]]),4),"1","")&amp;COLUMN()+1),"")</f>
        <v/>
      </c>
      <c r="U28" s="163" t="str">
        <f ca="1">IF(INDIRECT("'Triggers'!"&amp;SUBSTITUTE(ADDRESS(1,COLUMN(Table_Triggers[[#Headers],[Output Calculation]]),4),"1","")&amp;COLUMN()+1)&lt;&gt;"",INDIRECT("'Triggers'!"&amp;SUBSTITUTE(ADDRESS(1,COLUMN(Table_Triggers[[#Headers],[Output Calculation]]),4),"1","")&amp;COLUMN()+1),"")</f>
        <v/>
      </c>
      <c r="V28" s="163" t="str">
        <f ca="1">IF(INDIRECT("'Triggers'!"&amp;SUBSTITUTE(ADDRESS(1,COLUMN(Table_Triggers[[#Headers],[Output Calculation]]),4),"1","")&amp;COLUMN()+1)&lt;&gt;"",INDIRECT("'Triggers'!"&amp;SUBSTITUTE(ADDRESS(1,COLUMN(Table_Triggers[[#Headers],[Output Calculation]]),4),"1","")&amp;COLUMN()+1),"")</f>
        <v/>
      </c>
      <c r="W28" s="163" t="str">
        <f ca="1">IF(INDIRECT("'Triggers'!"&amp;SUBSTITUTE(ADDRESS(1,COLUMN(Table_Triggers[[#Headers],[Output Calculation]]),4),"1","")&amp;COLUMN()+1)&lt;&gt;"",INDIRECT("'Triggers'!"&amp;SUBSTITUTE(ADDRESS(1,COLUMN(Table_Triggers[[#Headers],[Output Calculation]]),4),"1","")&amp;COLUMN()+1),"")</f>
        <v/>
      </c>
      <c r="X28" s="163" t="str">
        <f ca="1">IF(INDIRECT("'Triggers'!"&amp;SUBSTITUTE(ADDRESS(1,COLUMN(Table_Triggers[[#Headers],[Output Calculation]]),4),"1","")&amp;COLUMN()+1)&lt;&gt;"",INDIRECT("'Triggers'!"&amp;SUBSTITUTE(ADDRESS(1,COLUMN(Table_Triggers[[#Headers],[Output Calculation]]),4),"1","")&amp;COLUMN()+1),"")</f>
        <v/>
      </c>
      <c r="Y28" s="163" t="str">
        <f ca="1">IF(INDIRECT("'Triggers'!"&amp;SUBSTITUTE(ADDRESS(1,COLUMN(Table_Triggers[[#Headers],[Output Calculation]]),4),"1","")&amp;COLUMN()+1)&lt;&gt;"",INDIRECT("'Triggers'!"&amp;SUBSTITUTE(ADDRESS(1,COLUMN(Table_Triggers[[#Headers],[Output Calculation]]),4),"1","")&amp;COLUMN()+1),"")</f>
        <v/>
      </c>
      <c r="Z28" s="163" t="str">
        <f ca="1">IF(INDIRECT("'Triggers'!"&amp;SUBSTITUTE(ADDRESS(1,COLUMN(Table_Triggers[[#Headers],[Output Calculation]]),4),"1","")&amp;COLUMN()+1)&lt;&gt;"",INDIRECT("'Triggers'!"&amp;SUBSTITUTE(ADDRESS(1,COLUMN(Table_Triggers[[#Headers],[Output Calculation]]),4),"1","")&amp;COLUMN()+1),"")</f>
        <v/>
      </c>
      <c r="AA28" s="163" t="str">
        <f ca="1">IF(INDIRECT("'Triggers'!"&amp;SUBSTITUTE(ADDRESS(1,COLUMN(Table_Triggers[[#Headers],[Output Calculation]]),4),"1","")&amp;COLUMN()+1)&lt;&gt;"",INDIRECT("'Triggers'!"&amp;SUBSTITUTE(ADDRESS(1,COLUMN(Table_Triggers[[#Headers],[Output Calculation]]),4),"1","")&amp;COLUMN()+1),"")</f>
        <v/>
      </c>
      <c r="AB28" s="163" t="str">
        <f ca="1">IF(INDIRECT("'Triggers'!"&amp;SUBSTITUTE(ADDRESS(1,COLUMN(Table_Triggers[[#Headers],[Output Calculation]]),4),"1","")&amp;COLUMN()+1)&lt;&gt;"",INDIRECT("'Triggers'!"&amp;SUBSTITUTE(ADDRESS(1,COLUMN(Table_Triggers[[#Headers],[Output Calculation]]),4),"1","")&amp;COLUMN()+1),"")</f>
        <v/>
      </c>
      <c r="AC28" s="163" t="str">
        <f ca="1">IF(INDIRECT("'Triggers'!"&amp;SUBSTITUTE(ADDRESS(1,COLUMN(Table_Triggers[[#Headers],[Output Calculation]]),4),"1","")&amp;COLUMN()+1)&lt;&gt;"",INDIRECT("'Triggers'!"&amp;SUBSTITUTE(ADDRESS(1,COLUMN(Table_Triggers[[#Headers],[Output Calculation]]),4),"1","")&amp;COLUMN()+1),"")</f>
        <v/>
      </c>
      <c r="AD28" s="163" t="str">
        <f ca="1">IF(INDIRECT("'Triggers'!"&amp;SUBSTITUTE(ADDRESS(1,COLUMN(Table_Triggers[[#Headers],[Output Calculation]]),4),"1","")&amp;COLUMN()+1)&lt;&gt;"",INDIRECT("'Triggers'!"&amp;SUBSTITUTE(ADDRESS(1,COLUMN(Table_Triggers[[#Headers],[Output Calculation]]),4),"1","")&amp;COLUMN()+1),"")</f>
        <v/>
      </c>
      <c r="AE28" s="163" t="str">
        <f ca="1">IF(INDIRECT("'Triggers'!"&amp;SUBSTITUTE(ADDRESS(1,COLUMN(Table_Triggers[[#Headers],[Output Calculation]]),4),"1","")&amp;COLUMN()+1)&lt;&gt;"",INDIRECT("'Triggers'!"&amp;SUBSTITUTE(ADDRESS(1,COLUMN(Table_Triggers[[#Headers],[Output Calculation]]),4),"1","")&amp;COLUMN()+1),"")</f>
        <v/>
      </c>
      <c r="AF28" s="163" t="str">
        <f ca="1">IF(INDIRECT("'Triggers'!"&amp;SUBSTITUTE(ADDRESS(1,COLUMN(Table_Triggers[[#Headers],[Output Calculation]]),4),"1","")&amp;COLUMN()+1)&lt;&gt;"",INDIRECT("'Triggers'!"&amp;SUBSTITUTE(ADDRESS(1,COLUMN(Table_Triggers[[#Headers],[Output Calculation]]),4),"1","")&amp;COLUMN()+1),"")</f>
        <v/>
      </c>
      <c r="AG28" s="163" t="str">
        <f ca="1">IF(INDIRECT("'Triggers'!"&amp;SUBSTITUTE(ADDRESS(1,COLUMN(Table_Triggers[[#Headers],[Output Calculation]]),4),"1","")&amp;COLUMN()+1)&lt;&gt;"",INDIRECT("'Triggers'!"&amp;SUBSTITUTE(ADDRESS(1,COLUMN(Table_Triggers[[#Headers],[Output Calculation]]),4),"1","")&amp;COLUMN()+1),"")</f>
        <v/>
      </c>
      <c r="AH28" s="163" t="str">
        <f ca="1">IF(INDIRECT("'Triggers'!"&amp;SUBSTITUTE(ADDRESS(1,COLUMN(Table_Triggers[[#Headers],[Output Calculation]]),4),"1","")&amp;COLUMN()+1)&lt;&gt;"",INDIRECT("'Triggers'!"&amp;SUBSTITUTE(ADDRESS(1,COLUMN(Table_Triggers[[#Headers],[Output Calculation]]),4),"1","")&amp;COLUMN()+1),"")</f>
        <v/>
      </c>
      <c r="AI28" s="163" t="str">
        <f ca="1">IF(INDIRECT("'Triggers'!"&amp;SUBSTITUTE(ADDRESS(1,COLUMN(Table_Triggers[[#Headers],[Output Calculation]]),4),"1","")&amp;COLUMN()+1)&lt;&gt;"",INDIRECT("'Triggers'!"&amp;SUBSTITUTE(ADDRESS(1,COLUMN(Table_Triggers[[#Headers],[Output Calculation]]),4),"1","")&amp;COLUMN()+1),"")</f>
        <v/>
      </c>
      <c r="AJ28" s="163" t="str">
        <f ca="1">IF(INDIRECT("'Triggers'!"&amp;SUBSTITUTE(ADDRESS(1,COLUMN(Table_Triggers[[#Headers],[Output Calculation]]),4),"1","")&amp;COLUMN()+1)&lt;&gt;"",INDIRECT("'Triggers'!"&amp;SUBSTITUTE(ADDRESS(1,COLUMN(Table_Triggers[[#Headers],[Output Calculation]]),4),"1","")&amp;COLUMN()+1),"")</f>
        <v/>
      </c>
      <c r="AK28" s="163" t="str">
        <f ca="1">IF(INDIRECT("'Triggers'!"&amp;SUBSTITUTE(ADDRESS(1,COLUMN(Table_Triggers[[#Headers],[Output Calculation]]),4),"1","")&amp;COLUMN()+1)&lt;&gt;"",INDIRECT("'Triggers'!"&amp;SUBSTITUTE(ADDRESS(1,COLUMN(Table_Triggers[[#Headers],[Output Calculation]]),4),"1","")&amp;COLUMN()+1),"")</f>
        <v/>
      </c>
      <c r="AL28" s="163" t="str">
        <f ca="1">IF(INDIRECT("'Triggers'!"&amp;SUBSTITUTE(ADDRESS(1,COLUMN(Table_Triggers[[#Headers],[Output Calculation]]),4),"1","")&amp;COLUMN()+1)&lt;&gt;"",INDIRECT("'Triggers'!"&amp;SUBSTITUTE(ADDRESS(1,COLUMN(Table_Triggers[[#Headers],[Output Calculation]]),4),"1","")&amp;COLUMN()+1),"")</f>
        <v/>
      </c>
      <c r="AM28" s="163" t="str">
        <f ca="1">IF(INDIRECT("'Triggers'!"&amp;SUBSTITUTE(ADDRESS(1,COLUMN(Table_Triggers[[#Headers],[Output Calculation]]),4),"1","")&amp;COLUMN()+1)&lt;&gt;"",INDIRECT("'Triggers'!"&amp;SUBSTITUTE(ADDRESS(1,COLUMN(Table_Triggers[[#Headers],[Output Calculation]]),4),"1","")&amp;COLUMN()+1),"")</f>
        <v/>
      </c>
      <c r="AN28" s="163" t="str">
        <f ca="1">IF(INDIRECT("'Triggers'!"&amp;SUBSTITUTE(ADDRESS(1,COLUMN(Table_Triggers[[#Headers],[Output Calculation]]),4),"1","")&amp;COLUMN()+1)&lt;&gt;"",INDIRECT("'Triggers'!"&amp;SUBSTITUTE(ADDRESS(1,COLUMN(Table_Triggers[[#Headers],[Output Calculation]]),4),"1","")&amp;COLUMN()+1),"")</f>
        <v/>
      </c>
      <c r="AO28" s="163" t="str">
        <f ca="1">IF(INDIRECT("'Triggers'!"&amp;SUBSTITUTE(ADDRESS(1,COLUMN(Table_Triggers[[#Headers],[Output Calculation]]),4),"1","")&amp;COLUMN()+1)&lt;&gt;"",INDIRECT("'Triggers'!"&amp;SUBSTITUTE(ADDRESS(1,COLUMN(Table_Triggers[[#Headers],[Output Calculation]]),4),"1","")&amp;COLUMN()+1),"")</f>
        <v/>
      </c>
      <c r="AP28" s="163" t="str">
        <f ca="1">IF(INDIRECT("'Triggers'!"&amp;SUBSTITUTE(ADDRESS(1,COLUMN(Table_Triggers[[#Headers],[Output Calculation]]),4),"1","")&amp;COLUMN()+1)&lt;&gt;"",INDIRECT("'Triggers'!"&amp;SUBSTITUTE(ADDRESS(1,COLUMN(Table_Triggers[[#Headers],[Output Calculation]]),4),"1","")&amp;COLUMN()+1),"")</f>
        <v/>
      </c>
      <c r="AQ28" s="163" t="str">
        <f ca="1">IF(INDIRECT("'Triggers'!"&amp;SUBSTITUTE(ADDRESS(1,COLUMN(Table_Triggers[[#Headers],[Output Calculation]]),4),"1","")&amp;COLUMN()+1)&lt;&gt;"",INDIRECT("'Triggers'!"&amp;SUBSTITUTE(ADDRESS(1,COLUMN(Table_Triggers[[#Headers],[Output Calculation]]),4),"1","")&amp;COLUMN()+1),"")</f>
        <v/>
      </c>
      <c r="AR28" s="163" t="str">
        <f ca="1">IF(INDIRECT("'Triggers'!"&amp;SUBSTITUTE(ADDRESS(1,COLUMN(Table_Triggers[[#Headers],[Output Calculation]]),4),"1","")&amp;COLUMN()+1)&lt;&gt;"",INDIRECT("'Triggers'!"&amp;SUBSTITUTE(ADDRESS(1,COLUMN(Table_Triggers[[#Headers],[Output Calculation]]),4),"1","")&amp;COLUMN()+1),"")</f>
        <v/>
      </c>
      <c r="AS28" s="163" t="str">
        <f ca="1">IF(INDIRECT("'Triggers'!"&amp;SUBSTITUTE(ADDRESS(1,COLUMN(Table_Triggers[[#Headers],[Output Calculation]]),4),"1","")&amp;COLUMN()+1)&lt;&gt;"",INDIRECT("'Triggers'!"&amp;SUBSTITUTE(ADDRESS(1,COLUMN(Table_Triggers[[#Headers],[Output Calculation]]),4),"1","")&amp;COLUMN()+1),"")</f>
        <v/>
      </c>
      <c r="AT28" s="163" t="str">
        <f ca="1">IF(INDIRECT("'Triggers'!"&amp;SUBSTITUTE(ADDRESS(1,COLUMN(Table_Triggers[[#Headers],[Output Calculation]]),4),"1","")&amp;COLUMN()+1)&lt;&gt;"",INDIRECT("'Triggers'!"&amp;SUBSTITUTE(ADDRESS(1,COLUMN(Table_Triggers[[#Headers],[Output Calculation]]),4),"1","")&amp;COLUMN()+1),"")</f>
        <v/>
      </c>
      <c r="AU28" s="163" t="str">
        <f ca="1">IF(INDIRECT("'Triggers'!"&amp;SUBSTITUTE(ADDRESS(1,COLUMN(Table_Triggers[[#Headers],[Output Calculation]]),4),"1","")&amp;COLUMN()+1)&lt;&gt;"",INDIRECT("'Triggers'!"&amp;SUBSTITUTE(ADDRESS(1,COLUMN(Table_Triggers[[#Headers],[Output Calculation]]),4),"1","")&amp;COLUMN()+1),"")</f>
        <v/>
      </c>
      <c r="AV28" s="163" t="str">
        <f ca="1">IF(INDIRECT("'Triggers'!"&amp;SUBSTITUTE(ADDRESS(1,COLUMN(Table_Triggers[[#Headers],[Output Calculation]]),4),"1","")&amp;COLUMN()+1)&lt;&gt;"",INDIRECT("'Triggers'!"&amp;SUBSTITUTE(ADDRESS(1,COLUMN(Table_Triggers[[#Headers],[Output Calculation]]),4),"1","")&amp;COLUMN()+1),"")</f>
        <v/>
      </c>
      <c r="AW28" s="163" t="str">
        <f ca="1">IF(INDIRECT("'Triggers'!"&amp;SUBSTITUTE(ADDRESS(1,COLUMN(Table_Triggers[[#Headers],[Output Calculation]]),4),"1","")&amp;COLUMN()+1)&lt;&gt;"",INDIRECT("'Triggers'!"&amp;SUBSTITUTE(ADDRESS(1,COLUMN(Table_Triggers[[#Headers],[Output Calculation]]),4),"1","")&amp;COLUMN()+1),"")</f>
        <v/>
      </c>
      <c r="AX28" s="163" t="str">
        <f ca="1">IF(INDIRECT("'Triggers'!"&amp;SUBSTITUTE(ADDRESS(1,COLUMN(Table_Triggers[[#Headers],[Output Calculation]]),4),"1","")&amp;COLUMN()+1)&lt;&gt;"",INDIRECT("'Triggers'!"&amp;SUBSTITUTE(ADDRESS(1,COLUMN(Table_Triggers[[#Headers],[Output Calculation]]),4),"1","")&amp;COLUMN()+1),"")</f>
        <v/>
      </c>
      <c r="AY28" s="163" t="str">
        <f ca="1">IF(INDIRECT("'Triggers'!"&amp;SUBSTITUTE(ADDRESS(1,COLUMN(Table_Triggers[[#Headers],[Output Calculation]]),4),"1","")&amp;COLUMN()+1)&lt;&gt;"",INDIRECT("'Triggers'!"&amp;SUBSTITUTE(ADDRESS(1,COLUMN(Table_Triggers[[#Headers],[Output Calculation]]),4),"1","")&amp;COLUMN()+1),"")</f>
        <v/>
      </c>
      <c r="AZ28" s="163" t="str">
        <f ca="1">IF(INDIRECT("'Triggers'!"&amp;SUBSTITUTE(ADDRESS(1,COLUMN(Table_Triggers[[#Headers],[Output Calculation]]),4),"1","")&amp;COLUMN()+1)&lt;&gt;"",INDIRECT("'Triggers'!"&amp;SUBSTITUTE(ADDRESS(1,COLUMN(Table_Triggers[[#Headers],[Output Calculation]]),4),"1","")&amp;COLUMN()+1),"")</f>
        <v/>
      </c>
      <c r="BA28" s="163" t="str">
        <f ca="1">IF(INDIRECT("'Triggers'!"&amp;SUBSTITUTE(ADDRESS(1,COLUMN(Table_Triggers[[#Headers],[Output Calculation]]),4),"1","")&amp;COLUMN()+1)&lt;&gt;"",INDIRECT("'Triggers'!"&amp;SUBSTITUTE(ADDRESS(1,COLUMN(Table_Triggers[[#Headers],[Output Calculation]]),4),"1","")&amp;COLUMN()+1),"")</f>
        <v/>
      </c>
      <c r="BB28" s="155" t="s">
        <v>766</v>
      </c>
    </row>
    <row r="29" spans="2:54" ht="21" customHeight="1">
      <c r="B29" s="3" t="s">
        <v>229</v>
      </c>
      <c r="C29" s="155" t="s">
        <v>787</v>
      </c>
      <c r="D29" s="163" t="str">
        <f ca="1" xml:space="preserve">
"""outputVersion"": 2,"&amp;
"""priceComponents"": {"&amp;
"""basePremium"": """&amp;TEXT(Table_Premium_Breakdown[[#Totals],[Base Premium]],"$#,##0.00")&amp;""","&amp;
"""ESL"": """&amp;TEXT(Table_Premium_Breakdown[[#Totals],[ESL]],"$#,##0.00")&amp;""","&amp;
"""premiumGST"": """&amp;TEXT(SUM(Totals!E8:E11),"$#,##0.00")&amp;""","&amp;
"""stampDutyACT"": """&amp;TEXT(Table_Premium_Breakdown[[#Totals],[SD ACT]],"$#,##0.00")&amp;""","&amp;
"""stampDutyNSW"": """&amp;TEXT(Table_Premium_Breakdown[[#Totals],[SD NSW]],"$#,##0.00")&amp;""","&amp;
"""stampDutyNT"": """&amp;TEXT(Table_Premium_Breakdown[[#Totals],[SD NT]],"$#,##0.00")&amp;""","&amp;
"""stampDutyQLD"": """&amp;TEXT(Table_Premium_Breakdown[[#Totals],[SD QLD]],"$#,##0.00")&amp;""","&amp;
"""stampDutySA"": """&amp;TEXT(Table_Premium_Breakdown[[#Totals],[SD SA]],"$#,##0.00")&amp;""","&amp;
"""stampDutyTAS"": """&amp;TEXT(Table_Premium_Breakdown[[#Totals],[SD TAS]],"$#,##0.00")&amp;""","&amp;
"""stampDutyVIC"": """&amp;TEXT(Table_Premium_Breakdown[[#Totals],[SD VIC]],"$#,##0.00")&amp;""","&amp;
"""stampDutyWA"": """&amp;TEXT(Table_Premium_Breakdown[[#Totals],[SD WA]],"$#,##0.00")&amp;""","&amp;
"""stampDutyTotal"": """&amp;TEXT(Table_Premium_Breakdown[[#Totals],[SD Total]],"$#,##0.00")&amp;""","&amp;
"""totalPremium"": """&amp;TEXT(SUM(Totals!P8:P11),"$#,##0.00")&amp;""","&amp;
"""commission"": """&amp;TEXT(Totals!C28,"$#,##0.00")&amp;""","&amp;
"""commissionGST"": """&amp;TEXT(Totals!C28*0.1,"$#,##0.00")&amp;""","&amp;
"""brokerFee"": """&amp;TEXT(Totals!O13,"$#,##0.00")&amp;""","&amp;
"""brokerFeeGST"": """&amp;TEXT(Totals!E13,"$#,##0.00")&amp;""","&amp;
"""underwriterFee"": """&amp;TEXT(Totals!O14,"$#,##0.00")&amp;""","&amp;
"""underwriterFeeGST"": """&amp;TEXT(Totals!E14,"$#,##0.00")&amp;""","&amp;
"""interest"": """&amp;TEXT(Table_Premium_Breakdown[[#Totals],[Interest]],"$#,##0.00")&amp;""","&amp;
"""merchantFees"": """&amp;TEXT(Table_Premium_Breakdown[[#Totals],[Merchant Fees]],"$#,##0.00")&amp;""","&amp;
"""transactionCosts"": """&amp;TEXT(Table_Premium_Breakdown[[#Totals],[Transaction Costs]],"$#,##0.00")&amp;""","&amp;
"""totalGST"": """&amp;TEXT(Table_Premium_Breakdown[[#Totals],[GST]],"$#,##0.00")&amp;""","&amp;
"""totalPayable"": """&amp;TEXT(Table_Premium_Breakdown[[#Totals],[Total]],"$#,##0.00")&amp;""","&amp;
"},"&amp;
"""total"": {"&amp;
"""premium"": """&amp;TEXT(Table_Premium_Breakdown[[#Totals],[Base Premium]],"$#,##0.00")&amp;""","&amp;
"""ESL"": """&amp;TEXT(Table_Premium_Breakdown[[#Totals],[ESL]],"$#,##0.00")&amp;""","&amp;
"""GST"": """&amp;TEXT(Table_Premium_Breakdown[[#Totals],[GST]],"$#,##0.00")&amp;""","&amp;
"""stampDuty"": """&amp;TEXT(Table_Premium_Breakdown[[#Totals],[SD Total]],"$#,##0.00")&amp;""","&amp;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"outputVersion": 2,"priceComponents": {"basePremium": "$117.00","ESL": "$0.00","premiumGST": "$11.70","stampDutyACT": "$0.00","stampDutyNSW": "$0.00","stampDutyNT": "$0.00","stampDutyQLD": "$0.00","stampDutySA": "$0.00","stampDutyTAS": "$0.00","stampDutyVIC": "$12.87","stampDutyWA": "$0.00","stampDutyTotal": "$12.87","totalPremium": "$141.57","commission": "$23.40","commissionGST": "$2.34","brokerFee": "$0.00","brokerFeeGST": "$0.00","underwriterFee": "$0.00","underwriterFeeGST": "$0.00","interest": "$0.00","merchantFees": "$2.12","transactionCosts": "$1.80","totalGST": "$11.70","totalPayable": "$145.49",},"total": {"premium": "$117.00","ESL": "$0.00","GST": "$11.70","stampDuty": "$12.87","serviceFees": "$0.00","interest": "$0.00","merchantFees": "$2.12","transactionCosts": "$1.80","payable": "$145.49"},"instalments": {"instalmentsPerYear": "12","instalmentAmount": "$12.12"}</v>
      </c>
      <c r="E29" s="158"/>
      <c r="F29" s="158"/>
      <c r="G29" s="158"/>
      <c r="H29" s="158"/>
      <c r="I29" s="158"/>
      <c r="J29" s="158"/>
      <c r="K29" s="158"/>
      <c r="L29" s="158"/>
      <c r="M29" s="158"/>
      <c r="N29" s="158"/>
      <c r="O29" s="158"/>
      <c r="P29" s="158"/>
      <c r="Q29" s="158"/>
      <c r="R29" s="158"/>
      <c r="S29" s="158"/>
      <c r="T29" s="158"/>
      <c r="U29" s="158"/>
      <c r="V29" s="158"/>
      <c r="W29" s="158"/>
      <c r="X29" s="158"/>
      <c r="Y29" s="158"/>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8"/>
      <c r="AZ29" s="158"/>
      <c r="BA29" s="158"/>
      <c r="BB29" s="155" t="s">
        <v>778</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7"/>
  <sheetViews>
    <sheetView workbookViewId="0">
      <selection activeCell="B3" sqref="B3"/>
    </sheetView>
  </sheetViews>
  <sheetFormatPr defaultColWidth="9" defaultRowHeight="21" customHeight="1"/>
  <cols>
    <col min="1" max="1" width="9.140625" style="3" customWidth="1"/>
    <col min="2" max="2" width="42.140625" style="3" customWidth="1"/>
    <col min="3" max="5" width="32.7109375" style="3" customWidth="1"/>
    <col min="6" max="16384" width="9" style="3"/>
  </cols>
  <sheetData>
    <row r="2" spans="2:5" ht="47.25" thickBot="1">
      <c r="B2" s="79" t="s">
        <v>216</v>
      </c>
      <c r="C2" s="79"/>
      <c r="D2" s="79"/>
      <c r="E2" s="79"/>
    </row>
    <row r="4" spans="2:5" ht="29.25" thickBot="1">
      <c r="B4" s="4" t="s">
        <v>788</v>
      </c>
      <c r="C4" s="4"/>
      <c r="D4" s="4"/>
      <c r="E4" s="4"/>
    </row>
    <row r="6" spans="2:5" ht="15">
      <c r="B6" t="s">
        <v>789</v>
      </c>
      <c r="C6" t="s">
        <v>790</v>
      </c>
      <c r="D6" t="s">
        <v>791</v>
      </c>
      <c r="E6" t="s">
        <v>792</v>
      </c>
    </row>
    <row r="7" spans="2:5" ht="21" customHeight="1">
      <c r="B7" s="144">
        <v>0</v>
      </c>
      <c r="C7" s="144">
        <v>0</v>
      </c>
      <c r="D7" s="144">
        <v>0</v>
      </c>
      <c r="E7" s="144">
        <v>0</v>
      </c>
    </row>
    <row r="8" spans="2:5" ht="21" customHeight="1">
      <c r="B8" s="144">
        <v>5000000</v>
      </c>
      <c r="C8" s="144">
        <v>350</v>
      </c>
      <c r="D8" s="144">
        <v>0</v>
      </c>
      <c r="E8" s="144">
        <v>0</v>
      </c>
    </row>
    <row r="9" spans="2:5" ht="21" customHeight="1">
      <c r="B9" s="144">
        <v>10000000</v>
      </c>
      <c r="C9" s="144">
        <v>400</v>
      </c>
      <c r="D9" s="144">
        <v>100</v>
      </c>
      <c r="E9" s="144">
        <v>280</v>
      </c>
    </row>
    <row r="10" spans="2:5" ht="21" customHeight="1">
      <c r="B10" s="144">
        <v>20000000</v>
      </c>
      <c r="C10" s="144">
        <v>490</v>
      </c>
      <c r="D10" s="144">
        <v>100</v>
      </c>
      <c r="E10" s="144">
        <v>400</v>
      </c>
    </row>
    <row r="12" spans="2:5" ht="29.25" thickBot="1">
      <c r="B12" s="4" t="s">
        <v>793</v>
      </c>
      <c r="C12" s="4"/>
      <c r="D12" s="4"/>
    </row>
    <row r="14" spans="2:5" ht="15">
      <c r="B14" t="s">
        <v>794</v>
      </c>
      <c r="C14" t="s">
        <v>71</v>
      </c>
      <c r="D14" t="s">
        <v>175</v>
      </c>
    </row>
    <row r="15" spans="2:5" ht="21" customHeight="1">
      <c r="B15" s="144">
        <v>500</v>
      </c>
      <c r="C15" s="144">
        <v>430</v>
      </c>
      <c r="D15" s="144">
        <v>680</v>
      </c>
    </row>
    <row r="16" spans="2:5" ht="21" customHeight="1">
      <c r="B16" s="144">
        <v>750</v>
      </c>
      <c r="C16" s="144">
        <v>580</v>
      </c>
      <c r="D16" s="144">
        <v>900</v>
      </c>
    </row>
    <row r="17" spans="2:4" ht="21" customHeight="1">
      <c r="B17" s="144">
        <v>1000</v>
      </c>
      <c r="C17" s="144">
        <v>680</v>
      </c>
      <c r="D17" s="144">
        <v>1160</v>
      </c>
    </row>
    <row r="19" spans="2:4" ht="29.25" thickBot="1">
      <c r="B19" s="4" t="s">
        <v>795</v>
      </c>
      <c r="C19" s="4"/>
    </row>
    <row r="21" spans="2:4" ht="15">
      <c r="B21" t="s">
        <v>1</v>
      </c>
      <c r="C21" t="s">
        <v>6</v>
      </c>
    </row>
    <row r="22" spans="2:4" ht="21" customHeight="1">
      <c r="B22" t="s">
        <v>796</v>
      </c>
      <c r="C22">
        <v>2</v>
      </c>
    </row>
    <row r="23" spans="2:4" ht="21" customHeight="1">
      <c r="B23" t="s">
        <v>797</v>
      </c>
      <c r="C23" s="144">
        <v>120</v>
      </c>
    </row>
    <row r="24" spans="2:4" ht="21" customHeight="1">
      <c r="B24" t="s">
        <v>798</v>
      </c>
      <c r="C24" s="144">
        <v>170</v>
      </c>
    </row>
    <row r="25" spans="2:4" ht="21" customHeight="1">
      <c r="B25" t="s">
        <v>799</v>
      </c>
      <c r="C25" s="144">
        <v>200</v>
      </c>
    </row>
    <row r="26" spans="2:4" ht="21" customHeight="1">
      <c r="B26" s="1" t="s">
        <v>800</v>
      </c>
      <c r="C26" s="150">
        <v>8000</v>
      </c>
    </row>
    <row r="27" spans="2:4" ht="21" customHeight="1">
      <c r="B27" s="1" t="s">
        <v>801</v>
      </c>
      <c r="C27" s="150">
        <v>5000</v>
      </c>
    </row>
  </sheetData>
  <pageMargins left="0.69930555555555596" right="0.69930555555555596"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78</vt:i4>
      </vt:variant>
    </vt:vector>
  </HeadingPairs>
  <TitlesOfParts>
    <vt:vector size="94" baseType="lpstr">
      <vt:lpstr>Question Sets</vt:lpstr>
      <vt:lpstr>Repeating Question Sets</vt:lpstr>
      <vt:lpstr>Question Options</vt:lpstr>
      <vt:lpstr>Triggers</vt:lpstr>
      <vt:lpstr>Risk 1</vt:lpstr>
      <vt:lpstr>Risk 2</vt:lpstr>
      <vt:lpstr>Statutory Rates</vt:lpstr>
      <vt:lpstr>Payments</vt:lpstr>
      <vt:lpstr>Totals</vt:lpstr>
      <vt:lpstr>Settings</vt:lpstr>
      <vt:lpstr>Styles</vt:lpstr>
      <vt:lpstr>Text</vt:lpstr>
      <vt:lpstr>Drop Downs</vt:lpstr>
      <vt:lpstr>Policy</vt:lpstr>
      <vt:lpstr>Outputs</vt:lpstr>
      <vt:lpstr>Rating Factors</vt:lpstr>
      <vt:lpstr>Colour_Accent_1</vt:lpstr>
      <vt:lpstr>Colour_Accent_2</vt:lpstr>
      <vt:lpstr>Colour_Background_1</vt:lpstr>
      <vt:lpstr>Colour_Background_2</vt:lpstr>
      <vt:lpstr>Colour_Background_3</vt:lpstr>
      <vt:lpstr>Colour_Borders</vt:lpstr>
      <vt:lpstr>Colour_Decline</vt:lpstr>
      <vt:lpstr>Colour_Foreground_1</vt:lpstr>
      <vt:lpstr>Colour_Foreground_2</vt:lpstr>
      <vt:lpstr>Colour_Hard_Referral</vt:lpstr>
      <vt:lpstr>Colour_Soft_Referral</vt:lpstr>
      <vt:lpstr>Input_Payment_Method</vt:lpstr>
      <vt:lpstr>Input_Payment_Option</vt:lpstr>
      <vt:lpstr>mobile_animals_in_transit_premium</vt:lpstr>
      <vt:lpstr>mobile_staff_covered_under_base_PL_premium</vt:lpstr>
      <vt:lpstr>mobile_tools_premium</vt:lpstr>
      <vt:lpstr>mobile_tools_sum_insured</vt:lpstr>
      <vt:lpstr>mobile_trailers_premium</vt:lpstr>
      <vt:lpstr>mobile_trailers_sum_insured</vt:lpstr>
      <vt:lpstr>Payment_Methods_Direct_Default</vt:lpstr>
      <vt:lpstr>Payment_Methods_Direct_Enabled</vt:lpstr>
      <vt:lpstr>Payment_Methods_Direct_Merchant_Fee</vt:lpstr>
      <vt:lpstr>Payment_Methods_Direct_Transaction_Fee</vt:lpstr>
      <vt:lpstr>Payment_Methods_Funded_Default</vt:lpstr>
      <vt:lpstr>Payment_Methods_Funded_Enabled</vt:lpstr>
      <vt:lpstr>Payment_Methods_Funded_Merchant_Fee</vt:lpstr>
      <vt:lpstr>Payment_Methods_Funded_Transaction_Fee</vt:lpstr>
      <vt:lpstr>Payment_Option_Annual</vt:lpstr>
      <vt:lpstr>Payment_Option_Fortnightly</vt:lpstr>
      <vt:lpstr>Payment_Option_Monthly</vt:lpstr>
      <vt:lpstr>Payment_Option_Weekly</vt:lpstr>
      <vt:lpstr>Payment_Options_Default</vt:lpstr>
      <vt:lpstr>Payment_Options_Direct_Interest_Rate</vt:lpstr>
      <vt:lpstr>Payment_Options_Direct_Once_Off_Fee</vt:lpstr>
      <vt:lpstr>Payment_Options_Direct_Per_Instalment_Fee</vt:lpstr>
      <vt:lpstr>Payment_Options_Funded_Interest_Rate</vt:lpstr>
      <vt:lpstr>Payment_Options_Funded_Once_Off_Fee</vt:lpstr>
      <vt:lpstr>Payment_Options_Funded_Per_Instalment_Fee</vt:lpstr>
      <vt:lpstr>Payment_Options_Number_Of_Instalments</vt:lpstr>
      <vt:lpstr>Payment_Options_Type</vt:lpstr>
      <vt:lpstr>Repeating_Question_Sets_Values</vt:lpstr>
      <vt:lpstr>Risk_1_ESL</vt:lpstr>
      <vt:lpstr>Risk_1_Name</vt:lpstr>
      <vt:lpstr>Risk_1_Prefix</vt:lpstr>
      <vt:lpstr>Risk_1_Type</vt:lpstr>
      <vt:lpstr>Risk_2_ESL</vt:lpstr>
      <vt:lpstr>Risk_2_Name</vt:lpstr>
      <vt:lpstr>Risk_2_Prefix</vt:lpstr>
      <vt:lpstr>Risk_2_Type</vt:lpstr>
      <vt:lpstr>Select_Bootstrap_Columns</vt:lpstr>
      <vt:lpstr>Select_Data_Type</vt:lpstr>
      <vt:lpstr>Select_ESL_Eligibility</vt:lpstr>
      <vt:lpstr>Select_Payment_Methods</vt:lpstr>
      <vt:lpstr>Select_Payment_Options</vt:lpstr>
      <vt:lpstr>Select_Rating_Factor</vt:lpstr>
      <vt:lpstr>Select_Repeating_Data_Type</vt:lpstr>
      <vt:lpstr>Select_Risk_Type</vt:lpstr>
      <vt:lpstr>Select_Yes_No</vt:lpstr>
      <vt:lpstr>Settings_Financial_Broker_Fee_Once_Off</vt:lpstr>
      <vt:lpstr>Settings_Financial_Broker_Fee_Premium_Percent</vt:lpstr>
      <vt:lpstr>Settings_Financial_Commission_Rate</vt:lpstr>
      <vt:lpstr>Settings_Financial_Underwriter_Fee_Once_Off</vt:lpstr>
      <vt:lpstr>Settings_Financial_Underwriter_Fee_Premium_Percent</vt:lpstr>
      <vt:lpstr>settings_organisation_name</vt:lpstr>
      <vt:lpstr>Settings_Styling_Font_Body_Text</vt:lpstr>
      <vt:lpstr>Settings_Styling_Font_Headings</vt:lpstr>
      <vt:lpstr>Settings_Styling_Font_Labels</vt:lpstr>
      <vt:lpstr>Settings_Styling_Font_Weight_Body_Text</vt:lpstr>
      <vt:lpstr>Settings_Styling_Font_Weight_Headings</vt:lpstr>
      <vt:lpstr>Settings_Styling_Font_Weight_Labels</vt:lpstr>
      <vt:lpstr>Settings_Styling_Other_Default_Border_Radius</vt:lpstr>
      <vt:lpstr>Settings_Styling_Other_Sidebar_Width</vt:lpstr>
      <vt:lpstr>Settings_Styling_Other_Small_Device_Margin</vt:lpstr>
      <vt:lpstr>Settings_Styling_Other_Tooltip_Panel_Background_Colour</vt:lpstr>
      <vt:lpstr>Settings_Styling_Other_Tooltip_Panel_Border</vt:lpstr>
      <vt:lpstr>Settings_Styling_Sidebar_Header_Background_Colour</vt:lpstr>
      <vt:lpstr>Totals_Instalment_Instalment_Amount</vt:lpstr>
      <vt:lpstr>Totals_Instalment_Yearly_Instalments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jharedz</cp:lastModifiedBy>
  <cp:revision/>
  <dcterms:created xsi:type="dcterms:W3CDTF">2016-05-31T05:49:00Z</dcterms:created>
  <dcterms:modified xsi:type="dcterms:W3CDTF">2019-11-12T01:01:15Z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