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pivotTables/pivotTable3.xml" ContentType="application/vnd.openxmlformats-officedocument.spreadsheetml.pivotTable+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pivotTables/pivotTable4.xml" ContentType="application/vnd.openxmlformats-officedocument.spreadsheetml.pivotTable+xml"/>
  <Override PartName="/xl/tables/table4.xml" ContentType="application/vnd.openxmlformats-officedocument.spreadsheetml.table+xml"/>
  <Override PartName="/xl/comments3.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comments4.xml" ContentType="application/vnd.openxmlformats-officedocument.spreadsheetml.comments+xml"/>
  <Override PartName="/xl/threadedComments/threadedComment2.xml" ContentType="application/vnd.ms-excel.threadedcomments+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0"/>
  <workbookPr defaultThemeVersion="166925"/>
  <mc:AlternateContent xmlns:mc="http://schemas.openxmlformats.org/markup-compatibility/2006">
    <mc:Choice Requires="x15">
      <x15ac:absPath xmlns:x15ac="http://schemas.microsoft.com/office/spreadsheetml/2010/11/ac" url="https://meriplex.sharepoint.com/sites/disconnects/Shared Documents/MRR Tracking/"/>
    </mc:Choice>
  </mc:AlternateContent>
  <xr:revisionPtr revIDLastSave="0" documentId="8_{C56AB6BD-A45F-4585-9BB4-0502C92C0463}" xr6:coauthVersionLast="47" xr6:coauthVersionMax="47" xr10:uidLastSave="{00000000-0000-0000-0000-000000000000}"/>
  <bookViews>
    <workbookView xWindow="-108" yWindow="-108" windowWidth="23256" windowHeight="12576" tabRatio="697" firstSheet="9" activeTab="9" xr2:uid="{8B73E9A6-DB79-4990-B1C0-8FA1B3084F79}"/>
  </bookViews>
  <sheets>
    <sheet name="Summary" sheetId="13" r:id="rId1"/>
    <sheet name="MRR-DISCO 2020 Pivot" sheetId="19" r:id="rId2"/>
    <sheet name="MRR Disco 2020" sheetId="8" r:id="rId3"/>
    <sheet name="MRR-DISCO 2021 Pivot" sheetId="16" r:id="rId4"/>
    <sheet name="MRR Disco 2021" sheetId="1" r:id="rId5"/>
    <sheet name="MRR-DISCO 2022 Pivot" sheetId="17" r:id="rId6"/>
    <sheet name="MRR Disco 2022" sheetId="4" r:id="rId7"/>
    <sheet name="Detail1" sheetId="20" r:id="rId8"/>
    <sheet name="MRR-DISCO 2023 Pivot" sheetId="18" r:id="rId9"/>
    <sheet name="MRR Disco 2023" sheetId="11" r:id="rId10"/>
    <sheet name="MRR Disco 2024" sheetId="21" r:id="rId11"/>
    <sheet name="Controllable Churn PivotSummary" sheetId="15" r:id="rId12"/>
    <sheet name="Churn Pivot Summary" sheetId="14" r:id="rId13"/>
    <sheet name="Types Table 2023" sheetId="12" r:id="rId14"/>
    <sheet name="Types Table 2021" sheetId="2" r:id="rId15"/>
    <sheet name="Types Table 2022" sheetId="5" r:id="rId16"/>
    <sheet name="Definitions " sheetId="9" r:id="rId17"/>
    <sheet name="Sheet1" sheetId="10" r:id="rId18"/>
  </sheets>
  <definedNames>
    <definedName name="_xlnm._FilterDatabase" localSheetId="2" hidden="1">'MRR Disco 2020'!$A$1:$N$224</definedName>
    <definedName name="_xlnm._FilterDatabase" localSheetId="9" hidden="1">'MRR Disco 2023'!$B$213:$B$213</definedName>
    <definedName name="_xlnm._FilterDatabase" localSheetId="10" hidden="1">'MRR Disco 2024'!$B$213:$B$213</definedName>
  </definedNames>
  <calcPr calcId="191028"/>
  <pivotCaches>
    <pivotCache cacheId="1547" r:id="rId19"/>
    <pivotCache cacheId="1548" r:id="rId20"/>
    <pivotCache cacheId="1549" r:id="rId21"/>
    <pivotCache cacheId="1550" r:id="rId22"/>
    <pivotCache cacheId="1551" r:id="rId2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03" i="11" l="1"/>
  <c r="O203" i="11"/>
  <c r="M203" i="11"/>
  <c r="M202" i="11"/>
  <c r="O202" i="11"/>
  <c r="P202" i="11"/>
  <c r="M201" i="11"/>
  <c r="O201" i="11"/>
  <c r="P201" i="11"/>
  <c r="M198" i="11"/>
  <c r="O198" i="11"/>
  <c r="P198" i="11"/>
  <c r="P197" i="11"/>
  <c r="O197" i="11"/>
  <c r="M197" i="11"/>
  <c r="M196" i="11"/>
  <c r="O196" i="11"/>
  <c r="P196" i="11"/>
  <c r="M195" i="11"/>
  <c r="O195" i="11"/>
  <c r="P195" i="11"/>
  <c r="M168" i="11"/>
  <c r="O168" i="11"/>
  <c r="P168" i="11"/>
  <c r="M194" i="11"/>
  <c r="O194" i="11"/>
  <c r="P194" i="11"/>
  <c r="M125" i="11"/>
  <c r="O125" i="11"/>
  <c r="P125" i="11"/>
  <c r="M193" i="11"/>
  <c r="O193" i="11"/>
  <c r="P193" i="11"/>
  <c r="M186" i="11"/>
  <c r="O186" i="11"/>
  <c r="P186" i="11"/>
  <c r="M192" i="11"/>
  <c r="O192" i="11"/>
  <c r="P192" i="11"/>
  <c r="M200" i="11"/>
  <c r="O200" i="11"/>
  <c r="P200" i="11"/>
  <c r="M185" i="11"/>
  <c r="O185" i="11"/>
  <c r="P185" i="11"/>
  <c r="M188" i="11"/>
  <c r="O188" i="11"/>
  <c r="P188" i="11"/>
  <c r="M141" i="11"/>
  <c r="O141" i="11"/>
  <c r="P141" i="11"/>
  <c r="M191" i="11"/>
  <c r="O191" i="11"/>
  <c r="P191" i="11"/>
  <c r="M159" i="11"/>
  <c r="O159" i="11"/>
  <c r="P159" i="11"/>
  <c r="M184" i="11"/>
  <c r="O184" i="11"/>
  <c r="P184" i="11"/>
  <c r="M167" i="11"/>
  <c r="O167" i="11"/>
  <c r="P167" i="11"/>
  <c r="M189" i="11"/>
  <c r="O189" i="11"/>
  <c r="P189" i="11"/>
  <c r="M174" i="11"/>
  <c r="O174" i="11"/>
  <c r="P174" i="11"/>
  <c r="M183" i="11"/>
  <c r="O183" i="11"/>
  <c r="P183" i="11"/>
  <c r="M187" i="11"/>
  <c r="O187" i="11"/>
  <c r="P187" i="11"/>
  <c r="M170" i="11"/>
  <c r="O170" i="11"/>
  <c r="P170" i="11"/>
  <c r="M199" i="11"/>
  <c r="O199" i="11"/>
  <c r="P199" i="11"/>
  <c r="M182" i="11"/>
  <c r="O182" i="11"/>
  <c r="P182" i="11"/>
  <c r="M181" i="11"/>
  <c r="O181" i="11"/>
  <c r="P181" i="11"/>
  <c r="M169" i="11"/>
  <c r="O169" i="11"/>
  <c r="P169" i="11"/>
  <c r="P124" i="11"/>
  <c r="O124" i="11"/>
  <c r="M124" i="11"/>
  <c r="P166" i="11"/>
  <c r="O166" i="11"/>
  <c r="M166" i="11"/>
  <c r="M156" i="11"/>
  <c r="O156" i="11"/>
  <c r="P156" i="11"/>
  <c r="M179" i="11"/>
  <c r="O179" i="11"/>
  <c r="P179" i="11"/>
  <c r="M178" i="11"/>
  <c r="O178" i="11"/>
  <c r="P178" i="11"/>
  <c r="M162" i="11"/>
  <c r="O162" i="11"/>
  <c r="P162" i="11"/>
  <c r="M177" i="11"/>
  <c r="O177" i="11"/>
  <c r="P177" i="11"/>
  <c r="M175" i="11"/>
  <c r="O175" i="11"/>
  <c r="P175" i="11"/>
  <c r="M180" i="11"/>
  <c r="O180" i="11"/>
  <c r="P180" i="11"/>
  <c r="M165" i="11"/>
  <c r="O165" i="11"/>
  <c r="P165" i="11"/>
  <c r="M176" i="11"/>
  <c r="O176" i="11"/>
  <c r="P176" i="11"/>
  <c r="M190" i="11"/>
  <c r="O190" i="11"/>
  <c r="P190" i="11"/>
  <c r="N14" i="19"/>
  <c r="M14" i="19"/>
  <c r="L14" i="19"/>
  <c r="K14" i="19"/>
  <c r="J14" i="19"/>
  <c r="I14" i="19"/>
  <c r="H14" i="19"/>
  <c r="G14" i="19"/>
  <c r="F14" i="19"/>
  <c r="E14" i="19"/>
  <c r="D14" i="19"/>
  <c r="C14" i="19"/>
  <c r="N13" i="19"/>
  <c r="M13" i="19"/>
  <c r="L13" i="19"/>
  <c r="K13" i="19"/>
  <c r="J13" i="19"/>
  <c r="I13" i="19"/>
  <c r="H13" i="19"/>
  <c r="G13" i="19"/>
  <c r="F13" i="19"/>
  <c r="E13" i="19"/>
  <c r="D13" i="19"/>
  <c r="C13" i="19"/>
  <c r="C16" i="19" s="1"/>
  <c r="N12" i="19"/>
  <c r="N16" i="19" s="1"/>
  <c r="M12" i="19"/>
  <c r="M16" i="19" s="1"/>
  <c r="L12" i="19"/>
  <c r="K12" i="19"/>
  <c r="J12" i="19"/>
  <c r="J16" i="19" s="1"/>
  <c r="I12" i="19"/>
  <c r="H12" i="19"/>
  <c r="H16" i="19"/>
  <c r="G12" i="19"/>
  <c r="F12" i="19"/>
  <c r="E12" i="19"/>
  <c r="E16" i="19" s="1"/>
  <c r="D12" i="19"/>
  <c r="C12" i="19"/>
  <c r="B14" i="19"/>
  <c r="B13" i="19"/>
  <c r="B12" i="19"/>
  <c r="L14" i="18"/>
  <c r="K14" i="18"/>
  <c r="J14" i="18"/>
  <c r="I14" i="18"/>
  <c r="H14" i="18"/>
  <c r="G14" i="18"/>
  <c r="F14" i="18"/>
  <c r="E14" i="18"/>
  <c r="D14" i="18"/>
  <c r="C14" i="18"/>
  <c r="L13" i="18"/>
  <c r="K13" i="18"/>
  <c r="J13" i="18"/>
  <c r="I13" i="18"/>
  <c r="H13" i="18"/>
  <c r="G13" i="18"/>
  <c r="F13" i="18"/>
  <c r="E13" i="18"/>
  <c r="D13" i="18"/>
  <c r="C13" i="18"/>
  <c r="L12" i="18"/>
  <c r="K12" i="18"/>
  <c r="K16" i="18" s="1"/>
  <c r="J12" i="18"/>
  <c r="J16" i="18" s="1"/>
  <c r="I12" i="18"/>
  <c r="I16" i="18"/>
  <c r="H12" i="18"/>
  <c r="H16" i="18" s="1"/>
  <c r="G12" i="18"/>
  <c r="F12" i="18"/>
  <c r="E12" i="18"/>
  <c r="E16" i="18" s="1"/>
  <c r="D12" i="18"/>
  <c r="D16" i="18"/>
  <c r="C12" i="18"/>
  <c r="C16" i="18"/>
  <c r="B14" i="18"/>
  <c r="B13" i="18"/>
  <c r="B12" i="18"/>
  <c r="B16" i="18"/>
  <c r="N14" i="17"/>
  <c r="N13" i="17"/>
  <c r="N12" i="17"/>
  <c r="N16" i="17" s="1"/>
  <c r="M14" i="17"/>
  <c r="L14" i="17"/>
  <c r="K14" i="17"/>
  <c r="J14" i="17"/>
  <c r="I14" i="17"/>
  <c r="H14" i="17"/>
  <c r="G14" i="17"/>
  <c r="F14" i="17"/>
  <c r="E14" i="17"/>
  <c r="D14" i="17"/>
  <c r="C14" i="17"/>
  <c r="M13" i="17"/>
  <c r="L13" i="17"/>
  <c r="K13" i="17"/>
  <c r="J13" i="17"/>
  <c r="I13" i="17"/>
  <c r="H13" i="17"/>
  <c r="G13" i="17"/>
  <c r="F13" i="17"/>
  <c r="E13" i="17"/>
  <c r="D13" i="17"/>
  <c r="C13" i="17"/>
  <c r="M12" i="17"/>
  <c r="L12" i="17"/>
  <c r="L16" i="17" s="1"/>
  <c r="K12" i="17"/>
  <c r="J12" i="17"/>
  <c r="J16" i="17" s="1"/>
  <c r="I12" i="17"/>
  <c r="I16" i="17"/>
  <c r="H12" i="17"/>
  <c r="G12" i="17"/>
  <c r="F12" i="17"/>
  <c r="F16" i="17"/>
  <c r="E12" i="17"/>
  <c r="D12" i="17"/>
  <c r="C12" i="17"/>
  <c r="B14" i="17"/>
  <c r="B13" i="17"/>
  <c r="B12" i="17"/>
  <c r="B16" i="17" s="1"/>
  <c r="N14" i="16"/>
  <c r="M14" i="16"/>
  <c r="L14" i="16"/>
  <c r="K14" i="16"/>
  <c r="J14" i="16"/>
  <c r="I14" i="16"/>
  <c r="H14" i="16"/>
  <c r="G14" i="16"/>
  <c r="F14" i="16"/>
  <c r="E14" i="16"/>
  <c r="D14" i="16"/>
  <c r="C14" i="16"/>
  <c r="B14" i="16"/>
  <c r="N13" i="16"/>
  <c r="M13" i="16"/>
  <c r="L13" i="16"/>
  <c r="K13" i="16"/>
  <c r="J13" i="16"/>
  <c r="I13" i="16"/>
  <c r="H13" i="16"/>
  <c r="G13" i="16"/>
  <c r="F13" i="16"/>
  <c r="E13" i="16"/>
  <c r="D13" i="16"/>
  <c r="C13" i="16"/>
  <c r="C16" i="16" s="1"/>
  <c r="B13" i="16"/>
  <c r="N12" i="16"/>
  <c r="M12" i="16"/>
  <c r="L12" i="16"/>
  <c r="L16" i="16"/>
  <c r="K12" i="16"/>
  <c r="J12" i="16"/>
  <c r="I12" i="16"/>
  <c r="I16" i="16" s="1"/>
  <c r="H12" i="16"/>
  <c r="G12" i="16"/>
  <c r="F12" i="16"/>
  <c r="E12" i="16"/>
  <c r="D12" i="16"/>
  <c r="D16" i="16" s="1"/>
  <c r="C12" i="16"/>
  <c r="B12" i="16"/>
  <c r="B16" i="16" s="1"/>
  <c r="M163" i="11"/>
  <c r="O163" i="11"/>
  <c r="P163" i="11"/>
  <c r="M113" i="11"/>
  <c r="O113" i="11"/>
  <c r="P113" i="11"/>
  <c r="M121" i="11"/>
  <c r="O121" i="11"/>
  <c r="P121" i="11"/>
  <c r="M164" i="11"/>
  <c r="O164" i="11"/>
  <c r="P164" i="11"/>
  <c r="M158" i="11"/>
  <c r="O158" i="11"/>
  <c r="P158" i="11"/>
  <c r="M161" i="11"/>
  <c r="O161" i="11"/>
  <c r="P161" i="11"/>
  <c r="G423" i="4"/>
  <c r="I423" i="4"/>
  <c r="M423" i="4"/>
  <c r="M173" i="11"/>
  <c r="O173" i="11"/>
  <c r="P173" i="11"/>
  <c r="M172" i="11"/>
  <c r="O172" i="11"/>
  <c r="P172" i="11"/>
  <c r="M171" i="11"/>
  <c r="O171" i="11"/>
  <c r="P171" i="11"/>
  <c r="M160" i="11"/>
  <c r="O160" i="11"/>
  <c r="P160" i="11"/>
  <c r="M142" i="11"/>
  <c r="O142" i="11"/>
  <c r="P142" i="11"/>
  <c r="P153" i="11"/>
  <c r="O153" i="11"/>
  <c r="M153" i="11"/>
  <c r="P143" i="11"/>
  <c r="O143" i="11"/>
  <c r="M143" i="11"/>
  <c r="P154" i="11"/>
  <c r="O154" i="11"/>
  <c r="M154" i="11"/>
  <c r="P155" i="11"/>
  <c r="O155" i="11"/>
  <c r="M155" i="11"/>
  <c r="P144" i="11"/>
  <c r="O144" i="11"/>
  <c r="M144" i="11"/>
  <c r="P149" i="11"/>
  <c r="O149" i="11"/>
  <c r="M149" i="11"/>
  <c r="P145" i="11"/>
  <c r="O145" i="11"/>
  <c r="M145" i="11"/>
  <c r="P134" i="11"/>
  <c r="O134" i="11"/>
  <c r="M134" i="11"/>
  <c r="M157" i="11"/>
  <c r="O157" i="11"/>
  <c r="P157" i="11"/>
  <c r="P151" i="11"/>
  <c r="O151" i="11"/>
  <c r="M151" i="11"/>
  <c r="P86" i="11"/>
  <c r="P100" i="11"/>
  <c r="P99" i="11"/>
  <c r="P150" i="11"/>
  <c r="O86" i="11"/>
  <c r="O100" i="11"/>
  <c r="O99" i="11"/>
  <c r="O150" i="11"/>
  <c r="M86" i="11"/>
  <c r="M100" i="11"/>
  <c r="M99" i="11"/>
  <c r="M150" i="11"/>
  <c r="M139" i="11"/>
  <c r="M137" i="11"/>
  <c r="G39" i="11"/>
  <c r="G89" i="11"/>
  <c r="G139" i="11"/>
  <c r="G138" i="11"/>
  <c r="P25" i="11"/>
  <c r="O25" i="11"/>
  <c r="M25" i="11"/>
  <c r="P131" i="11"/>
  <c r="O131" i="11"/>
  <c r="M131" i="11"/>
  <c r="P140" i="11"/>
  <c r="O140" i="11"/>
  <c r="M140" i="11"/>
  <c r="M152" i="11"/>
  <c r="O152" i="11"/>
  <c r="P152" i="11"/>
  <c r="M132" i="11"/>
  <c r="O132" i="11"/>
  <c r="P132" i="11"/>
  <c r="M138" i="11"/>
  <c r="O138" i="11"/>
  <c r="P138" i="11"/>
  <c r="M136" i="11"/>
  <c r="O136" i="11"/>
  <c r="P136" i="11"/>
  <c r="M90" i="11"/>
  <c r="O90" i="11"/>
  <c r="P90" i="11"/>
  <c r="O139" i="11"/>
  <c r="P139" i="11"/>
  <c r="O137" i="11"/>
  <c r="P137" i="11"/>
  <c r="M130" i="11"/>
  <c r="O130" i="11"/>
  <c r="P130" i="11"/>
  <c r="M2" i="11"/>
  <c r="O2" i="11"/>
  <c r="P89" i="11"/>
  <c r="O89" i="11"/>
  <c r="M89" i="11"/>
  <c r="M71" i="11"/>
  <c r="O71" i="11"/>
  <c r="P71" i="11"/>
  <c r="M87" i="11"/>
  <c r="M117" i="11"/>
  <c r="M88" i="11"/>
  <c r="O87" i="11"/>
  <c r="O117" i="11"/>
  <c r="O88" i="11"/>
  <c r="P87" i="11"/>
  <c r="P117" i="11"/>
  <c r="P88" i="11"/>
  <c r="M56" i="11"/>
  <c r="O56" i="11"/>
  <c r="P56" i="11"/>
  <c r="M133" i="11"/>
  <c r="O133" i="11"/>
  <c r="P133" i="11"/>
  <c r="M122" i="11"/>
  <c r="O122" i="11"/>
  <c r="P122" i="11"/>
  <c r="M111" i="11"/>
  <c r="O111" i="11"/>
  <c r="P111" i="11"/>
  <c r="P147" i="11"/>
  <c r="O147" i="11"/>
  <c r="M147" i="11"/>
  <c r="P146" i="11"/>
  <c r="O146" i="11"/>
  <c r="M146" i="11"/>
  <c r="P148" i="11"/>
  <c r="O148" i="11"/>
  <c r="M148" i="11"/>
  <c r="P118" i="11"/>
  <c r="O118" i="11"/>
  <c r="M118" i="11"/>
  <c r="M108" i="11"/>
  <c r="O108" i="11"/>
  <c r="P108" i="11"/>
  <c r="M107" i="11"/>
  <c r="O107" i="11"/>
  <c r="P107" i="11"/>
  <c r="M50" i="11"/>
  <c r="M77" i="11"/>
  <c r="M48" i="11"/>
  <c r="O50" i="11"/>
  <c r="O77" i="11"/>
  <c r="O48" i="11"/>
  <c r="P50" i="11"/>
  <c r="P77" i="11"/>
  <c r="P48" i="11"/>
  <c r="M129" i="11"/>
  <c r="O129" i="11"/>
  <c r="P129" i="11"/>
  <c r="M123" i="11"/>
  <c r="O123" i="11"/>
  <c r="P123" i="11"/>
  <c r="M116" i="11"/>
  <c r="O116" i="11"/>
  <c r="P116" i="11"/>
  <c r="M120" i="11"/>
  <c r="O120" i="11"/>
  <c r="P120" i="11"/>
  <c r="M81" i="11"/>
  <c r="O81" i="11"/>
  <c r="P81" i="11"/>
  <c r="M114" i="11"/>
  <c r="O114" i="11"/>
  <c r="P114" i="11"/>
  <c r="O112" i="11"/>
  <c r="M112" i="11"/>
  <c r="O97" i="11"/>
  <c r="M97" i="11"/>
  <c r="O104" i="11"/>
  <c r="M104" i="11"/>
  <c r="O128" i="11"/>
  <c r="M128" i="11"/>
  <c r="O115" i="11"/>
  <c r="M115" i="11"/>
  <c r="O83" i="11"/>
  <c r="M83" i="11"/>
  <c r="O58" i="11"/>
  <c r="M58" i="11"/>
  <c r="O53" i="11"/>
  <c r="M53" i="11"/>
  <c r="O54" i="11"/>
  <c r="M54" i="11"/>
  <c r="O60" i="11"/>
  <c r="M60" i="11"/>
  <c r="O18" i="11"/>
  <c r="M18" i="11"/>
  <c r="O36" i="11"/>
  <c r="M36" i="11"/>
  <c r="O29" i="11"/>
  <c r="M29" i="11"/>
  <c r="O28" i="11"/>
  <c r="M28" i="11"/>
  <c r="O30" i="11"/>
  <c r="M30" i="11"/>
  <c r="O31" i="11"/>
  <c r="M31" i="11"/>
  <c r="O4" i="11"/>
  <c r="M4" i="11"/>
  <c r="O19" i="11"/>
  <c r="M19" i="11"/>
  <c r="O11" i="11"/>
  <c r="M11" i="11"/>
  <c r="O5" i="11"/>
  <c r="M5" i="11"/>
  <c r="O13" i="11"/>
  <c r="M13" i="11"/>
  <c r="O8" i="11"/>
  <c r="M8" i="11"/>
  <c r="O7" i="11"/>
  <c r="M7" i="11"/>
  <c r="O3" i="11"/>
  <c r="M3" i="11"/>
  <c r="O119" i="11"/>
  <c r="M119" i="11"/>
  <c r="O98" i="11"/>
  <c r="M98" i="11"/>
  <c r="O106" i="11"/>
  <c r="M106" i="11"/>
  <c r="O85" i="11"/>
  <c r="M85" i="11"/>
  <c r="O95" i="11"/>
  <c r="M95" i="11"/>
  <c r="O93" i="11"/>
  <c r="M93" i="11"/>
  <c r="O96" i="11"/>
  <c r="M96" i="11"/>
  <c r="O110" i="11"/>
  <c r="M110" i="11"/>
  <c r="O40" i="11"/>
  <c r="M40" i="11"/>
  <c r="O78" i="11"/>
  <c r="M78" i="11"/>
  <c r="O135" i="11"/>
  <c r="M135" i="11"/>
  <c r="O38" i="11"/>
  <c r="M38" i="11"/>
  <c r="O91" i="11"/>
  <c r="M91" i="11"/>
  <c r="G91" i="11"/>
  <c r="O80" i="11"/>
  <c r="M80" i="11"/>
  <c r="O105" i="11"/>
  <c r="M105" i="11"/>
  <c r="O101" i="11"/>
  <c r="M101" i="11"/>
  <c r="O102" i="11"/>
  <c r="M102" i="11"/>
  <c r="O109" i="11"/>
  <c r="M109" i="11"/>
  <c r="O94" i="11"/>
  <c r="M94" i="11"/>
  <c r="O79" i="11"/>
  <c r="M79" i="11"/>
  <c r="O84" i="11"/>
  <c r="M84" i="11"/>
  <c r="O62" i="11"/>
  <c r="M62" i="11"/>
  <c r="G62" i="11"/>
  <c r="O75" i="11"/>
  <c r="M75" i="11"/>
  <c r="O127" i="11"/>
  <c r="M127" i="11"/>
  <c r="O69" i="11"/>
  <c r="M69" i="11"/>
  <c r="O68" i="11"/>
  <c r="M68" i="11"/>
  <c r="O73" i="11"/>
  <c r="M73" i="11"/>
  <c r="O65" i="11"/>
  <c r="M65" i="11"/>
  <c r="O37" i="11"/>
  <c r="M37" i="11"/>
  <c r="O34" i="11"/>
  <c r="M34" i="11"/>
  <c r="O32" i="11"/>
  <c r="M32" i="11"/>
  <c r="O59" i="11"/>
  <c r="M59" i="11"/>
  <c r="O103" i="11"/>
  <c r="M103" i="11"/>
  <c r="O57" i="11"/>
  <c r="M57" i="11"/>
  <c r="O33" i="11"/>
  <c r="M33" i="11"/>
  <c r="O64" i="11"/>
  <c r="M64" i="11"/>
  <c r="O35" i="11"/>
  <c r="M35" i="11"/>
  <c r="O51" i="11"/>
  <c r="M51" i="11"/>
  <c r="O126" i="11"/>
  <c r="M126" i="11"/>
  <c r="O27" i="11"/>
  <c r="M27" i="11"/>
  <c r="O10" i="11"/>
  <c r="M10" i="11"/>
  <c r="O15" i="11"/>
  <c r="M15" i="11"/>
  <c r="O20" i="11"/>
  <c r="M20" i="11"/>
  <c r="O26" i="11"/>
  <c r="M26" i="11"/>
  <c r="O44" i="11"/>
  <c r="M44" i="11"/>
  <c r="O92" i="11"/>
  <c r="M92" i="11"/>
  <c r="O76" i="11"/>
  <c r="M76" i="11"/>
  <c r="O16" i="11"/>
  <c r="M16" i="11"/>
  <c r="O74" i="11"/>
  <c r="M74" i="11"/>
  <c r="O47" i="11"/>
  <c r="M47" i="11"/>
  <c r="O42" i="11"/>
  <c r="M42" i="11"/>
  <c r="O46" i="11"/>
  <c r="M46" i="11"/>
  <c r="O45" i="11"/>
  <c r="M45" i="11"/>
  <c r="O82" i="11"/>
  <c r="M82" i="11"/>
  <c r="O66" i="11"/>
  <c r="M66" i="11"/>
  <c r="O67" i="11"/>
  <c r="M67" i="11"/>
  <c r="O52" i="11"/>
  <c r="M52" i="11"/>
  <c r="O55" i="11"/>
  <c r="M55" i="11"/>
  <c r="O72" i="11"/>
  <c r="M72" i="11"/>
  <c r="O70" i="11"/>
  <c r="M70" i="11"/>
  <c r="O49" i="11"/>
  <c r="M49" i="11"/>
  <c r="O39" i="11"/>
  <c r="M39" i="11"/>
  <c r="O63" i="11"/>
  <c r="M63" i="11"/>
  <c r="O61" i="11"/>
  <c r="M61" i="11"/>
  <c r="O41" i="11"/>
  <c r="M41" i="11"/>
  <c r="O43" i="11"/>
  <c r="M43" i="11"/>
  <c r="O17" i="11"/>
  <c r="M17" i="11"/>
  <c r="O12" i="11"/>
  <c r="M12" i="11"/>
  <c r="O9" i="11"/>
  <c r="M9" i="11"/>
  <c r="O6" i="11"/>
  <c r="M6" i="11"/>
  <c r="O14" i="11"/>
  <c r="M14" i="11"/>
  <c r="O23" i="11"/>
  <c r="M23" i="11"/>
  <c r="O24" i="11"/>
  <c r="M24" i="11"/>
  <c r="O22" i="11"/>
  <c r="M22" i="11"/>
  <c r="O21" i="11"/>
  <c r="M21" i="11"/>
  <c r="G378" i="4"/>
  <c r="I378" i="4"/>
  <c r="M378" i="4"/>
  <c r="G377" i="4"/>
  <c r="I377" i="4"/>
  <c r="M377" i="4"/>
  <c r="G376" i="4"/>
  <c r="I376" i="4"/>
  <c r="M376" i="4"/>
  <c r="G375" i="4"/>
  <c r="I375" i="4"/>
  <c r="M375" i="4"/>
  <c r="P112" i="11"/>
  <c r="P97" i="11"/>
  <c r="P104" i="11"/>
  <c r="P128" i="11"/>
  <c r="P115" i="11"/>
  <c r="P83" i="11"/>
  <c r="P58" i="11"/>
  <c r="P53" i="11"/>
  <c r="P54" i="11"/>
  <c r="P60" i="11"/>
  <c r="P18" i="11"/>
  <c r="P36" i="11"/>
  <c r="P29" i="11"/>
  <c r="P28" i="11"/>
  <c r="P30" i="11"/>
  <c r="P31" i="11"/>
  <c r="P4" i="11"/>
  <c r="P3" i="11"/>
  <c r="P7" i="11"/>
  <c r="P8" i="11"/>
  <c r="P13" i="11"/>
  <c r="P5" i="11"/>
  <c r="P11" i="11"/>
  <c r="P19" i="11"/>
  <c r="P119" i="11"/>
  <c r="P98" i="11"/>
  <c r="P106" i="11"/>
  <c r="G104" i="4"/>
  <c r="I104" i="4"/>
  <c r="M104" i="4"/>
  <c r="P85" i="11"/>
  <c r="P95" i="11"/>
  <c r="P93" i="11"/>
  <c r="P96" i="11"/>
  <c r="P110" i="11"/>
  <c r="P40" i="11"/>
  <c r="P78" i="11"/>
  <c r="P135" i="11"/>
  <c r="P38" i="11"/>
  <c r="P91" i="11"/>
  <c r="P80" i="11"/>
  <c r="P105" i="11"/>
  <c r="P101" i="11"/>
  <c r="P102" i="11"/>
  <c r="P109" i="11"/>
  <c r="P94" i="11"/>
  <c r="P79" i="11"/>
  <c r="P84" i="11"/>
  <c r="P92" i="11"/>
  <c r="P62" i="11"/>
  <c r="P75" i="11"/>
  <c r="P42" i="11"/>
  <c r="P127" i="11"/>
  <c r="P46" i="11"/>
  <c r="P45" i="11"/>
  <c r="P82" i="11"/>
  <c r="P76" i="11"/>
  <c r="P16" i="11"/>
  <c r="P74" i="11"/>
  <c r="P68" i="11"/>
  <c r="P69" i="11"/>
  <c r="P67" i="11"/>
  <c r="P66" i="11"/>
  <c r="P52" i="11"/>
  <c r="P73" i="11"/>
  <c r="P65" i="11"/>
  <c r="P72" i="11"/>
  <c r="P70" i="11"/>
  <c r="P47" i="11"/>
  <c r="P55" i="11"/>
  <c r="P49" i="11"/>
  <c r="P39" i="11"/>
  <c r="P63" i="11"/>
  <c r="P61" i="11"/>
  <c r="P37" i="11"/>
  <c r="P51" i="11"/>
  <c r="P35" i="11"/>
  <c r="P64" i="11"/>
  <c r="P33" i="11"/>
  <c r="P57" i="11"/>
  <c r="P103" i="11"/>
  <c r="P59" i="11"/>
  <c r="P43" i="11"/>
  <c r="P41" i="11"/>
  <c r="P32" i="11"/>
  <c r="P34" i="11"/>
  <c r="M60" i="4"/>
  <c r="I60" i="4"/>
  <c r="G60" i="4"/>
  <c r="M238" i="4"/>
  <c r="I238" i="4"/>
  <c r="G238" i="4"/>
  <c r="M237" i="4"/>
  <c r="I237" i="4"/>
  <c r="G237" i="4"/>
  <c r="G51" i="4"/>
  <c r="I51" i="4"/>
  <c r="M51" i="4"/>
  <c r="M127" i="4"/>
  <c r="I127" i="4"/>
  <c r="G127" i="4"/>
  <c r="M140" i="4"/>
  <c r="I140" i="4"/>
  <c r="G140" i="4"/>
  <c r="M139" i="4"/>
  <c r="I139" i="4"/>
  <c r="G139" i="4"/>
  <c r="M125" i="4"/>
  <c r="I125" i="4"/>
  <c r="G125" i="4"/>
  <c r="M132" i="4"/>
  <c r="I132" i="4"/>
  <c r="G132" i="4"/>
  <c r="M131" i="4"/>
  <c r="I131" i="4"/>
  <c r="G131" i="4"/>
  <c r="M118" i="4"/>
  <c r="I118" i="4"/>
  <c r="G118" i="4"/>
  <c r="M117" i="4"/>
  <c r="I117" i="4"/>
  <c r="G117" i="4"/>
  <c r="M130" i="4"/>
  <c r="I130" i="4"/>
  <c r="G130" i="4"/>
  <c r="M129" i="4"/>
  <c r="I129" i="4"/>
  <c r="G129" i="4"/>
  <c r="M144" i="4"/>
  <c r="I144" i="4"/>
  <c r="G144" i="4"/>
  <c r="M120" i="4"/>
  <c r="I120" i="4"/>
  <c r="G120" i="4"/>
  <c r="M143" i="4"/>
  <c r="I143" i="4"/>
  <c r="G143" i="4"/>
  <c r="M142" i="4"/>
  <c r="I142" i="4"/>
  <c r="G142" i="4"/>
  <c r="M116" i="4"/>
  <c r="I116" i="4"/>
  <c r="G116" i="4"/>
  <c r="M114" i="4"/>
  <c r="I114" i="4"/>
  <c r="G114" i="4"/>
  <c r="M115" i="4"/>
  <c r="I115" i="4"/>
  <c r="G115" i="4"/>
  <c r="M339" i="4"/>
  <c r="I339" i="4"/>
  <c r="G339" i="4"/>
  <c r="M344" i="4"/>
  <c r="I344" i="4"/>
  <c r="G344" i="4"/>
  <c r="M341" i="4"/>
  <c r="I341" i="4"/>
  <c r="G341" i="4"/>
  <c r="M342" i="4"/>
  <c r="I342" i="4"/>
  <c r="G342" i="4"/>
  <c r="M350" i="4"/>
  <c r="I350" i="4"/>
  <c r="G350" i="4"/>
  <c r="M349" i="4"/>
  <c r="I349" i="4"/>
  <c r="G349" i="4"/>
  <c r="M345" i="4"/>
  <c r="I345" i="4"/>
  <c r="G345" i="4"/>
  <c r="G343" i="4"/>
  <c r="I343" i="4"/>
  <c r="M343" i="4"/>
  <c r="G336" i="4"/>
  <c r="G337" i="4"/>
  <c r="I336" i="4"/>
  <c r="I337" i="4"/>
  <c r="M336" i="4"/>
  <c r="M337" i="4"/>
  <c r="P17" i="11"/>
  <c r="P12" i="11"/>
  <c r="P26" i="11"/>
  <c r="P20" i="11"/>
  <c r="P21" i="11"/>
  <c r="P22" i="11"/>
  <c r="P24" i="11"/>
  <c r="P23" i="11"/>
  <c r="P15" i="11"/>
  <c r="P10" i="11"/>
  <c r="P14" i="11"/>
  <c r="P6" i="11"/>
  <c r="P9" i="11"/>
  <c r="P27" i="11"/>
  <c r="P44" i="11"/>
  <c r="P126" i="11"/>
  <c r="G55" i="4"/>
  <c r="G56" i="4"/>
  <c r="I55" i="4"/>
  <c r="I56" i="4"/>
  <c r="M55" i="4"/>
  <c r="M56" i="4"/>
  <c r="G2" i="4"/>
  <c r="I2" i="4"/>
  <c r="M2" i="4"/>
  <c r="G148" i="4"/>
  <c r="G190" i="4"/>
  <c r="I148" i="4"/>
  <c r="I190" i="4"/>
  <c r="M148" i="4"/>
  <c r="M190" i="4"/>
  <c r="G154" i="4"/>
  <c r="I154" i="4"/>
  <c r="M154" i="4"/>
  <c r="G153" i="4"/>
  <c r="I153" i="4"/>
  <c r="M153" i="4"/>
  <c r="G3" i="4"/>
  <c r="I3" i="4"/>
  <c r="M3" i="4"/>
  <c r="G5" i="4"/>
  <c r="G4" i="4"/>
  <c r="I5" i="4"/>
  <c r="I4" i="4"/>
  <c r="M5" i="4"/>
  <c r="M4" i="4"/>
  <c r="G100" i="4"/>
  <c r="I100" i="4"/>
  <c r="M100" i="4"/>
  <c r="G32" i="4"/>
  <c r="I32" i="4"/>
  <c r="M32" i="4"/>
  <c r="G71" i="4"/>
  <c r="I71" i="4"/>
  <c r="M71" i="4"/>
  <c r="G410" i="4"/>
  <c r="I410" i="4"/>
  <c r="M410" i="4"/>
  <c r="G158" i="4"/>
  <c r="I158" i="4"/>
  <c r="M158" i="4"/>
  <c r="G157" i="4"/>
  <c r="I157" i="4"/>
  <c r="M157" i="4"/>
  <c r="G10" i="4"/>
  <c r="I10" i="4"/>
  <c r="M10" i="4"/>
  <c r="G9" i="4"/>
  <c r="I9" i="4"/>
  <c r="M9" i="4"/>
  <c r="G14" i="4"/>
  <c r="I14" i="4"/>
  <c r="M14" i="4"/>
  <c r="G374" i="4"/>
  <c r="G379" i="4"/>
  <c r="I374" i="4"/>
  <c r="I379" i="4"/>
  <c r="M374" i="4"/>
  <c r="M379" i="4"/>
  <c r="G88" i="4"/>
  <c r="G89" i="4"/>
  <c r="G90" i="4"/>
  <c r="I88" i="4"/>
  <c r="I89" i="4"/>
  <c r="I90" i="4"/>
  <c r="M88" i="4"/>
  <c r="M89" i="4"/>
  <c r="M90" i="4"/>
  <c r="G87" i="4"/>
  <c r="G86" i="4"/>
  <c r="I87" i="4"/>
  <c r="I86" i="4"/>
  <c r="M87" i="4"/>
  <c r="M86" i="4"/>
  <c r="G24" i="4"/>
  <c r="I24" i="4"/>
  <c r="M24" i="4"/>
  <c r="G42" i="4"/>
  <c r="I42" i="4"/>
  <c r="M42" i="4"/>
  <c r="G64" i="4"/>
  <c r="G261" i="4"/>
  <c r="I64" i="4"/>
  <c r="I261" i="4"/>
  <c r="M64" i="4"/>
  <c r="M261" i="4"/>
  <c r="G40" i="4"/>
  <c r="G63" i="4"/>
  <c r="G198" i="4"/>
  <c r="G260" i="4"/>
  <c r="G41" i="4"/>
  <c r="I40" i="4"/>
  <c r="I63" i="4"/>
  <c r="I198" i="4"/>
  <c r="I260" i="4"/>
  <c r="I41" i="4"/>
  <c r="M40" i="4"/>
  <c r="M63" i="4"/>
  <c r="M198" i="4"/>
  <c r="M260" i="4"/>
  <c r="M41" i="4"/>
  <c r="G50" i="4"/>
  <c r="I50" i="4"/>
  <c r="M50" i="4"/>
  <c r="G406" i="4"/>
  <c r="I406" i="4"/>
  <c r="M406" i="4"/>
  <c r="G381" i="4"/>
  <c r="I381" i="4"/>
  <c r="M381" i="4"/>
  <c r="G262" i="4"/>
  <c r="I262" i="4"/>
  <c r="M262" i="4"/>
  <c r="G122" i="4"/>
  <c r="I122" i="4"/>
  <c r="M122" i="4"/>
  <c r="G136" i="4"/>
  <c r="I136" i="4"/>
  <c r="M136" i="4"/>
  <c r="G135" i="4"/>
  <c r="I135" i="4"/>
  <c r="M135" i="4"/>
  <c r="G245" i="4"/>
  <c r="I245" i="4"/>
  <c r="M245" i="4"/>
  <c r="G373" i="4"/>
  <c r="I373" i="4"/>
  <c r="M373" i="4"/>
  <c r="G59" i="4"/>
  <c r="I59" i="4"/>
  <c r="M59" i="4"/>
  <c r="G58" i="4"/>
  <c r="I58" i="4"/>
  <c r="M58" i="4"/>
  <c r="G239" i="4"/>
  <c r="I239" i="4"/>
  <c r="M239" i="4"/>
  <c r="G236" i="4"/>
  <c r="I236" i="4"/>
  <c r="M236" i="4"/>
  <c r="G307" i="4"/>
  <c r="I307" i="4"/>
  <c r="M307" i="4"/>
  <c r="G323" i="4"/>
  <c r="G322" i="4"/>
  <c r="G325" i="4"/>
  <c r="I325" i="4"/>
  <c r="M325" i="4"/>
  <c r="G324" i="4"/>
  <c r="I324" i="4"/>
  <c r="M324" i="4"/>
  <c r="G315" i="4"/>
  <c r="I315" i="4"/>
  <c r="M315" i="4"/>
  <c r="I322" i="4"/>
  <c r="I323" i="4"/>
  <c r="M322" i="4"/>
  <c r="M323" i="4"/>
  <c r="G280" i="4"/>
  <c r="I280" i="4"/>
  <c r="M280" i="4"/>
  <c r="G109" i="4"/>
  <c r="G110" i="4"/>
  <c r="I109" i="4"/>
  <c r="I110" i="4"/>
  <c r="M109" i="4"/>
  <c r="M110" i="4"/>
  <c r="G93" i="4"/>
  <c r="G27" i="4"/>
  <c r="I93" i="4"/>
  <c r="I27" i="4"/>
  <c r="M93" i="4"/>
  <c r="M27" i="4"/>
  <c r="G141" i="4"/>
  <c r="I141" i="4"/>
  <c r="M141" i="4"/>
  <c r="G247" i="4"/>
  <c r="G248" i="4"/>
  <c r="I247" i="4"/>
  <c r="I248" i="4"/>
  <c r="M247" i="4"/>
  <c r="M248" i="4"/>
  <c r="G192" i="4"/>
  <c r="I192" i="4"/>
  <c r="M192" i="4"/>
  <c r="G354" i="4"/>
  <c r="G355" i="4"/>
  <c r="I354" i="4"/>
  <c r="I355" i="4"/>
  <c r="M354" i="4"/>
  <c r="M355" i="4"/>
  <c r="G67" i="4"/>
  <c r="G66" i="4"/>
  <c r="I67" i="4"/>
  <c r="I66" i="4"/>
  <c r="M67" i="4"/>
  <c r="M66" i="4"/>
  <c r="G278" i="4"/>
  <c r="G65" i="4"/>
  <c r="I278" i="4"/>
  <c r="I65" i="4"/>
  <c r="M278" i="4"/>
  <c r="M65" i="4"/>
  <c r="G6" i="4"/>
  <c r="I6" i="4"/>
  <c r="M6" i="4"/>
  <c r="G188" i="4"/>
  <c r="I188" i="4"/>
  <c r="M188" i="4"/>
  <c r="G161" i="4"/>
  <c r="G160" i="4"/>
  <c r="I161" i="4"/>
  <c r="I160" i="4"/>
  <c r="M161" i="4"/>
  <c r="M160" i="4"/>
  <c r="G45" i="4"/>
  <c r="I45" i="4"/>
  <c r="M45" i="4"/>
  <c r="G126" i="4"/>
  <c r="I126" i="4"/>
  <c r="M126" i="4"/>
  <c r="G263" i="4"/>
  <c r="I263" i="4"/>
  <c r="M263" i="4"/>
  <c r="G282" i="4"/>
  <c r="I282" i="4"/>
  <c r="M282" i="4"/>
  <c r="G229" i="4"/>
  <c r="I229" i="4"/>
  <c r="M229" i="4"/>
  <c r="G235" i="4"/>
  <c r="I235" i="4"/>
  <c r="M235" i="4"/>
  <c r="G96" i="4"/>
  <c r="I96" i="4"/>
  <c r="M96" i="4"/>
  <c r="G228" i="4"/>
  <c r="I228" i="4"/>
  <c r="M228" i="4"/>
  <c r="G227" i="4"/>
  <c r="I227" i="4"/>
  <c r="M227" i="4"/>
  <c r="G123" i="4"/>
  <c r="G137" i="4"/>
  <c r="G124" i="4"/>
  <c r="G138" i="4"/>
  <c r="I123" i="4"/>
  <c r="I137" i="4"/>
  <c r="I124" i="4"/>
  <c r="I138" i="4"/>
  <c r="M123" i="4"/>
  <c r="M137" i="4"/>
  <c r="M124" i="4"/>
  <c r="M138" i="4"/>
  <c r="G407" i="4"/>
  <c r="I407" i="4"/>
  <c r="M407" i="4"/>
  <c r="G101" i="4"/>
  <c r="I101" i="4"/>
  <c r="M101" i="4"/>
  <c r="G30" i="4"/>
  <c r="I30" i="4"/>
  <c r="M30" i="4"/>
  <c r="G70" i="4"/>
  <c r="I70" i="4"/>
  <c r="M70" i="4"/>
  <c r="G69" i="4"/>
  <c r="I69" i="4"/>
  <c r="M69" i="4"/>
  <c r="G293" i="4"/>
  <c r="G294" i="4"/>
  <c r="I293" i="4"/>
  <c r="I294" i="4"/>
  <c r="M293" i="4"/>
  <c r="M294" i="4"/>
  <c r="G306" i="4"/>
  <c r="G314" i="4"/>
  <c r="G313" i="4"/>
  <c r="I313" i="4"/>
  <c r="I314" i="4"/>
  <c r="I306" i="4"/>
  <c r="M313" i="4"/>
  <c r="M314" i="4"/>
  <c r="M306" i="4"/>
  <c r="G311" i="4"/>
  <c r="I311" i="4"/>
  <c r="M311" i="4"/>
  <c r="G319" i="4"/>
  <c r="I319" i="4"/>
  <c r="M319" i="4"/>
  <c r="M320" i="4"/>
  <c r="I320" i="4"/>
  <c r="G320" i="4"/>
  <c r="G321" i="4"/>
  <c r="G240" i="4"/>
  <c r="G241" i="4"/>
  <c r="G310" i="4"/>
  <c r="I240" i="4"/>
  <c r="I241" i="4"/>
  <c r="I310" i="4"/>
  <c r="I321" i="4"/>
  <c r="M240" i="4"/>
  <c r="M241" i="4"/>
  <c r="M310" i="4"/>
  <c r="M321" i="4"/>
  <c r="G271" i="4"/>
  <c r="I271" i="4"/>
  <c r="M271" i="4"/>
  <c r="G97" i="4"/>
  <c r="I97" i="4"/>
  <c r="M97" i="4"/>
  <c r="G333" i="4"/>
  <c r="I333" i="4"/>
  <c r="M333" i="4"/>
  <c r="G28" i="4"/>
  <c r="G332" i="4"/>
  <c r="I28" i="4"/>
  <c r="I332" i="4"/>
  <c r="M28" i="4"/>
  <c r="M332" i="4"/>
  <c r="G95" i="4"/>
  <c r="I95" i="4"/>
  <c r="M95" i="4"/>
  <c r="G259" i="4"/>
  <c r="I259" i="4"/>
  <c r="M259" i="4"/>
  <c r="G80" i="4"/>
  <c r="G181" i="4"/>
  <c r="I181" i="4"/>
  <c r="M181" i="4"/>
  <c r="G68" i="4"/>
  <c r="I68" i="4"/>
  <c r="M68" i="4"/>
  <c r="M85" i="4"/>
  <c r="I85" i="4"/>
  <c r="G85" i="4"/>
  <c r="G134" i="4"/>
  <c r="I134" i="4"/>
  <c r="M134" i="4"/>
  <c r="G133" i="4"/>
  <c r="I133" i="4"/>
  <c r="M133" i="4"/>
  <c r="G119" i="4"/>
  <c r="I119" i="4"/>
  <c r="M119" i="4"/>
  <c r="G39" i="4"/>
  <c r="I39" i="4"/>
  <c r="M39" i="4"/>
  <c r="G37" i="4"/>
  <c r="G151" i="4"/>
  <c r="G422" i="4"/>
  <c r="G152" i="4"/>
  <c r="G38" i="4"/>
  <c r="G230" i="4"/>
  <c r="I37" i="4"/>
  <c r="I151" i="4"/>
  <c r="I422" i="4"/>
  <c r="I152" i="4"/>
  <c r="I38" i="4"/>
  <c r="I230" i="4"/>
  <c r="M37" i="4"/>
  <c r="M151" i="4"/>
  <c r="M422" i="4"/>
  <c r="M152" i="4"/>
  <c r="M38" i="4"/>
  <c r="M230" i="4"/>
  <c r="G197" i="4"/>
  <c r="I197" i="4"/>
  <c r="M197" i="4"/>
  <c r="G201" i="4"/>
  <c r="I201" i="4"/>
  <c r="M201" i="4"/>
  <c r="M420" i="4"/>
  <c r="I420" i="4"/>
  <c r="G420" i="4"/>
  <c r="G44" i="4"/>
  <c r="I44" i="4"/>
  <c r="M44" i="4"/>
  <c r="G84" i="4"/>
  <c r="I84" i="4"/>
  <c r="E3" i="13" s="1"/>
  <c r="M84" i="4"/>
  <c r="G189" i="4"/>
  <c r="I189" i="4"/>
  <c r="M189" i="4"/>
  <c r="G330" i="4"/>
  <c r="I330" i="4"/>
  <c r="M330" i="4"/>
  <c r="G174" i="4"/>
  <c r="I174" i="4"/>
  <c r="M174" i="4"/>
  <c r="G250" i="4"/>
  <c r="I250" i="4"/>
  <c r="M250" i="4"/>
  <c r="G43" i="4"/>
  <c r="I43" i="4"/>
  <c r="M43" i="4"/>
  <c r="G196" i="4"/>
  <c r="I196" i="4"/>
  <c r="M196" i="4"/>
  <c r="G270" i="4"/>
  <c r="I270" i="4"/>
  <c r="M270" i="4"/>
  <c r="G57" i="4"/>
  <c r="I57" i="4"/>
  <c r="M57" i="4"/>
  <c r="G193" i="4"/>
  <c r="I193" i="4"/>
  <c r="M193" i="4"/>
  <c r="G12" i="4"/>
  <c r="I12" i="4"/>
  <c r="M12" i="4"/>
  <c r="G11" i="4"/>
  <c r="I11" i="4"/>
  <c r="M11" i="4"/>
  <c r="G8" i="4"/>
  <c r="I8" i="4"/>
  <c r="M8" i="4"/>
  <c r="G7" i="4"/>
  <c r="I7" i="4"/>
  <c r="M7" i="4"/>
  <c r="G348" i="4"/>
  <c r="I348" i="4"/>
  <c r="M348" i="4"/>
  <c r="G83" i="4"/>
  <c r="M83" i="4"/>
  <c r="G327" i="4"/>
  <c r="I327" i="4"/>
  <c r="M327" i="4"/>
  <c r="G316" i="4"/>
  <c r="I316" i="4"/>
  <c r="M316" i="4"/>
  <c r="G317" i="4"/>
  <c r="I317" i="4"/>
  <c r="M317" i="4"/>
  <c r="M82" i="4"/>
  <c r="I82" i="4"/>
  <c r="G82" i="4"/>
  <c r="I81" i="4"/>
  <c r="I80" i="4"/>
  <c r="G46" i="4"/>
  <c r="G48" i="4"/>
  <c r="G47" i="4"/>
  <c r="G334" i="4"/>
  <c r="G335" i="4"/>
  <c r="G108" i="4"/>
  <c r="G98" i="4"/>
  <c r="G243" i="4"/>
  <c r="I46" i="4"/>
  <c r="I48" i="4"/>
  <c r="I47" i="4"/>
  <c r="I334" i="4"/>
  <c r="I335" i="4"/>
  <c r="I108" i="4"/>
  <c r="I98" i="4"/>
  <c r="I243" i="4"/>
  <c r="M46" i="4"/>
  <c r="M48" i="4"/>
  <c r="M47" i="4"/>
  <c r="M334" i="4"/>
  <c r="M335" i="4"/>
  <c r="M108" i="4"/>
  <c r="M98" i="4"/>
  <c r="M243" i="4"/>
  <c r="G128" i="4"/>
  <c r="G121" i="4"/>
  <c r="I128" i="4"/>
  <c r="I121" i="4"/>
  <c r="M128" i="4"/>
  <c r="M121" i="4"/>
  <c r="M80" i="4"/>
  <c r="G34" i="4"/>
  <c r="G81" i="4"/>
  <c r="I34" i="4"/>
  <c r="M34" i="4"/>
  <c r="M81" i="4"/>
  <c r="I292" i="4"/>
  <c r="G295" i="4"/>
  <c r="I295" i="4"/>
  <c r="M295" i="4"/>
  <c r="M292" i="4"/>
  <c r="G292" i="4"/>
  <c r="G409" i="4"/>
  <c r="G408" i="4"/>
  <c r="G113" i="4"/>
  <c r="I409" i="4"/>
  <c r="I408" i="4"/>
  <c r="I113" i="4"/>
  <c r="M409" i="4"/>
  <c r="M408" i="4"/>
  <c r="M113" i="4"/>
  <c r="G13" i="4"/>
  <c r="I13" i="4"/>
  <c r="M13" i="4"/>
  <c r="G175" i="4"/>
  <c r="G219" i="4"/>
  <c r="I175" i="4"/>
  <c r="I219" i="4"/>
  <c r="M175" i="4"/>
  <c r="M219" i="4"/>
  <c r="G168" i="4"/>
  <c r="I168" i="4"/>
  <c r="M168" i="4"/>
  <c r="G288" i="4"/>
  <c r="I288" i="4"/>
  <c r="M288" i="4"/>
  <c r="G290" i="4"/>
  <c r="I290" i="4"/>
  <c r="M290" i="4"/>
  <c r="G289" i="4"/>
  <c r="I289" i="4"/>
  <c r="M289" i="4"/>
  <c r="G421" i="4"/>
  <c r="I421" i="4"/>
  <c r="M421" i="4"/>
  <c r="G54" i="4"/>
  <c r="G29" i="4"/>
  <c r="I54" i="4"/>
  <c r="I29" i="4"/>
  <c r="M54" i="4"/>
  <c r="M29" i="4"/>
  <c r="G380" i="4"/>
  <c r="I380" i="4"/>
  <c r="M380" i="4"/>
  <c r="G338" i="4"/>
  <c r="I338" i="4"/>
  <c r="M338" i="4"/>
  <c r="G179" i="4"/>
  <c r="I179" i="4"/>
  <c r="M179" i="4"/>
  <c r="G79" i="4"/>
  <c r="I79" i="4"/>
  <c r="M79" i="4"/>
  <c r="G291" i="4"/>
  <c r="G287" i="4"/>
  <c r="G218" i="4"/>
  <c r="I291" i="4"/>
  <c r="I287" i="4"/>
  <c r="I218" i="4"/>
  <c r="M291" i="4"/>
  <c r="M287" i="4"/>
  <c r="M218" i="4"/>
  <c r="G211" i="4"/>
  <c r="G212" i="4"/>
  <c r="G371" i="4"/>
  <c r="G26" i="4"/>
  <c r="G286" i="4"/>
  <c r="I211" i="4"/>
  <c r="I212" i="4"/>
  <c r="I371" i="4"/>
  <c r="I26" i="4"/>
  <c r="I286" i="4"/>
  <c r="M211" i="4"/>
  <c r="M212" i="4"/>
  <c r="M371" i="4"/>
  <c r="M26" i="4"/>
  <c r="M286" i="4"/>
  <c r="G213" i="4"/>
  <c r="I213" i="4"/>
  <c r="M213" i="4"/>
  <c r="G18" i="4"/>
  <c r="G20" i="4"/>
  <c r="G21" i="4"/>
  <c r="G22" i="4"/>
  <c r="G23" i="4"/>
  <c r="G216" i="4"/>
  <c r="G25" i="4"/>
  <c r="I18" i="4"/>
  <c r="I20" i="4"/>
  <c r="I21" i="4"/>
  <c r="I22" i="4"/>
  <c r="I23" i="4"/>
  <c r="I216" i="4"/>
  <c r="I25" i="4"/>
  <c r="M18" i="4"/>
  <c r="M20" i="4"/>
  <c r="M21" i="4"/>
  <c r="M22" i="4"/>
  <c r="M23" i="4"/>
  <c r="M216" i="4"/>
  <c r="M25" i="4"/>
  <c r="G207" i="4"/>
  <c r="G309" i="4"/>
  <c r="G296" i="4"/>
  <c r="G210" i="4"/>
  <c r="G208" i="4"/>
  <c r="G209" i="4"/>
  <c r="G347" i="4"/>
  <c r="G346" i="4"/>
  <c r="G19" i="4"/>
  <c r="I207" i="4"/>
  <c r="I309" i="4"/>
  <c r="I296" i="4"/>
  <c r="I210" i="4"/>
  <c r="I208" i="4"/>
  <c r="I209" i="4"/>
  <c r="I347" i="4"/>
  <c r="I346" i="4"/>
  <c r="I19" i="4"/>
  <c r="M207" i="4"/>
  <c r="M309" i="4"/>
  <c r="M296" i="4"/>
  <c r="M210" i="4"/>
  <c r="M208" i="4"/>
  <c r="M209" i="4"/>
  <c r="M347" i="4"/>
  <c r="M346" i="4"/>
  <c r="M19" i="4"/>
  <c r="G74" i="4"/>
  <c r="I74" i="4"/>
  <c r="M74" i="4"/>
  <c r="G75" i="4"/>
  <c r="I75" i="4"/>
  <c r="M75" i="4"/>
  <c r="G77" i="4"/>
  <c r="I77" i="4"/>
  <c r="M77" i="4"/>
  <c r="G72" i="4"/>
  <c r="I72" i="4"/>
  <c r="M72" i="4"/>
  <c r="G78" i="4"/>
  <c r="I78" i="4"/>
  <c r="M78" i="4"/>
  <c r="G73" i="4"/>
  <c r="I73" i="4"/>
  <c r="M73" i="4"/>
  <c r="G76" i="4"/>
  <c r="I76" i="4"/>
  <c r="M76" i="4"/>
  <c r="G401" i="4"/>
  <c r="I401" i="4"/>
  <c r="M401" i="4"/>
  <c r="G149" i="4"/>
  <c r="I149" i="4"/>
  <c r="M149" i="4"/>
  <c r="G329" i="4"/>
  <c r="I329" i="4"/>
  <c r="M329" i="4"/>
  <c r="G275" i="4"/>
  <c r="G328" i="4"/>
  <c r="I275" i="4"/>
  <c r="I328" i="4"/>
  <c r="M275" i="4"/>
  <c r="M328" i="4"/>
  <c r="G274" i="4"/>
  <c r="G277" i="4"/>
  <c r="I274" i="4"/>
  <c r="I277" i="4"/>
  <c r="M274" i="4"/>
  <c r="M277" i="4"/>
  <c r="G246" i="4"/>
  <c r="I246" i="4"/>
  <c r="M246" i="4"/>
  <c r="G305" i="4"/>
  <c r="G35" i="4"/>
  <c r="G36" i="4"/>
  <c r="I305" i="4"/>
  <c r="I35" i="4"/>
  <c r="I36" i="4"/>
  <c r="M305" i="4"/>
  <c r="M35" i="4"/>
  <c r="M36" i="4"/>
  <c r="G340" i="4"/>
  <c r="I340" i="4"/>
  <c r="M340" i="4"/>
  <c r="G178" i="4"/>
  <c r="G61" i="4"/>
  <c r="G62" i="4"/>
  <c r="G177" i="4"/>
  <c r="I61" i="4"/>
  <c r="I62" i="4"/>
  <c r="I177" i="4"/>
  <c r="I178" i="4"/>
  <c r="M61" i="4"/>
  <c r="M62" i="4"/>
  <c r="M177" i="4"/>
  <c r="M178" i="4"/>
  <c r="G264" i="4"/>
  <c r="I264" i="4"/>
  <c r="M264" i="4"/>
  <c r="G91" i="4"/>
  <c r="G92" i="4"/>
  <c r="I91" i="4"/>
  <c r="I92" i="4"/>
  <c r="M91" i="4"/>
  <c r="M92" i="4"/>
  <c r="G276" i="4"/>
  <c r="G273" i="4"/>
  <c r="I276" i="4"/>
  <c r="I273" i="4"/>
  <c r="M276" i="4"/>
  <c r="M273" i="4"/>
  <c r="G272" i="4"/>
  <c r="I272" i="4"/>
  <c r="M272" i="4"/>
  <c r="G233" i="4"/>
  <c r="I233" i="4"/>
  <c r="M233" i="4"/>
  <c r="G16" i="4"/>
  <c r="G17" i="4"/>
  <c r="I16" i="4"/>
  <c r="I17" i="4"/>
  <c r="M16" i="4"/>
  <c r="M17" i="4"/>
  <c r="G15" i="4"/>
  <c r="I15" i="4"/>
  <c r="M15" i="4"/>
  <c r="G215" i="4"/>
  <c r="I215" i="4"/>
  <c r="M215" i="4"/>
  <c r="G147" i="4"/>
  <c r="I147" i="4"/>
  <c r="M147" i="4"/>
  <c r="G187" i="4"/>
  <c r="I187" i="4"/>
  <c r="M187" i="4"/>
  <c r="G186" i="4"/>
  <c r="I186" i="4"/>
  <c r="M186" i="4"/>
  <c r="G159" i="4"/>
  <c r="G150" i="4"/>
  <c r="G226" i="4"/>
  <c r="I159" i="4"/>
  <c r="I150" i="4"/>
  <c r="I226" i="4"/>
  <c r="M159" i="4"/>
  <c r="M150" i="4"/>
  <c r="M226" i="4"/>
  <c r="G304" i="4"/>
  <c r="I304" i="4"/>
  <c r="M304" i="4"/>
  <c r="G318" i="4"/>
  <c r="I318" i="4"/>
  <c r="M318" i="4"/>
  <c r="G301" i="4"/>
  <c r="I301" i="4"/>
  <c r="M301" i="4"/>
  <c r="G413" i="4"/>
  <c r="I413" i="4"/>
  <c r="M413" i="4"/>
  <c r="M172" i="4"/>
  <c r="I172" i="4"/>
  <c r="G172" i="4"/>
  <c r="G99" i="4"/>
  <c r="I99" i="4"/>
  <c r="M99" i="4"/>
  <c r="G107" i="4"/>
  <c r="I107" i="4"/>
  <c r="M107" i="4"/>
  <c r="G200" i="4"/>
  <c r="I200" i="4"/>
  <c r="M200" i="4"/>
  <c r="G269" i="4"/>
  <c r="I269" i="4"/>
  <c r="M269" i="4"/>
  <c r="G171" i="4"/>
  <c r="I171" i="4"/>
  <c r="M171" i="4"/>
  <c r="G170" i="4"/>
  <c r="I170" i="4"/>
  <c r="M170" i="4"/>
  <c r="G167" i="4"/>
  <c r="I167" i="4"/>
  <c r="M167" i="4"/>
  <c r="G169" i="4"/>
  <c r="I169" i="4"/>
  <c r="M169" i="4"/>
  <c r="G331" i="4"/>
  <c r="I331" i="4"/>
  <c r="M331" i="4"/>
  <c r="M353" i="4"/>
  <c r="I353" i="4"/>
  <c r="G353" i="4"/>
  <c r="M351" i="4"/>
  <c r="I351" i="4"/>
  <c r="G351" i="4"/>
  <c r="G369" i="4"/>
  <c r="G364" i="4"/>
  <c r="G370" i="4"/>
  <c r="I369" i="4"/>
  <c r="I364" i="4"/>
  <c r="I370" i="4"/>
  <c r="M369" i="4"/>
  <c r="M364" i="4"/>
  <c r="M370" i="4"/>
  <c r="M368" i="4"/>
  <c r="I368" i="4"/>
  <c r="G368" i="4"/>
  <c r="M367" i="4"/>
  <c r="I367" i="4"/>
  <c r="G367" i="4"/>
  <c r="E418" i="1"/>
  <c r="G299" i="4"/>
  <c r="G300" i="4"/>
  <c r="G220" i="4"/>
  <c r="G363" i="4"/>
  <c r="I299" i="4"/>
  <c r="I300" i="4"/>
  <c r="I220" i="4"/>
  <c r="I363" i="4"/>
  <c r="M299" i="4"/>
  <c r="M300" i="4"/>
  <c r="M220" i="4"/>
  <c r="M363" i="4"/>
  <c r="G308" i="4"/>
  <c r="I308" i="4"/>
  <c r="M308" i="4"/>
  <c r="M279" i="4"/>
  <c r="G279" i="4"/>
  <c r="I279" i="4"/>
  <c r="M176" i="4"/>
  <c r="M94" i="4"/>
  <c r="M106" i="4"/>
  <c r="M202" i="4"/>
  <c r="M206" i="4"/>
  <c r="M103" i="4"/>
  <c r="M204" i="4"/>
  <c r="M203" i="4"/>
  <c r="M249" i="4"/>
  <c r="M217" i="4"/>
  <c r="M195" i="4"/>
  <c r="M242" i="4"/>
  <c r="M234" i="4"/>
  <c r="M105" i="4"/>
  <c r="M366" i="4"/>
  <c r="M361" i="4"/>
  <c r="M360" i="4"/>
  <c r="M359" i="4"/>
  <c r="M362" i="4"/>
  <c r="M365" i="4"/>
  <c r="M358" i="4"/>
  <c r="M357" i="4"/>
  <c r="M185" i="4"/>
  <c r="M372" i="4"/>
  <c r="M173" i="4"/>
  <c r="M352" i="4"/>
  <c r="M231" i="4"/>
  <c r="M191" i="4"/>
  <c r="M199" i="4"/>
  <c r="M258" i="4"/>
  <c r="M257" i="4"/>
  <c r="M256" i="4"/>
  <c r="M255" i="4"/>
  <c r="M254" i="4"/>
  <c r="M253" i="4"/>
  <c r="M265" i="4"/>
  <c r="M182" i="4"/>
  <c r="M53" i="4"/>
  <c r="M205" i="4"/>
  <c r="M297" i="4"/>
  <c r="M298" i="4"/>
  <c r="M268" i="4"/>
  <c r="M326" i="4"/>
  <c r="M244" i="4"/>
  <c r="M31" i="4"/>
  <c r="M33" i="4"/>
  <c r="M52" i="4"/>
  <c r="M194" i="4"/>
  <c r="M419" i="4"/>
  <c r="M418" i="4"/>
  <c r="M417" i="4"/>
  <c r="M416" i="4"/>
  <c r="M415" i="4"/>
  <c r="M414" i="4"/>
  <c r="M224" i="4"/>
  <c r="M225" i="4"/>
  <c r="M223" i="4"/>
  <c r="M222" i="4"/>
  <c r="M221" i="4"/>
  <c r="M356" i="4"/>
  <c r="M156" i="4"/>
  <c r="M111" i="4"/>
  <c r="M266" i="4"/>
  <c r="M267" i="4"/>
  <c r="M232" i="4"/>
  <c r="M411" i="4"/>
  <c r="M112" i="4"/>
  <c r="M163" i="4"/>
  <c r="M166" i="4"/>
  <c r="M165" i="4"/>
  <c r="M162" i="4"/>
  <c r="M164" i="4"/>
  <c r="M251" i="4"/>
  <c r="M285" i="4"/>
  <c r="M284" i="4"/>
  <c r="M283" i="4"/>
  <c r="M180" i="4"/>
  <c r="M102" i="4"/>
  <c r="M303" i="4"/>
  <c r="M214" i="4"/>
  <c r="M382" i="4"/>
  <c r="M145" i="4"/>
  <c r="M312" i="4"/>
  <c r="M302" i="4"/>
  <c r="M184" i="4"/>
  <c r="M155" i="4"/>
  <c r="M146" i="4"/>
  <c r="M412" i="4"/>
  <c r="M405" i="4"/>
  <c r="M404" i="4"/>
  <c r="M403" i="4"/>
  <c r="M402" i="4"/>
  <c r="M400" i="4"/>
  <c r="M399" i="4"/>
  <c r="M398" i="4"/>
  <c r="M397" i="4"/>
  <c r="M387" i="4"/>
  <c r="M396" i="4"/>
  <c r="M386" i="4"/>
  <c r="M395" i="4"/>
  <c r="M394" i="4"/>
  <c r="M385" i="4"/>
  <c r="M393" i="4"/>
  <c r="M392" i="4"/>
  <c r="M384" i="4"/>
  <c r="M391" i="4"/>
  <c r="M390" i="4"/>
  <c r="M383" i="4"/>
  <c r="M389" i="4"/>
  <c r="M388" i="4"/>
  <c r="M183" i="4"/>
  <c r="M252" i="4"/>
  <c r="M281" i="4"/>
  <c r="M49" i="4"/>
  <c r="G176" i="4"/>
  <c r="I176" i="4"/>
  <c r="G94" i="4"/>
  <c r="I94" i="4"/>
  <c r="G202" i="4"/>
  <c r="G106" i="4"/>
  <c r="I202" i="4"/>
  <c r="I106" i="4"/>
  <c r="I203" i="4"/>
  <c r="G203" i="4"/>
  <c r="G204" i="4"/>
  <c r="G103" i="4"/>
  <c r="G206" i="4"/>
  <c r="I204" i="4"/>
  <c r="I103" i="4"/>
  <c r="I206" i="4"/>
  <c r="G249" i="4"/>
  <c r="I249" i="4"/>
  <c r="G234" i="4"/>
  <c r="G242" i="4"/>
  <c r="G195" i="4"/>
  <c r="G217" i="4"/>
  <c r="I234" i="4"/>
  <c r="I242" i="4"/>
  <c r="I195" i="4"/>
  <c r="I217" i="4"/>
  <c r="G105" i="4"/>
  <c r="I105" i="4"/>
  <c r="I366" i="4"/>
  <c r="G366" i="4"/>
  <c r="I361" i="4"/>
  <c r="G361" i="4"/>
  <c r="I360" i="4"/>
  <c r="G360" i="4"/>
  <c r="I359" i="4"/>
  <c r="G359" i="4"/>
  <c r="I362" i="4"/>
  <c r="G362" i="4"/>
  <c r="I365" i="4"/>
  <c r="G365" i="4"/>
  <c r="I358" i="4"/>
  <c r="G358" i="4"/>
  <c r="G357" i="4"/>
  <c r="I357" i="4"/>
  <c r="G49" i="4"/>
  <c r="G281" i="4"/>
  <c r="G252" i="4"/>
  <c r="G183" i="4"/>
  <c r="G388" i="4"/>
  <c r="G389" i="4"/>
  <c r="G383" i="4"/>
  <c r="G390" i="4"/>
  <c r="G391" i="4"/>
  <c r="G384" i="4"/>
  <c r="G392" i="4"/>
  <c r="G393" i="4"/>
  <c r="G385" i="4"/>
  <c r="G394" i="4"/>
  <c r="G395" i="4"/>
  <c r="G386" i="4"/>
  <c r="G396" i="4"/>
  <c r="G387" i="4"/>
  <c r="G397" i="4"/>
  <c r="G398" i="4"/>
  <c r="G399" i="4"/>
  <c r="G400" i="4"/>
  <c r="G402" i="4"/>
  <c r="G403" i="4"/>
  <c r="G404" i="4"/>
  <c r="G405" i="4"/>
  <c r="G412" i="4"/>
  <c r="G146" i="4"/>
  <c r="G155" i="4"/>
  <c r="G184" i="4"/>
  <c r="G302" i="4"/>
  <c r="G312" i="4"/>
  <c r="G145" i="4"/>
  <c r="G382" i="4"/>
  <c r="G214" i="4"/>
  <c r="G303" i="4"/>
  <c r="G102" i="4"/>
  <c r="G180" i="4"/>
  <c r="G283" i="4"/>
  <c r="G284" i="4"/>
  <c r="G285" i="4"/>
  <c r="G251" i="4"/>
  <c r="G164" i="4"/>
  <c r="G162" i="4"/>
  <c r="G165" i="4"/>
  <c r="G166" i="4"/>
  <c r="G163" i="4"/>
  <c r="G112" i="4"/>
  <c r="G411" i="4"/>
  <c r="G232" i="4"/>
  <c r="G267" i="4"/>
  <c r="G266" i="4"/>
  <c r="G111" i="4"/>
  <c r="G156" i="4"/>
  <c r="G356" i="4"/>
  <c r="G221" i="4"/>
  <c r="G222" i="4"/>
  <c r="G223" i="4"/>
  <c r="G225" i="4"/>
  <c r="G224" i="4"/>
  <c r="G414" i="4"/>
  <c r="G415" i="4"/>
  <c r="G416" i="4"/>
  <c r="G417" i="4"/>
  <c r="G418" i="4"/>
  <c r="G419" i="4"/>
  <c r="G194" i="4"/>
  <c r="G52" i="4"/>
  <c r="G33" i="4"/>
  <c r="G31" i="4"/>
  <c r="G244" i="4"/>
  <c r="G326" i="4"/>
  <c r="G268" i="4"/>
  <c r="G298" i="4"/>
  <c r="G297" i="4"/>
  <c r="G205" i="4"/>
  <c r="G53" i="4"/>
  <c r="G182" i="4"/>
  <c r="G265" i="4"/>
  <c r="G253" i="4"/>
  <c r="G254" i="4"/>
  <c r="G255" i="4"/>
  <c r="G256" i="4"/>
  <c r="G257" i="4"/>
  <c r="G258" i="4"/>
  <c r="G199" i="4"/>
  <c r="G191" i="4"/>
  <c r="G231" i="4"/>
  <c r="G352" i="4"/>
  <c r="G173" i="4"/>
  <c r="G372" i="4"/>
  <c r="G185" i="4"/>
  <c r="I49" i="4"/>
  <c r="I281" i="4"/>
  <c r="I252" i="4"/>
  <c r="I183" i="4"/>
  <c r="I388" i="4"/>
  <c r="I389" i="4"/>
  <c r="I383" i="4"/>
  <c r="I390" i="4"/>
  <c r="I391" i="4"/>
  <c r="I384" i="4"/>
  <c r="I392" i="4"/>
  <c r="I393" i="4"/>
  <c r="I385" i="4"/>
  <c r="I394" i="4"/>
  <c r="I395" i="4"/>
  <c r="I386" i="4"/>
  <c r="I396" i="4"/>
  <c r="I387" i="4"/>
  <c r="I397" i="4"/>
  <c r="I398" i="4"/>
  <c r="I399" i="4"/>
  <c r="I400" i="4"/>
  <c r="I402" i="4"/>
  <c r="I403" i="4"/>
  <c r="I404" i="4"/>
  <c r="I405" i="4"/>
  <c r="I412" i="4"/>
  <c r="I146" i="4"/>
  <c r="I155" i="4"/>
  <c r="I184" i="4"/>
  <c r="I302" i="4"/>
  <c r="I312" i="4"/>
  <c r="I145" i="4"/>
  <c r="I382" i="4"/>
  <c r="I214" i="4"/>
  <c r="I303" i="4"/>
  <c r="I102" i="4"/>
  <c r="I180" i="4"/>
  <c r="I283" i="4"/>
  <c r="I284" i="4"/>
  <c r="I285" i="4"/>
  <c r="I251" i="4"/>
  <c r="I164" i="4"/>
  <c r="I162" i="4"/>
  <c r="I165" i="4"/>
  <c r="I166" i="4"/>
  <c r="I163" i="4"/>
  <c r="I112" i="4"/>
  <c r="I411" i="4"/>
  <c r="I232" i="4"/>
  <c r="I267" i="4"/>
  <c r="I266" i="4"/>
  <c r="I111" i="4"/>
  <c r="M5" i="13" s="1"/>
  <c r="I156" i="4"/>
  <c r="I356" i="4"/>
  <c r="I221" i="4"/>
  <c r="I222" i="4"/>
  <c r="I223" i="4"/>
  <c r="I225" i="4"/>
  <c r="I224" i="4"/>
  <c r="I414" i="4"/>
  <c r="I415" i="4"/>
  <c r="I416" i="4"/>
  <c r="I417" i="4"/>
  <c r="I418" i="4"/>
  <c r="I419" i="4"/>
  <c r="I194" i="4"/>
  <c r="I52" i="4"/>
  <c r="I33" i="4"/>
  <c r="I31" i="4"/>
  <c r="I244" i="4"/>
  <c r="I326" i="4"/>
  <c r="I268" i="4"/>
  <c r="I298" i="4"/>
  <c r="I297" i="4"/>
  <c r="I205" i="4"/>
  <c r="I53" i="4"/>
  <c r="I182" i="4"/>
  <c r="I265" i="4"/>
  <c r="I253" i="4"/>
  <c r="I254" i="4"/>
  <c r="I255" i="4"/>
  <c r="I256" i="4"/>
  <c r="I257" i="4"/>
  <c r="I258" i="4"/>
  <c r="I199" i="4"/>
  <c r="I191" i="4"/>
  <c r="I231" i="4"/>
  <c r="I352" i="4"/>
  <c r="I173" i="4"/>
  <c r="I372" i="4"/>
  <c r="I185" i="4"/>
  <c r="L418" i="1"/>
  <c r="G16" i="16" l="1"/>
  <c r="J4" i="13"/>
  <c r="D5" i="13"/>
  <c r="D16" i="19"/>
  <c r="H4" i="13"/>
  <c r="J16" i="16"/>
  <c r="D16" i="17"/>
  <c r="M16" i="17"/>
  <c r="G16" i="19"/>
  <c r="G4" i="13"/>
  <c r="M3" i="13"/>
  <c r="H5" i="13"/>
  <c r="M16" i="16"/>
  <c r="G16" i="17"/>
  <c r="B16" i="19"/>
  <c r="E16" i="16"/>
  <c r="F16" i="16"/>
  <c r="H16" i="16"/>
  <c r="K16" i="16"/>
  <c r="N16" i="16"/>
  <c r="C16" i="17"/>
  <c r="E16" i="17"/>
  <c r="H16" i="17"/>
  <c r="K16" i="17"/>
  <c r="F16" i="19"/>
  <c r="I16" i="19"/>
  <c r="K16" i="19"/>
  <c r="L16" i="19"/>
  <c r="F16" i="18"/>
  <c r="G16" i="18"/>
  <c r="L16" i="18"/>
  <c r="H9" i="13"/>
  <c r="B10" i="13"/>
  <c r="J5" i="13"/>
  <c r="G5" i="13"/>
  <c r="L4" i="13"/>
  <c r="K5" i="13"/>
  <c r="L3" i="13"/>
  <c r="J3" i="13"/>
  <c r="E4" i="13"/>
  <c r="E5" i="13"/>
  <c r="E6" i="13" s="1"/>
  <c r="C3" i="13"/>
  <c r="F4" i="13"/>
  <c r="K3" i="13"/>
  <c r="L5" i="13"/>
  <c r="D4" i="13"/>
  <c r="C5" i="13"/>
  <c r="I3" i="13"/>
  <c r="M4" i="13"/>
  <c r="M6" i="13" s="1"/>
  <c r="D3" i="13"/>
  <c r="J9" i="13"/>
  <c r="G3" i="13"/>
  <c r="C4" i="13"/>
  <c r="H3" i="13"/>
  <c r="H6" i="13" s="1"/>
  <c r="I4" i="13"/>
  <c r="I5" i="13"/>
  <c r="F3" i="13"/>
  <c r="K4" i="13"/>
  <c r="F5" i="13"/>
  <c r="B3" i="13"/>
  <c r="B4" i="13"/>
  <c r="B5" i="13"/>
  <c r="K10" i="13"/>
  <c r="K11" i="13"/>
  <c r="C9" i="13"/>
  <c r="L10" i="13"/>
  <c r="J10" i="13"/>
  <c r="I10" i="13"/>
  <c r="B9" i="13"/>
  <c r="B11" i="13"/>
  <c r="M10" i="13"/>
  <c r="M9" i="13"/>
  <c r="G10" i="13"/>
  <c r="L9" i="13"/>
  <c r="E10" i="13"/>
  <c r="K9" i="13"/>
  <c r="D10" i="13"/>
  <c r="F9" i="13"/>
  <c r="E9" i="13"/>
  <c r="G11" i="13"/>
  <c r="M11" i="13"/>
  <c r="I9" i="13"/>
  <c r="H10" i="13"/>
  <c r="L11" i="13"/>
  <c r="G9" i="13"/>
  <c r="F10" i="13"/>
  <c r="J11" i="13"/>
  <c r="I11" i="13"/>
  <c r="H11" i="13"/>
  <c r="D9" i="13"/>
  <c r="C10" i="13"/>
  <c r="F11" i="13"/>
  <c r="E11" i="13"/>
  <c r="D11" i="13"/>
  <c r="C11" i="13"/>
  <c r="B6" i="13" l="1"/>
  <c r="G6" i="13"/>
  <c r="K6" i="13"/>
  <c r="J6" i="13"/>
  <c r="D6" i="13"/>
  <c r="L12" i="13"/>
  <c r="K12" i="13"/>
  <c r="C6" i="13"/>
  <c r="J12" i="13"/>
  <c r="L6" i="13"/>
  <c r="I6" i="13"/>
  <c r="E12" i="13"/>
  <c r="F6" i="13"/>
  <c r="C12" i="13"/>
  <c r="H12" i="13"/>
  <c r="F12" i="13"/>
  <c r="D12" i="13"/>
  <c r="G12" i="13"/>
  <c r="M12" i="13"/>
  <c r="B12" i="13"/>
  <c r="I1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Yesenia Heredia</author>
  </authors>
  <commentList>
    <comment ref="J230" authorId="0" shapeId="0" xr:uid="{4D675838-3412-4771-A8D1-80B8A4FD340B}">
      <text>
        <r>
          <rPr>
            <b/>
            <sz val="9"/>
            <color indexed="81"/>
            <rFont val="Tahoma"/>
            <family val="2"/>
          </rPr>
          <t>Yesenia Heredia:</t>
        </r>
        <r>
          <rPr>
            <sz val="9"/>
            <color indexed="81"/>
            <rFont val="Tahoma"/>
            <family val="2"/>
          </rPr>
          <t xml:space="preserve">
Transitioning away from WebHosting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Yesenia Heredia</author>
  </authors>
  <commentList>
    <comment ref="E114" authorId="0" shapeId="0" xr:uid="{D9F8BC96-31DF-4CBF-A487-8983C6289211}">
      <text>
        <r>
          <rPr>
            <b/>
            <sz val="9"/>
            <color indexed="81"/>
            <rFont val="Tahoma"/>
            <family val="2"/>
          </rPr>
          <t>Yesenia Heredia:</t>
        </r>
        <r>
          <rPr>
            <sz val="9"/>
            <color indexed="81"/>
            <rFont val="Tahoma"/>
            <family val="2"/>
          </rPr>
          <t xml:space="preserve">
Just added to 2022. Had a note on Dec 2021 this had to be moved to January 2022 on report. Not sure if it was reported under 2021 or not.
</t>
        </r>
      </text>
    </comment>
    <comment ref="E115" authorId="0" shapeId="0" xr:uid="{3ECB8174-74D5-4AAB-BECF-A0C63899BCD3}">
      <text>
        <r>
          <rPr>
            <b/>
            <sz val="9"/>
            <color indexed="81"/>
            <rFont val="Tahoma"/>
            <family val="2"/>
          </rPr>
          <t>Yesenia Heredia:</t>
        </r>
        <r>
          <rPr>
            <sz val="9"/>
            <color indexed="81"/>
            <rFont val="Tahoma"/>
            <family val="2"/>
          </rPr>
          <t xml:space="preserve">
Just added to 2022. Had a note on Dec 2021 this had to be moved to January 2022 on report. Not sure if it was reported under 2021 or not.
</t>
        </r>
      </text>
    </comment>
    <comment ref="E116" authorId="0" shapeId="0" xr:uid="{D1923604-D795-4A89-981D-10BF1FF0AE46}">
      <text>
        <r>
          <rPr>
            <b/>
            <sz val="9"/>
            <color indexed="81"/>
            <rFont val="Tahoma"/>
            <family val="2"/>
          </rPr>
          <t>Yesenia Heredia:</t>
        </r>
        <r>
          <rPr>
            <sz val="9"/>
            <color indexed="81"/>
            <rFont val="Tahoma"/>
            <family val="2"/>
          </rPr>
          <t xml:space="preserve">
Just added to 2022. Had a note on Dec 2021 this had to be moved to January 2022 on report. Not sure if it was reported under 2021 or not.
</t>
        </r>
      </text>
    </comment>
    <comment ref="E118" authorId="0" shapeId="0" xr:uid="{B1B78E0B-DA2F-456B-BB11-3A3C2E63A14F}">
      <text>
        <r>
          <rPr>
            <b/>
            <sz val="9"/>
            <color indexed="81"/>
            <rFont val="Tahoma"/>
            <family val="2"/>
          </rPr>
          <t>Yesenia Heredia:</t>
        </r>
        <r>
          <rPr>
            <sz val="9"/>
            <color indexed="81"/>
            <rFont val="Tahoma"/>
            <family val="2"/>
          </rPr>
          <t xml:space="preserve">
Numbers were not matching BD</t>
        </r>
      </text>
    </comment>
    <comment ref="E119" authorId="0" shapeId="0" xr:uid="{EDD8BFCE-9DF7-4C80-8B50-2230A8DA0E3C}">
      <text>
        <r>
          <rPr>
            <b/>
            <sz val="9"/>
            <color indexed="81"/>
            <rFont val="Tahoma"/>
            <family val="2"/>
          </rPr>
          <t>Yesenia Heredia:</t>
        </r>
        <r>
          <rPr>
            <sz val="9"/>
            <color indexed="81"/>
            <rFont val="Tahoma"/>
            <family val="2"/>
          </rPr>
          <t xml:space="preserve">
Numbers were not matching BD</t>
        </r>
      </text>
    </comment>
    <comment ref="E120" authorId="0" shapeId="0" xr:uid="{0AD2572B-236E-4F5F-A365-A56EC733A30D}">
      <text>
        <r>
          <rPr>
            <b/>
            <sz val="9"/>
            <color indexed="81"/>
            <rFont val="Tahoma"/>
            <family val="2"/>
          </rPr>
          <t>Yesenia Heredia:</t>
        </r>
        <r>
          <rPr>
            <sz val="9"/>
            <color indexed="81"/>
            <rFont val="Tahoma"/>
            <family val="2"/>
          </rPr>
          <t xml:space="preserve">
Had not been added to the report
</t>
        </r>
      </text>
    </comment>
    <comment ref="E126" authorId="0" shapeId="0" xr:uid="{F99DD589-2559-4AC8-8F4C-62C4D6C0C2DD}">
      <text>
        <r>
          <rPr>
            <b/>
            <sz val="9"/>
            <color indexed="81"/>
            <rFont val="Tahoma"/>
            <family val="2"/>
          </rPr>
          <t>Yesenia Heredia:</t>
        </r>
        <r>
          <rPr>
            <sz val="9"/>
            <color indexed="81"/>
            <rFont val="Tahoma"/>
            <family val="2"/>
          </rPr>
          <t xml:space="preserve">
Did not match BD MRR Amount 
</t>
        </r>
      </text>
    </comment>
    <comment ref="E127" authorId="0" shapeId="0" xr:uid="{3475DCBB-4465-4219-A749-4993F60BAAC0}">
      <text>
        <r>
          <rPr>
            <b/>
            <sz val="9"/>
            <color indexed="81"/>
            <rFont val="Tahoma"/>
            <family val="2"/>
          </rPr>
          <t>Yesenia Heredia:</t>
        </r>
        <r>
          <rPr>
            <sz val="9"/>
            <color indexed="81"/>
            <rFont val="Tahoma"/>
            <family val="2"/>
          </rPr>
          <t xml:space="preserve">
Did not match BD MRR Amount 
</t>
        </r>
      </text>
    </comment>
    <comment ref="E131" authorId="0" shapeId="0" xr:uid="{FB9408A7-3E44-4D6D-9D63-F82DB496153B}">
      <text>
        <r>
          <rPr>
            <b/>
            <sz val="9"/>
            <color indexed="81"/>
            <rFont val="Tahoma"/>
            <family val="2"/>
          </rPr>
          <t>Yesenia Heredia:</t>
        </r>
        <r>
          <rPr>
            <sz val="9"/>
            <color indexed="81"/>
            <rFont val="Tahoma"/>
            <family val="2"/>
          </rPr>
          <t xml:space="preserve">
Numbers were not matching BD</t>
        </r>
      </text>
    </comment>
    <comment ref="E132" authorId="0" shapeId="0" xr:uid="{AD2D5D4E-0713-4B78-BC92-AE68C41C8EB0}">
      <text>
        <r>
          <rPr>
            <b/>
            <sz val="9"/>
            <color indexed="81"/>
            <rFont val="Tahoma"/>
            <family val="2"/>
          </rPr>
          <t>Yesenia Heredia:</t>
        </r>
        <r>
          <rPr>
            <sz val="9"/>
            <color indexed="81"/>
            <rFont val="Tahoma"/>
            <family val="2"/>
          </rPr>
          <t xml:space="preserve">
Numbers were not matching BD</t>
        </r>
      </text>
    </comment>
    <comment ref="E133" authorId="0" shapeId="0" xr:uid="{EC640B22-C56F-4E4A-9311-A177EDFC572A}">
      <text>
        <r>
          <rPr>
            <b/>
            <sz val="9"/>
            <color indexed="81"/>
            <rFont val="Tahoma"/>
            <family val="2"/>
          </rPr>
          <t>Yesenia Heredia:</t>
        </r>
        <r>
          <rPr>
            <sz val="9"/>
            <color indexed="81"/>
            <rFont val="Tahoma"/>
            <family val="2"/>
          </rPr>
          <t xml:space="preserve">
Numbers were not matching BD</t>
        </r>
      </text>
    </comment>
    <comment ref="E134" authorId="0" shapeId="0" xr:uid="{D770123C-CFFE-4E19-8806-551EC27CEAEB}">
      <text>
        <r>
          <rPr>
            <b/>
            <sz val="9"/>
            <color indexed="81"/>
            <rFont val="Tahoma"/>
            <family val="2"/>
          </rPr>
          <t>Yesenia Heredia:</t>
        </r>
        <r>
          <rPr>
            <sz val="9"/>
            <color indexed="81"/>
            <rFont val="Tahoma"/>
            <family val="2"/>
          </rPr>
          <t xml:space="preserve">
Numbers were not matching BD</t>
        </r>
      </text>
    </comment>
    <comment ref="E135" authorId="0" shapeId="0" xr:uid="{598DE2F8-9C9E-4FE2-B56F-6444417FDD2D}">
      <text>
        <r>
          <rPr>
            <b/>
            <sz val="9"/>
            <color indexed="81"/>
            <rFont val="Tahoma"/>
            <family val="2"/>
          </rPr>
          <t>Yesenia Heredia:</t>
        </r>
        <r>
          <rPr>
            <sz val="9"/>
            <color indexed="81"/>
            <rFont val="Tahoma"/>
            <family val="2"/>
          </rPr>
          <t xml:space="preserve">
removed contract amount and added billing amount $1,006</t>
        </r>
      </text>
    </comment>
    <comment ref="E142" authorId="0" shapeId="0" xr:uid="{94AB945F-E38C-4E48-A2B5-AD99B984CC22}">
      <text>
        <r>
          <rPr>
            <b/>
            <sz val="9"/>
            <color indexed="81"/>
            <rFont val="Tahoma"/>
            <family val="2"/>
          </rPr>
          <t>Yesenia Heredia:</t>
        </r>
        <r>
          <rPr>
            <sz val="9"/>
            <color indexed="81"/>
            <rFont val="Tahoma"/>
            <family val="2"/>
          </rPr>
          <t xml:space="preserve">
removed contract amount and added billing amount $1,006</t>
        </r>
      </text>
    </comment>
    <comment ref="E144" authorId="0" shapeId="0" xr:uid="{0EA1DCAC-020B-4F1B-9F68-DB8F94C10392}">
      <text>
        <r>
          <rPr>
            <b/>
            <sz val="9"/>
            <color indexed="81"/>
            <rFont val="Tahoma"/>
            <family val="2"/>
          </rPr>
          <t>Yesenia Heredia:</t>
        </r>
        <r>
          <rPr>
            <sz val="9"/>
            <color indexed="81"/>
            <rFont val="Tahoma"/>
            <family val="2"/>
          </rPr>
          <t xml:space="preserve">
Had not been added to the report</t>
        </r>
      </text>
    </comment>
    <comment ref="E236" authorId="0" shapeId="0" xr:uid="{2387A301-7BA9-465A-8A01-32022F3B230D}">
      <text>
        <r>
          <rPr>
            <b/>
            <sz val="9"/>
            <color indexed="81"/>
            <rFont val="Tahoma"/>
            <family val="2"/>
          </rPr>
          <t>Yesenia Heredia:</t>
        </r>
        <r>
          <rPr>
            <sz val="9"/>
            <color indexed="81"/>
            <rFont val="Tahoma"/>
            <family val="2"/>
          </rPr>
          <t xml:space="preserve">
Should be moved to January 2023
</t>
        </r>
      </text>
    </comment>
    <comment ref="E237" authorId="0" shapeId="0" xr:uid="{E876A259-F26A-4815-9C6A-B4FBE52EEBBF}">
      <text>
        <r>
          <rPr>
            <b/>
            <sz val="9"/>
            <color indexed="81"/>
            <rFont val="Tahoma"/>
            <family val="2"/>
          </rPr>
          <t>Yesenia Heredia:</t>
        </r>
        <r>
          <rPr>
            <sz val="9"/>
            <color indexed="81"/>
            <rFont val="Tahoma"/>
            <family val="2"/>
          </rPr>
          <t xml:space="preserve">
Should be moved to January 2023
</t>
        </r>
      </text>
    </comment>
    <comment ref="E238" authorId="0" shapeId="0" xr:uid="{1A8ED5FC-63FE-44A9-BEBC-F1D981A8577E}">
      <text>
        <r>
          <rPr>
            <b/>
            <sz val="9"/>
            <color indexed="81"/>
            <rFont val="Tahoma"/>
            <family val="2"/>
          </rPr>
          <t>Yesenia Heredia:</t>
        </r>
        <r>
          <rPr>
            <sz val="9"/>
            <color indexed="81"/>
            <rFont val="Tahoma"/>
            <family val="2"/>
          </rPr>
          <t xml:space="preserve">
Should be moved to January 2023</t>
        </r>
      </text>
    </comment>
    <comment ref="E239" authorId="0" shapeId="0" xr:uid="{35DD7087-41EF-499E-966E-B846FB48DFFE}">
      <text>
        <r>
          <rPr>
            <b/>
            <sz val="9"/>
            <color indexed="81"/>
            <rFont val="Tahoma"/>
            <family val="2"/>
          </rPr>
          <t>Yesenia Heredia:</t>
        </r>
        <r>
          <rPr>
            <sz val="9"/>
            <color indexed="81"/>
            <rFont val="Tahoma"/>
            <family val="2"/>
          </rPr>
          <t xml:space="preserve">
Should be moved to January 2023</t>
        </r>
      </text>
    </comment>
    <comment ref="E340" authorId="0" shapeId="0" xr:uid="{FAAB8993-2414-42DC-9F39-6318C645F51A}">
      <text>
        <r>
          <rPr>
            <b/>
            <sz val="9"/>
            <color indexed="81"/>
            <rFont val="Tahoma"/>
            <family val="2"/>
          </rPr>
          <t>Yesenia Heredia:</t>
        </r>
        <r>
          <rPr>
            <sz val="9"/>
            <color indexed="81"/>
            <rFont val="Tahoma"/>
            <family val="2"/>
          </rPr>
          <t xml:space="preserve">
Not Reported Correct. Correct UCaaS MRR Billing Amount $43,725.</t>
        </r>
      </text>
    </comment>
    <comment ref="E341" authorId="0" shapeId="0" xr:uid="{C3770361-AB23-47B1-B2C0-B6F528F3F1D3}">
      <text>
        <r>
          <rPr>
            <b/>
            <sz val="9"/>
            <color indexed="81"/>
            <rFont val="Tahoma"/>
            <family val="2"/>
          </rPr>
          <t>Yesenia Heredia:</t>
        </r>
        <r>
          <rPr>
            <sz val="9"/>
            <color indexed="81"/>
            <rFont val="Tahoma"/>
            <family val="2"/>
          </rPr>
          <t xml:space="preserve">
Not Reported Correct. Correct UCaaS MRR Billing Amount $43,725.</t>
        </r>
      </text>
    </comment>
    <comment ref="E343" authorId="0" shapeId="0" xr:uid="{E7FE43B4-0FF6-463D-A227-FF9EE7EDA501}">
      <text>
        <r>
          <rPr>
            <b/>
            <sz val="9"/>
            <color indexed="81"/>
            <rFont val="Tahoma"/>
            <family val="2"/>
          </rPr>
          <t>Yesenia Heredia:</t>
        </r>
        <r>
          <rPr>
            <sz val="9"/>
            <color indexed="81"/>
            <rFont val="Tahoma"/>
            <family val="2"/>
          </rPr>
          <t xml:space="preserve">
Not Reported Correct. Correct UCaaS MRR Billing Amount $10,626.10
</t>
        </r>
      </text>
    </comment>
    <comment ref="E345" authorId="0" shapeId="0" xr:uid="{FE1606ED-EB59-4197-817D-90CB6F7A3F26}">
      <text>
        <r>
          <rPr>
            <b/>
            <sz val="9"/>
            <color indexed="81"/>
            <rFont val="Tahoma"/>
            <family val="2"/>
          </rPr>
          <t>Yesenia Heredia:</t>
        </r>
        <r>
          <rPr>
            <sz val="9"/>
            <color indexed="81"/>
            <rFont val="Tahoma"/>
            <family val="2"/>
          </rPr>
          <t xml:space="preserve">
Not Reported Correct. Correct UCaaS MRR Billing Amount $10,626.10
</t>
        </r>
      </text>
    </comment>
    <comment ref="E349" authorId="0" shapeId="0" xr:uid="{8FEEC34A-59AA-457C-B3A4-AE08A86760F0}">
      <text>
        <r>
          <rPr>
            <b/>
            <sz val="9"/>
            <color indexed="81"/>
            <rFont val="Tahoma"/>
            <family val="2"/>
          </rPr>
          <t>Yesenia Heredia:</t>
        </r>
        <r>
          <rPr>
            <sz val="9"/>
            <color indexed="81"/>
            <rFont val="Tahoma"/>
            <family val="2"/>
          </rPr>
          <t xml:space="preserve">
Not Reported Correct. Correct UCaaS MRR Billing Amount $7,075.</t>
        </r>
      </text>
    </comment>
    <comment ref="E350" authorId="0" shapeId="0" xr:uid="{761170A0-834D-4FF6-98D1-3A2DD8E6B7C4}">
      <text>
        <r>
          <rPr>
            <b/>
            <sz val="9"/>
            <color indexed="81"/>
            <rFont val="Tahoma"/>
            <family val="2"/>
          </rPr>
          <t>Yesenia Heredia:</t>
        </r>
        <r>
          <rPr>
            <sz val="9"/>
            <color indexed="81"/>
            <rFont val="Tahoma"/>
            <family val="2"/>
          </rPr>
          <t xml:space="preserve">
Not Reported Correct. Correct UCaaS MRR Billing Amount $7,075.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Yesenia Heredia</author>
    <author>tc={4585CFE5-7141-4D07-B5FC-6665BA8A8D31}</author>
  </authors>
  <commentList>
    <comment ref="C1" authorId="0" shapeId="0" xr:uid="{B993C467-9353-47F5-A076-ED9B624400CC}">
      <text>
        <r>
          <rPr>
            <b/>
            <sz val="9"/>
            <color indexed="81"/>
            <rFont val="Tahoma"/>
            <family val="2"/>
          </rPr>
          <t xml:space="preserve">Yesenia Heredia:
Updates to be determined </t>
        </r>
      </text>
    </comment>
    <comment ref="E1" authorId="0" shapeId="0" xr:uid="{D6DA6DE2-9890-4365-ABBC-E0C59EA1CC8C}">
      <text>
        <r>
          <rPr>
            <b/>
            <sz val="9"/>
            <color indexed="81"/>
            <rFont val="Tahoma"/>
            <family val="2"/>
          </rPr>
          <t>Yesenia Heredia:</t>
        </r>
        <r>
          <rPr>
            <sz val="9"/>
            <color indexed="81"/>
            <rFont val="Tahoma"/>
            <family val="2"/>
          </rPr>
          <t xml:space="preserve">
Churned Contract Amount </t>
        </r>
      </text>
    </comment>
    <comment ref="F1" authorId="0" shapeId="0" xr:uid="{172CBD8D-3AF2-4E38-880E-5497AB87CCE4}">
      <text>
        <r>
          <rPr>
            <b/>
            <sz val="9"/>
            <color indexed="81"/>
            <rFont val="Tahoma"/>
            <family val="2"/>
          </rPr>
          <t>Yesenia Heredia:</t>
        </r>
        <r>
          <rPr>
            <sz val="9"/>
            <color indexed="81"/>
            <rFont val="Tahoma"/>
            <family val="2"/>
          </rPr>
          <t xml:space="preserve">
Current Billing Churned Amount</t>
        </r>
      </text>
    </comment>
    <comment ref="J1" authorId="0" shapeId="0" xr:uid="{15E21869-629A-439F-BEAB-D1331F320C5B}">
      <text>
        <r>
          <rPr>
            <b/>
            <sz val="9"/>
            <color indexed="81"/>
            <rFont val="Tahoma"/>
            <family val="2"/>
          </rPr>
          <t>Yesenia Heredia:</t>
        </r>
        <r>
          <rPr>
            <sz val="9"/>
            <color indexed="81"/>
            <rFont val="Tahoma"/>
            <family val="2"/>
          </rPr>
          <t xml:space="preserve">
Column amount that categorizes churned amount from churning </t>
        </r>
      </text>
    </comment>
    <comment ref="A94" authorId="1" shapeId="0" xr:uid="{4585CFE5-7141-4D07-B5FC-6665BA8A8D31}">
      <text>
        <t>[Threaded comment]
Your version of Excel allows you to read this threaded comment; however, any edits to it will get removed if the file is opened in a newer version of Excel. Learn more: https://go.microsoft.com/fwlink/?linkid=870924
Comment:
    churn, churning, and downgrade (&amp; Defection) are covered here
Reply:
    Yesenia Heredia 
Madeline Custodio
are the SME for this document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Yesenia Heredia</author>
    <author>tc={39805045-1C51-4421-9F9C-CD5F5F9468BA}</author>
  </authors>
  <commentList>
    <comment ref="C1" authorId="0" shapeId="0" xr:uid="{BE8D3EF5-4B65-409A-B6C2-7070E730CADE}">
      <text>
        <r>
          <rPr>
            <b/>
            <sz val="9"/>
            <color indexed="81"/>
            <rFont val="Tahoma"/>
            <family val="2"/>
          </rPr>
          <t xml:space="preserve">Yesenia Heredia:
Updates to be determined </t>
        </r>
      </text>
    </comment>
    <comment ref="E1" authorId="0" shapeId="0" xr:uid="{42E636A9-4572-482B-8EF6-C3A7DCF95762}">
      <text>
        <r>
          <rPr>
            <b/>
            <sz val="9"/>
            <color indexed="81"/>
            <rFont val="Tahoma"/>
            <family val="2"/>
          </rPr>
          <t>Yesenia Heredia:</t>
        </r>
        <r>
          <rPr>
            <sz val="9"/>
            <color indexed="81"/>
            <rFont val="Tahoma"/>
            <family val="2"/>
          </rPr>
          <t xml:space="preserve">
Churned Contract Amount </t>
        </r>
      </text>
    </comment>
    <comment ref="F1" authorId="0" shapeId="0" xr:uid="{99DAE20E-830A-49C6-9941-63F69329A758}">
      <text>
        <r>
          <rPr>
            <b/>
            <sz val="9"/>
            <color indexed="81"/>
            <rFont val="Tahoma"/>
            <family val="2"/>
          </rPr>
          <t>Yesenia Heredia:</t>
        </r>
        <r>
          <rPr>
            <sz val="9"/>
            <color indexed="81"/>
            <rFont val="Tahoma"/>
            <family val="2"/>
          </rPr>
          <t xml:space="preserve">
Current Billing Churned Amount</t>
        </r>
      </text>
    </comment>
    <comment ref="J1" authorId="0" shapeId="0" xr:uid="{4A381E08-5295-4A0B-8F93-D0C87486535F}">
      <text>
        <r>
          <rPr>
            <b/>
            <sz val="9"/>
            <color indexed="81"/>
            <rFont val="Tahoma"/>
            <family val="2"/>
          </rPr>
          <t>Yesenia Heredia:</t>
        </r>
        <r>
          <rPr>
            <sz val="9"/>
            <color indexed="81"/>
            <rFont val="Tahoma"/>
            <family val="2"/>
          </rPr>
          <t xml:space="preserve">
Column amount that categorizes churned amount from churning </t>
        </r>
      </text>
    </comment>
    <comment ref="A94" authorId="1" shapeId="0" xr:uid="{39805045-1C51-4421-9F9C-CD5F5F9468BA}">
      <text>
        <t>[Threaded comment]
Your version of Excel allows you to read this threaded comment; however, any edits to it will get removed if the file is opened in a newer version of Excel. Learn more: https://go.microsoft.com/fwlink/?linkid=870924
Comment:
    churn, churning, and downgrade (&amp; Defection) are covered here
Reply:
    Yesenia Heredia 
Madeline Custodio
are the SME for this document</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649A0D-56DF-40D8-8F5E-6F808FC9A103}"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2" xr16:uid="{8AFDDFD3-2400-4C36-A79B-16E6CC37ACF9}" keepAlive="1" name="Query - Table2 (2)" description="Connection to the 'Table2 (2)' query in the workbook." type="5" refreshedVersion="0" background="1" saveData="1">
    <dbPr connection="Provider=Microsoft.Mashup.OleDb.1;Data Source=$Workbook$;Location=&quot;Table2 (2)&quot;;Extended Properties=&quot;&quot;" command="SELECT * FROM [Table2 (2)]"/>
  </connection>
</connections>
</file>

<file path=xl/sharedStrings.xml><?xml version="1.0" encoding="utf-8"?>
<sst xmlns="http://schemas.openxmlformats.org/spreadsheetml/2006/main" count="8420" uniqueCount="954">
  <si>
    <t>January</t>
  </si>
  <si>
    <t>February</t>
  </si>
  <si>
    <t>March</t>
  </si>
  <si>
    <t>April</t>
  </si>
  <si>
    <t>May</t>
  </si>
  <si>
    <t>June</t>
  </si>
  <si>
    <t>July</t>
  </si>
  <si>
    <t>August</t>
  </si>
  <si>
    <t>September</t>
  </si>
  <si>
    <t>October</t>
  </si>
  <si>
    <t>November</t>
  </si>
  <si>
    <t>December</t>
  </si>
  <si>
    <t>Downgrade</t>
  </si>
  <si>
    <t xml:space="preserve">Churned </t>
  </si>
  <si>
    <t xml:space="preserve">Churning </t>
  </si>
  <si>
    <t>Effective Date: (BD)</t>
  </si>
  <si>
    <t>(All)</t>
  </si>
  <si>
    <t xml:space="preserve">Sum of MRR Amount </t>
  </si>
  <si>
    <t>Column Labels</t>
  </si>
  <si>
    <t>Row Labels</t>
  </si>
  <si>
    <t xml:space="preserve">February </t>
  </si>
  <si>
    <t>Grand Total</t>
  </si>
  <si>
    <t>Churned</t>
  </si>
  <si>
    <t>Churning</t>
  </si>
  <si>
    <t>Total Churn</t>
  </si>
  <si>
    <t xml:space="preserve">Churn Type </t>
  </si>
  <si>
    <t xml:space="preserve">Service Type </t>
  </si>
  <si>
    <t xml:space="preserve">Internal Company </t>
  </si>
  <si>
    <t xml:space="preserve">Customer </t>
  </si>
  <si>
    <t xml:space="preserve">MRR Amount </t>
  </si>
  <si>
    <t xml:space="preserve">Reason </t>
  </si>
  <si>
    <t>Request Date</t>
  </si>
  <si>
    <t>Month</t>
  </si>
  <si>
    <t>Contract Term Date</t>
  </si>
  <si>
    <t xml:space="preserve">Ticket </t>
  </si>
  <si>
    <t>Total ETL's</t>
  </si>
  <si>
    <t>Budget</t>
  </si>
  <si>
    <t>Notes</t>
  </si>
  <si>
    <t>MPLS</t>
  </si>
  <si>
    <t>Meriplex</t>
  </si>
  <si>
    <t>EPIC</t>
  </si>
  <si>
    <t>Out of Business/Site Closed</t>
  </si>
  <si>
    <t>SDWAN</t>
  </si>
  <si>
    <t>Colocation</t>
  </si>
  <si>
    <t>Dooley Tackaberry</t>
  </si>
  <si>
    <t xml:space="preserve">Meriplex Terminated Contract </t>
  </si>
  <si>
    <t>Classic Energy</t>
  </si>
  <si>
    <t>SIP</t>
  </si>
  <si>
    <t>LD</t>
  </si>
  <si>
    <t>Proserv</t>
  </si>
  <si>
    <t xml:space="preserve">Price </t>
  </si>
  <si>
    <t>Sunoco</t>
  </si>
  <si>
    <t>Unsatisfied with Service</t>
  </si>
  <si>
    <t>Fast Trac Transportation</t>
  </si>
  <si>
    <t xml:space="preserve">Acquired/Change of Management </t>
  </si>
  <si>
    <t>Texas Disposal Systems</t>
  </si>
  <si>
    <t>LaPolt</t>
  </si>
  <si>
    <t xml:space="preserve">Solution </t>
  </si>
  <si>
    <t>UCaaS</t>
  </si>
  <si>
    <t>Green Bank</t>
  </si>
  <si>
    <t>Tetra</t>
  </si>
  <si>
    <t>Legacy Community Health</t>
  </si>
  <si>
    <t>Gravity</t>
  </si>
  <si>
    <t>Stallion</t>
  </si>
  <si>
    <t>Emerson</t>
  </si>
  <si>
    <t>Engie</t>
  </si>
  <si>
    <t>Managed Serv</t>
  </si>
  <si>
    <t>Commercial Siding &amp; Maint.</t>
  </si>
  <si>
    <t>Bowen</t>
  </si>
  <si>
    <t>Bio Tex</t>
  </si>
  <si>
    <t>SW Corrugated</t>
  </si>
  <si>
    <t>Pegasus</t>
  </si>
  <si>
    <t>Integrity</t>
  </si>
  <si>
    <t>PBK</t>
  </si>
  <si>
    <t>Contract Land Staff</t>
  </si>
  <si>
    <t>Dr. Shashi</t>
  </si>
  <si>
    <t>First Captial Bank</t>
  </si>
  <si>
    <t>Landscape Art</t>
  </si>
  <si>
    <t>Royal Electric</t>
  </si>
  <si>
    <t>Clean Line Energy</t>
  </si>
  <si>
    <t>TS Distributors</t>
  </si>
  <si>
    <t>AmeriTies South LLC</t>
  </si>
  <si>
    <t>Vergent</t>
  </si>
  <si>
    <t>Globex</t>
  </si>
  <si>
    <t>SCI</t>
  </si>
  <si>
    <t>Keil &amp; Goodson Law</t>
  </si>
  <si>
    <t>Escalante Golf</t>
  </si>
  <si>
    <t>Evans Interior</t>
  </si>
  <si>
    <t>Overhead Door Company of Houston</t>
  </si>
  <si>
    <t>Cantey Hanger</t>
  </si>
  <si>
    <t>Kodiak Gas</t>
  </si>
  <si>
    <t>Cloud</t>
  </si>
  <si>
    <t>Alloy Carbide</t>
  </si>
  <si>
    <t>Expro</t>
  </si>
  <si>
    <t>Floworks</t>
  </si>
  <si>
    <t>Blueknight</t>
  </si>
  <si>
    <t>Suderman &amp; Young</t>
  </si>
  <si>
    <t>Bob Lewis</t>
  </si>
  <si>
    <t>Ryan Specialty Group</t>
  </si>
  <si>
    <t>2H Offshore</t>
  </si>
  <si>
    <t>Sage Street</t>
  </si>
  <si>
    <t>Tutu &amp; Lilli Clothing</t>
  </si>
  <si>
    <t>Southern Chemical Corp</t>
  </si>
  <si>
    <t>DSL Forming Collars</t>
  </si>
  <si>
    <t>Agillaire</t>
  </si>
  <si>
    <t>Texas Freight</t>
  </si>
  <si>
    <t>Legacy Paper</t>
  </si>
  <si>
    <t>Lumen Hotel</t>
  </si>
  <si>
    <t>Headington</t>
  </si>
  <si>
    <t>Indumar</t>
  </si>
  <si>
    <t>Buccaneer Food / Nathan's BBQ</t>
  </si>
  <si>
    <t>Pros Revenue</t>
  </si>
  <si>
    <t>The National Realty Group</t>
  </si>
  <si>
    <t>Truitt</t>
  </si>
  <si>
    <t>Caddo Yeager</t>
  </si>
  <si>
    <t>North Texas Fiber</t>
  </si>
  <si>
    <t>SCANA</t>
  </si>
  <si>
    <t>Kelly Moore</t>
  </si>
  <si>
    <t>Allegiance Bank</t>
  </si>
  <si>
    <t>W-Industries</t>
  </si>
  <si>
    <t>Blue Bell</t>
  </si>
  <si>
    <t>Knight IT</t>
  </si>
  <si>
    <t>Wealth Design Group</t>
  </si>
  <si>
    <t>Carpet Warehouse</t>
  </si>
  <si>
    <t>Outsourcing Services</t>
  </si>
  <si>
    <t>Greater Texas Commercial</t>
  </si>
  <si>
    <t>Geater Texas Commercial</t>
  </si>
  <si>
    <t>Akula &amp; Associates</t>
  </si>
  <si>
    <t>Bredero Shawcor</t>
  </si>
  <si>
    <t>Austin Industries</t>
  </si>
  <si>
    <t>Hobas</t>
  </si>
  <si>
    <t>Jennings-Hackler</t>
  </si>
  <si>
    <t>Photo Amigo</t>
  </si>
  <si>
    <t>Swivelpole</t>
  </si>
  <si>
    <t>Shawcor</t>
  </si>
  <si>
    <t>Susman Godfrey LLP</t>
  </si>
  <si>
    <t>Rowan</t>
  </si>
  <si>
    <t>Inflectra Corp</t>
  </si>
  <si>
    <t>PageKeeper Service</t>
  </si>
  <si>
    <t>Patient 1st Pharmacy</t>
  </si>
  <si>
    <t>TissueGen</t>
  </si>
  <si>
    <t>PTS</t>
  </si>
  <si>
    <t>Peter O'Donnell Jr. Investments</t>
  </si>
  <si>
    <t>US Energy</t>
  </si>
  <si>
    <t>Baptist Sunday School Cmte</t>
  </si>
  <si>
    <t>Hensel Phelps</t>
  </si>
  <si>
    <t>OneCloud-Vivfy</t>
  </si>
  <si>
    <t>Barry Conge</t>
  </si>
  <si>
    <t>Reef Industries</t>
  </si>
  <si>
    <t>Title Data</t>
  </si>
  <si>
    <t>Lantz Lurry</t>
  </si>
  <si>
    <t>Bruce Plumbing</t>
  </si>
  <si>
    <t>Thompson Realty Corp</t>
  </si>
  <si>
    <t>Protec</t>
  </si>
  <si>
    <t>Nugen Automation</t>
  </si>
  <si>
    <t>VFH (Yellow Cab)</t>
  </si>
  <si>
    <t>Deep Ellum Brewing</t>
  </si>
  <si>
    <t xml:space="preserve">April </t>
  </si>
  <si>
    <t>1301 Fannin Owner, L.P.</t>
  </si>
  <si>
    <t>Services No Longer Needed</t>
  </si>
  <si>
    <t>Managed Services</t>
  </si>
  <si>
    <t>ITW</t>
  </si>
  <si>
    <t>Acorn International LLC</t>
  </si>
  <si>
    <t>M2M</t>
  </si>
  <si>
    <t>HBR</t>
  </si>
  <si>
    <t>Administrative Fiduciary Services Inc</t>
  </si>
  <si>
    <t xml:space="preserve">AER Manufacturing </t>
  </si>
  <si>
    <t>Aguirre &amp; Fields, LP</t>
  </si>
  <si>
    <t xml:space="preserve">Vergent </t>
  </si>
  <si>
    <t>Allen Heights Baptist Church</t>
  </si>
  <si>
    <t>Alloy Carbide Company</t>
  </si>
  <si>
    <t>Different Provider</t>
  </si>
  <si>
    <t>Almega Group</t>
  </si>
  <si>
    <t xml:space="preserve">Connectivity </t>
  </si>
  <si>
    <t>American Midstream Partners</t>
  </si>
  <si>
    <t>Customer was Acquired</t>
  </si>
  <si>
    <t xml:space="preserve">Enhanced Technologies </t>
  </si>
  <si>
    <t>Applied Financial Planning</t>
  </si>
  <si>
    <t>Price</t>
  </si>
  <si>
    <t>RIT</t>
  </si>
  <si>
    <t>ARDEN ENGINEERING INC</t>
  </si>
  <si>
    <t>ARION BLUE</t>
  </si>
  <si>
    <t>Asset Control</t>
  </si>
  <si>
    <t xml:space="preserve">Austin Asphalt </t>
  </si>
  <si>
    <t>Dissatisfied</t>
  </si>
  <si>
    <t xml:space="preserve">Austin Bridge &amp; Road </t>
  </si>
  <si>
    <t xml:space="preserve">Austin Commercial </t>
  </si>
  <si>
    <t>Austin Commercial - Pioneer 1551</t>
  </si>
  <si>
    <t xml:space="preserve">Closed </t>
  </si>
  <si>
    <t>Austin Commercial - UTSW Clements 1560</t>
  </si>
  <si>
    <t>Austin Commercial, LP</t>
  </si>
  <si>
    <t xml:space="preserve">Austin Industrial </t>
  </si>
  <si>
    <t>Austin Industries - Austin Bridge &amp; Road -  Waxahachie</t>
  </si>
  <si>
    <t>11/16/20201</t>
  </si>
  <si>
    <t xml:space="preserve">Austin Professionals </t>
  </si>
  <si>
    <t xml:space="preserve">B&amp;B Spec </t>
  </si>
  <si>
    <t>Backyard Leisure</t>
  </si>
  <si>
    <t>Bank of Hemet</t>
  </si>
  <si>
    <t xml:space="preserve">GNT </t>
  </si>
  <si>
    <t>Bay Cities Paving &amp; Grading, Inc.</t>
  </si>
  <si>
    <t>BenBella Books</t>
  </si>
  <si>
    <t>BFBA, LLP</t>
  </si>
  <si>
    <t xml:space="preserve">Cloud </t>
  </si>
  <si>
    <t>Bickerstaff, Whatley, Ryan &amp; Burkhalter</t>
  </si>
  <si>
    <t>Big City Access</t>
  </si>
  <si>
    <t xml:space="preserve">Big City Access </t>
  </si>
  <si>
    <t>Blue Bell Creameries LP</t>
  </si>
  <si>
    <t xml:space="preserve">Alexandria, LA </t>
  </si>
  <si>
    <t>Blueknight Energy Partners, L.P.</t>
  </si>
  <si>
    <t>Marietta</t>
  </si>
  <si>
    <t>Chicago</t>
  </si>
  <si>
    <t>Tulsa</t>
  </si>
  <si>
    <t>Boulder Centre for Orthopedics</t>
  </si>
  <si>
    <t>Bridal Couture</t>
  </si>
  <si>
    <t>Briggs &amp; Veselka Co</t>
  </si>
  <si>
    <t>Broadband Connexions</t>
  </si>
  <si>
    <t>California Cable</t>
  </si>
  <si>
    <t>CalPac Homes</t>
  </si>
  <si>
    <t>Calyptus Consulting Group, Inc</t>
  </si>
  <si>
    <t>Cameron Park Petroleum</t>
  </si>
  <si>
    <t>Campbell Taylor Washburn</t>
  </si>
  <si>
    <t>CAPITAL PROJECTS MANAGEMENT FI</t>
  </si>
  <si>
    <t>Cargo Net Transportation</t>
  </si>
  <si>
    <t>Cargo Net Transportation Inc.</t>
  </si>
  <si>
    <t>Carolyn M. Young Fiduciary Services</t>
  </si>
  <si>
    <t xml:space="preserve">PTS </t>
  </si>
  <si>
    <t>CellGate</t>
  </si>
  <si>
    <t>Centeno Schultz Inc</t>
  </si>
  <si>
    <t>Chasewood Bank</t>
  </si>
  <si>
    <t>Chickasaw Distributors, Inc.</t>
  </si>
  <si>
    <t xml:space="preserve">No ETL - Approval to let customer out </t>
  </si>
  <si>
    <t>Citizens State Bank Somerville</t>
  </si>
  <si>
    <t>Client 4 Life</t>
  </si>
  <si>
    <t>Color Dynamics</t>
  </si>
  <si>
    <t>Comstock's Magazine</t>
  </si>
  <si>
    <t>Cook Engineering, Inc.</t>
  </si>
  <si>
    <t>Cooper Machinery Services</t>
  </si>
  <si>
    <t>MRC</t>
  </si>
  <si>
    <t>CoreMark Insurance Services, Inc</t>
  </si>
  <si>
    <t>Cosentino North America</t>
  </si>
  <si>
    <t>Crawford &amp; Jordan LLP</t>
  </si>
  <si>
    <t>Dallas Avonics</t>
  </si>
  <si>
    <t>Unknown</t>
  </si>
  <si>
    <t xml:space="preserve">Dayas Custom Auto, Inc (North) </t>
  </si>
  <si>
    <t xml:space="preserve">Dayas Custom Auto, Inc (South) </t>
  </si>
  <si>
    <t>DE Harvey Builders, Inc.</t>
  </si>
  <si>
    <t>DECASPERIS DENTAL</t>
  </si>
  <si>
    <t>Deland Collision Center</t>
  </si>
  <si>
    <t>Delfino Madden O'Malley Coyle &amp; Koewler</t>
  </si>
  <si>
    <t>DesCor Builders</t>
  </si>
  <si>
    <t>Diede Construction</t>
  </si>
  <si>
    <t>Diede Construction, Inc.</t>
  </si>
  <si>
    <t>Digital Marketing And Print Solutions</t>
  </si>
  <si>
    <t>Dimensions In Travel</t>
  </si>
  <si>
    <t>Doctors Hospital - United Memorial Medical Center</t>
  </si>
  <si>
    <t>DYB Consulting group</t>
  </si>
  <si>
    <t>E2M Partners</t>
  </si>
  <si>
    <t>Eastern International Bank</t>
  </si>
  <si>
    <t>EH NATIONAL BANK</t>
  </si>
  <si>
    <t>EllumNet, LLC</t>
  </si>
  <si>
    <t>eMDs Inc.</t>
  </si>
  <si>
    <t>eMDs, Inc.</t>
  </si>
  <si>
    <t>Employers Advocate</t>
  </si>
  <si>
    <t>ENGIE North America Inc</t>
  </si>
  <si>
    <t>Envoy Mortgage</t>
  </si>
  <si>
    <t>Episcopal Diocese of Northern Californina</t>
  </si>
  <si>
    <t>Equity Settlement Services</t>
  </si>
  <si>
    <t>eSeis Inc</t>
  </si>
  <si>
    <t xml:space="preserve">Ethos </t>
  </si>
  <si>
    <t>Evelyn Rubenstein Jewish Community Center</t>
  </si>
  <si>
    <t>Eye Care - Partners, LLC</t>
  </si>
  <si>
    <t xml:space="preserve">Site 33083/Need to move to January </t>
  </si>
  <si>
    <t>Site 33083</t>
  </si>
  <si>
    <t>Fairfield Suisun Sewer District</t>
  </si>
  <si>
    <t>Far Western</t>
  </si>
  <si>
    <t>Ferrini USA, Inc.</t>
  </si>
  <si>
    <t>Fire Protection Service, Inc</t>
  </si>
  <si>
    <t>First Nat Bank Lake Jackson</t>
  </si>
  <si>
    <t>First National Bank of Jasper</t>
  </si>
  <si>
    <t>FlexXray</t>
  </si>
  <si>
    <t>Florida Home Team Realty, LLC (IT Orlando)</t>
  </si>
  <si>
    <t>Fobare Commercial LP</t>
  </si>
  <si>
    <t>Forty Five Ten</t>
  </si>
  <si>
    <t xml:space="preserve">Forty Five Ten </t>
  </si>
  <si>
    <t>Freeman, Derald</t>
  </si>
  <si>
    <t>Fulcrum Property</t>
  </si>
  <si>
    <t xml:space="preserve">Gemini Dental </t>
  </si>
  <si>
    <t>GEORGE T. HALL</t>
  </si>
  <si>
    <t>Girl Scouts of Southeastern NE</t>
  </si>
  <si>
    <t>Golden State Bank</t>
  </si>
  <si>
    <t xml:space="preserve">Colocation </t>
  </si>
  <si>
    <t>Grande Communications</t>
  </si>
  <si>
    <t>Gravity Oilfield Services Inc.</t>
  </si>
  <si>
    <t>Midland 2901</t>
  </si>
  <si>
    <t>Midland 2905</t>
  </si>
  <si>
    <t>Douglas</t>
  </si>
  <si>
    <t>Leveland</t>
  </si>
  <si>
    <t>Cleburne</t>
  </si>
  <si>
    <t>Shreveport,LA</t>
  </si>
  <si>
    <t>Big Springs</t>
  </si>
  <si>
    <t>Guest and Gray PC</t>
  </si>
  <si>
    <t>H &amp; D Distributors</t>
  </si>
  <si>
    <t>H&amp;D Distributors Inc.</t>
  </si>
  <si>
    <t>Harris &amp; Sloan</t>
  </si>
  <si>
    <t>Hawkeye Moving and Storage</t>
  </si>
  <si>
    <t>Headington Companies, LLC</t>
  </si>
  <si>
    <t>Hospice of Texarkana / Hope</t>
  </si>
  <si>
    <t xml:space="preserve">Houston ENT </t>
  </si>
  <si>
    <t>Houston Food Bank, Inc</t>
  </si>
  <si>
    <t>Houstonian Hotel Club and Spa</t>
  </si>
  <si>
    <t>Hunters Glen/Ford Ltd.</t>
  </si>
  <si>
    <t>I.A.E.I.</t>
  </si>
  <si>
    <t>Innovative Beverages</t>
  </si>
  <si>
    <t>Intech Mechanical</t>
  </si>
  <si>
    <t>Irvine Sensors Corporation</t>
  </si>
  <si>
    <t>Jerry Lunn</t>
  </si>
  <si>
    <t xml:space="preserve">Jim Hand Agency </t>
  </si>
  <si>
    <t xml:space="preserve">Jones and Carter </t>
  </si>
  <si>
    <t>JWM Group</t>
  </si>
  <si>
    <t>Kaelson Company Properties Inc.</t>
  </si>
  <si>
    <t>Kim Dawson Agency, INC</t>
  </si>
  <si>
    <t>Kingspan (KNA)</t>
  </si>
  <si>
    <t>Kisabeth Furniture</t>
  </si>
  <si>
    <t>KNORR SYSTEMS</t>
  </si>
  <si>
    <t>Koning Rubars, LLP</t>
  </si>
  <si>
    <t>Lair Administration Services, LLC</t>
  </si>
  <si>
    <t>N/A</t>
  </si>
  <si>
    <t>Landes Inc</t>
  </si>
  <si>
    <t xml:space="preserve">Landes Inc </t>
  </si>
  <si>
    <t>Language World Services</t>
  </si>
  <si>
    <t>Lasco Process Systems</t>
  </si>
  <si>
    <t>Legacy Senior Communities</t>
  </si>
  <si>
    <t>Legacy Senior Communities, Inc</t>
  </si>
  <si>
    <t>Lewis Feldman &amp; Lehane LLC</t>
  </si>
  <si>
    <t>Lincoln Community Hospital</t>
  </si>
  <si>
    <t>LRES</t>
  </si>
  <si>
    <t>LUCAS VETERINARY HOSPITAL</t>
  </si>
  <si>
    <t>Lund Construction Co.</t>
  </si>
  <si>
    <t>M&amp;M Auto Collision, Inc.</t>
  </si>
  <si>
    <t>Maguire's North Dallas</t>
  </si>
  <si>
    <t xml:space="preserve">No loner servicing circuit </t>
  </si>
  <si>
    <t>Malaga Bank</t>
  </si>
  <si>
    <t>Marrone Bio Innovations</t>
  </si>
  <si>
    <t>Martin's Collision Center</t>
  </si>
  <si>
    <t>McCaslin Hill Construction</t>
  </si>
  <si>
    <t>Mid America Mortgage, Inc.</t>
  </si>
  <si>
    <t>Mission Bank</t>
  </si>
  <si>
    <t>Miyamoto International</t>
  </si>
  <si>
    <t>MLW AIR</t>
  </si>
  <si>
    <t>MOGAS Industries, Inc</t>
  </si>
  <si>
    <t>Moody National Bank</t>
  </si>
  <si>
    <t>Morrell Techincal Services</t>
  </si>
  <si>
    <t>MyVFM</t>
  </si>
  <si>
    <t>NAMI California</t>
  </si>
  <si>
    <t>NAS Insurance Services, LLC</t>
  </si>
  <si>
    <t>Newport Global Advisors</t>
  </si>
  <si>
    <t>Nielsen, Merksamer, Parriniello, Gross</t>
  </si>
  <si>
    <t>North Texas Debt Freedom</t>
  </si>
  <si>
    <t>North Texas Food Bank</t>
  </si>
  <si>
    <t>Nugen Automation (Network Systems Technology)</t>
  </si>
  <si>
    <t>Doraville</t>
  </si>
  <si>
    <t>Oil States International Inc.</t>
  </si>
  <si>
    <t>Omni Pro Electronics</t>
  </si>
  <si>
    <t>OrthoSouth</t>
  </si>
  <si>
    <t>OrthoTexas Physicians &amp; Surgeo</t>
  </si>
  <si>
    <t>Paravest Capital</t>
  </si>
  <si>
    <t>Patient 1st Pharmacy Dallas</t>
  </si>
  <si>
    <t>Pbk Architects, Inc.</t>
  </si>
  <si>
    <t>Pearland State Bank</t>
  </si>
  <si>
    <t>Peck and Hiller</t>
  </si>
  <si>
    <t>PM2 Financial Solutions LLC</t>
  </si>
  <si>
    <t>PNC Global Transfers</t>
  </si>
  <si>
    <t xml:space="preserve">ProSource Wholesale Floor Clovering </t>
  </si>
  <si>
    <t>Pulmonary &amp; Internal Medicine of Txk</t>
  </si>
  <si>
    <t>Redstone Group, Ltd.</t>
  </si>
  <si>
    <t>Multiple</t>
  </si>
  <si>
    <t>REGIONAL REPRESENTATIVE PAYEE</t>
  </si>
  <si>
    <t>Renewable Fiber, Inc.</t>
  </si>
  <si>
    <t>RiverRock Systems, Inc.</t>
  </si>
  <si>
    <t xml:space="preserve">Roberts Consulting Services </t>
  </si>
  <si>
    <t xml:space="preserve">Annual </t>
  </si>
  <si>
    <t>ROSCO MFG/ESS SOLUTIONS</t>
  </si>
  <si>
    <t>Rupe Investments</t>
  </si>
  <si>
    <t xml:space="preserve">Needs to be moved to January </t>
  </si>
  <si>
    <t>Sanford Paint &amp; Body</t>
  </si>
  <si>
    <t xml:space="preserve">Saracen Energy </t>
  </si>
  <si>
    <t xml:space="preserve">Security </t>
  </si>
  <si>
    <t>Schetter Electric</t>
  </si>
  <si>
    <t>Loc 4923</t>
  </si>
  <si>
    <t>Loc 9854</t>
  </si>
  <si>
    <t>Loc 7230</t>
  </si>
  <si>
    <t>Loc 0358</t>
  </si>
  <si>
    <t>Loc 8205</t>
  </si>
  <si>
    <t>Loc 9802</t>
  </si>
  <si>
    <t>Loc 7234</t>
  </si>
  <si>
    <t>Loc 7233</t>
  </si>
  <si>
    <t>Loc 4866</t>
  </si>
  <si>
    <t>Loc 7468</t>
  </si>
  <si>
    <t>SearchPros Staffing</t>
  </si>
  <si>
    <t>Sechrist Duckers, LLP</t>
  </si>
  <si>
    <t>Second Baptist Church</t>
  </si>
  <si>
    <t>Security Center</t>
  </si>
  <si>
    <t xml:space="preserve">Security Center </t>
  </si>
  <si>
    <t>Selbys Soil Erosion Control Co., Inc</t>
  </si>
  <si>
    <t>SERCO Construction Group</t>
  </si>
  <si>
    <t>ShawCor</t>
  </si>
  <si>
    <t>Signature Medical Group</t>
  </si>
  <si>
    <t xml:space="preserve">Silver Oak Multifamily Capital </t>
  </si>
  <si>
    <t>Silverado Homes</t>
  </si>
  <si>
    <t xml:space="preserve">Silversand Services </t>
  </si>
  <si>
    <t>Smith and Dean Inc.</t>
  </si>
  <si>
    <t>Society for the Blind</t>
  </si>
  <si>
    <t>SouthTrust Bank</t>
  </si>
  <si>
    <t>St James Episcopal School</t>
  </si>
  <si>
    <t>Stallion Oilfield Services, Ltd.</t>
  </si>
  <si>
    <t>Victoria</t>
  </si>
  <si>
    <t>Kenedy</t>
  </si>
  <si>
    <t>Ltd.</t>
  </si>
  <si>
    <t>Midland</t>
  </si>
  <si>
    <t>Abbeville 1</t>
  </si>
  <si>
    <t>Dickinson</t>
  </si>
  <si>
    <t>Haughton</t>
  </si>
  <si>
    <t>Abbeville 2</t>
  </si>
  <si>
    <t xml:space="preserve">Stallion Oilfield Services, Ltd. </t>
  </si>
  <si>
    <t>Star Pipe Products</t>
  </si>
  <si>
    <t>Anually</t>
  </si>
  <si>
    <t>Starwest Botanicals, Inc.</t>
  </si>
  <si>
    <t>State Bank of Dekalb</t>
  </si>
  <si>
    <t xml:space="preserve">Station Houston </t>
  </si>
  <si>
    <t>Steve Clark &amp; Associates</t>
  </si>
  <si>
    <t xml:space="preserve">Sunoco </t>
  </si>
  <si>
    <t>Fredericksburg</t>
  </si>
  <si>
    <t>Beford</t>
  </si>
  <si>
    <t>Newington</t>
  </si>
  <si>
    <t>Glenpool</t>
  </si>
  <si>
    <t xml:space="preserve">Bay City </t>
  </si>
  <si>
    <t xml:space="preserve">Portland </t>
  </si>
  <si>
    <t xml:space="preserve">Sunstone Yoga </t>
  </si>
  <si>
    <t>Sunwest Real Estate Group</t>
  </si>
  <si>
    <t>Telos Fitness Center</t>
  </si>
  <si>
    <t>Venice</t>
  </si>
  <si>
    <t>Texas Baptist Men</t>
  </si>
  <si>
    <t>Texas Pacific Land Trust</t>
  </si>
  <si>
    <t>Texas Roof Management Inc</t>
  </si>
  <si>
    <t>The Beck Group</t>
  </si>
  <si>
    <t>The Greensheet</t>
  </si>
  <si>
    <t>Temp Solution</t>
  </si>
  <si>
    <t>Theatre Three</t>
  </si>
  <si>
    <t>TBD</t>
  </si>
  <si>
    <t>Third Coast Bank</t>
  </si>
  <si>
    <t>Titan Crews, Inc.</t>
  </si>
  <si>
    <t>TLC, Inc.</t>
  </si>
  <si>
    <t>Transportation Services</t>
  </si>
  <si>
    <t>Valuebank Texas</t>
  </si>
  <si>
    <t>Veritas Accounting</t>
  </si>
  <si>
    <t>Vernon &amp; Waldrep OBGYN Assoc</t>
  </si>
  <si>
    <t>VFH</t>
  </si>
  <si>
    <t>Viewtech Inc</t>
  </si>
  <si>
    <t>Whitestar AM</t>
  </si>
  <si>
    <t>Wildlands</t>
  </si>
  <si>
    <t>Woodside Electronics Corporation</t>
  </si>
  <si>
    <t>RBC Energy Services, LLC</t>
  </si>
  <si>
    <t>Total</t>
  </si>
  <si>
    <t>Controllable/Uncontrollable</t>
  </si>
  <si>
    <t xml:space="preserve">Finance Notes </t>
  </si>
  <si>
    <t xml:space="preserve">	
Orthopaedic Solutions Management</t>
  </si>
  <si>
    <t>Release Form Signed</t>
  </si>
  <si>
    <t>F1</t>
  </si>
  <si>
    <t xml:space="preserve">
First Christian Church</t>
  </si>
  <si>
    <t xml:space="preserve">Unknown </t>
  </si>
  <si>
    <t>Need to identify churn reason</t>
  </si>
  <si>
    <t xml:space="preserve">
NACON Consulting, LLC</t>
  </si>
  <si>
    <t xml:space="preserve">
The Salon Professional Academy</t>
  </si>
  <si>
    <t xml:space="preserve">
Victory Marketing</t>
  </si>
  <si>
    <t xml:space="preserve">2H OffShore Inc </t>
  </si>
  <si>
    <t>Change in Solution</t>
  </si>
  <si>
    <t>EGT</t>
  </si>
  <si>
    <t>Adaptive Engineering &amp; Frabrication</t>
  </si>
  <si>
    <t xml:space="preserve">Agent Income </t>
  </si>
  <si>
    <t>Agricultural Services Inc</t>
  </si>
  <si>
    <t>All Access Telecom, Inc</t>
  </si>
  <si>
    <t>MSP - User Downgrades</t>
  </si>
  <si>
    <t>6.30 - Disco'd last billed April 22</t>
  </si>
  <si>
    <t>Alliance Dx, LLC (Applied Diagnostics)</t>
  </si>
  <si>
    <t>Cyberian</t>
  </si>
  <si>
    <t>Alliance Home Health Care</t>
  </si>
  <si>
    <t>Optimum</t>
  </si>
  <si>
    <t xml:space="preserve">Altamont Energy Operating LLC </t>
  </si>
  <si>
    <t>AMCK Aviation</t>
  </si>
  <si>
    <t>Anesthesia Consultants</t>
  </si>
  <si>
    <t>Angela Needham</t>
  </si>
  <si>
    <t xml:space="preserve">Suspension - Services NOT Provided </t>
  </si>
  <si>
    <t>ARB Energy</t>
  </si>
  <si>
    <t>Archdiocese of Denver Mgmt Corp</t>
  </si>
  <si>
    <t xml:space="preserve">Reduced on short time - we are short handed </t>
  </si>
  <si>
    <t>AST Sportswear</t>
  </si>
  <si>
    <t>they are bringing their IT in house</t>
  </si>
  <si>
    <t>Austin Industrial Inc.</t>
  </si>
  <si>
    <t>Site that was not original removed back in early 2022</t>
  </si>
  <si>
    <t>Barrett and Tyler, LLP</t>
  </si>
  <si>
    <t>Lightpoint</t>
  </si>
  <si>
    <t>Beacon Oral &amp; Maxillofacial Surgeons</t>
  </si>
  <si>
    <t>Big City Mountaineers</t>
  </si>
  <si>
    <t>Biocure RX</t>
  </si>
  <si>
    <t>Bit By Bit Computer Consultants</t>
  </si>
  <si>
    <t>Black Diamond Gathering LLC</t>
  </si>
  <si>
    <t>BlueKnight Energy Partners</t>
  </si>
  <si>
    <t>BluSky Restoration Contractors LLC</t>
  </si>
  <si>
    <t>Boone REMC</t>
  </si>
  <si>
    <t>Shouls this be churned? Per NRR additions and agreement cancelled confirmed in CW only one invoice for Oct.</t>
  </si>
  <si>
    <t>Boucher Design Group</t>
  </si>
  <si>
    <t>6802 Mapleridge, Suite 200,  Bellaire, TX 77401</t>
  </si>
  <si>
    <t xml:space="preserve">Broadway Federal Bank </t>
  </si>
  <si>
    <t>Report Shows $6815</t>
  </si>
  <si>
    <t>Business Brokers Network</t>
  </si>
  <si>
    <t>Cancer Care Group</t>
  </si>
  <si>
    <t>Carstens &amp; Cahoon, LLP</t>
  </si>
  <si>
    <t>CC Holdings, Inc</t>
  </si>
  <si>
    <t>Central Bank</t>
  </si>
  <si>
    <t>Pending Churn reason from RIT</t>
  </si>
  <si>
    <t>Cinch</t>
  </si>
  <si>
    <t xml:space="preserve">(2) Miami, Sebring &amp; Sunrise </t>
  </si>
  <si>
    <t>Clatsop Behavioral Healthcare</t>
  </si>
  <si>
    <t>Columbia Pain Management</t>
  </si>
  <si>
    <t xml:space="preserve">Columbia Pain Management </t>
  </si>
  <si>
    <t>Concept Surfaces</t>
  </si>
  <si>
    <t>Conn Appliances</t>
  </si>
  <si>
    <t>Conn's HomePlus</t>
  </si>
  <si>
    <t>#224</t>
  </si>
  <si>
    <t>#252</t>
  </si>
  <si>
    <t>#079</t>
  </si>
  <si>
    <t>#255</t>
  </si>
  <si>
    <t>#197</t>
  </si>
  <si>
    <t>8 store locations disconnected</t>
  </si>
  <si>
    <t>3 locations</t>
  </si>
  <si>
    <t>21 locations</t>
  </si>
  <si>
    <t>1 location</t>
  </si>
  <si>
    <t>6 locations</t>
  </si>
  <si>
    <t>Control Solutions</t>
  </si>
  <si>
    <t xml:space="preserve">Casper &amp; Ponca City </t>
  </si>
  <si>
    <t>Corgenix Medical Corporation</t>
  </si>
  <si>
    <t>Cornerstone Architectural Services</t>
  </si>
  <si>
    <t>Verma</t>
  </si>
  <si>
    <t xml:space="preserve">Country Estate Fence of the South Inc. </t>
  </si>
  <si>
    <t>Crossman Hi-Tech</t>
  </si>
  <si>
    <t>Crosspointe Architects</t>
  </si>
  <si>
    <t xml:space="preserve">Custom Power </t>
  </si>
  <si>
    <t>Dalton, Tucker</t>
  </si>
  <si>
    <t>6.30 - Disco'd last billed Mar 22</t>
  </si>
  <si>
    <t>DE Harvey</t>
  </si>
  <si>
    <t>Deep East Texas Insurance Fund</t>
  </si>
  <si>
    <t>DKB Household</t>
  </si>
  <si>
    <t>Report shows $564.83</t>
  </si>
  <si>
    <t>Dyno Products</t>
  </si>
  <si>
    <t>Egg Donor Connect</t>
  </si>
  <si>
    <t>Per Scott Turner - Meriplex was unable to deliver the service sold</t>
  </si>
  <si>
    <t>Empire Maintenance Services Inc</t>
  </si>
  <si>
    <t xml:space="preserve">EMSTA College </t>
  </si>
  <si>
    <t>Engineered Spring Products</t>
  </si>
  <si>
    <t>4/1/2022 &amp; 11/25/2022</t>
  </si>
  <si>
    <t>Environmental Support Services</t>
  </si>
  <si>
    <t>EPTAM West LLC</t>
  </si>
  <si>
    <t xml:space="preserve">Multiple Locations </t>
  </si>
  <si>
    <t>1725 Brice Rd. Reynoldsburg, OH 43068- 085678</t>
  </si>
  <si>
    <t xml:space="preserve">Multiple Locations for September </t>
  </si>
  <si>
    <t xml:space="preserve">706 S Centerville </t>
  </si>
  <si>
    <t>200 W Academy</t>
  </si>
  <si>
    <t xml:space="preserve">circuit had issues </t>
  </si>
  <si>
    <t xml:space="preserve">Fast Fade Tattoo Removal </t>
  </si>
  <si>
    <t xml:space="preserve">Claims Services Not Working </t>
  </si>
  <si>
    <t xml:space="preserve">FDG Products </t>
  </si>
  <si>
    <t>Firebird Energy</t>
  </si>
  <si>
    <t>First Capital Bank of Texas</t>
  </si>
  <si>
    <t>First National Bank Central Texas</t>
  </si>
  <si>
    <t>Fjord LTD</t>
  </si>
  <si>
    <t>Floworks International LLC</t>
  </si>
  <si>
    <t>Frost &amp; Sullivan, Inc.</t>
  </si>
  <si>
    <t>Fulcrum Mortgage</t>
  </si>
  <si>
    <t xml:space="preserve">Germania Insurance </t>
  </si>
  <si>
    <t>Odessa</t>
  </si>
  <si>
    <t xml:space="preserve">Odessa &amp; Dallas </t>
  </si>
  <si>
    <t xml:space="preserve">Oklahoma City, OK </t>
  </si>
  <si>
    <t>Artesia</t>
  </si>
  <si>
    <t>Williston</t>
  </si>
  <si>
    <t xml:space="preserve">13316 Odessa, TX </t>
  </si>
  <si>
    <t xml:space="preserve">Charlotte, TX </t>
  </si>
  <si>
    <t xml:space="preserve">Denver City, TX </t>
  </si>
  <si>
    <t xml:space="preserve">Lamesa, TX </t>
  </si>
  <si>
    <t xml:space="preserve">3431 Odessa, TX </t>
  </si>
  <si>
    <t>Andrews</t>
  </si>
  <si>
    <t>Gulf Winds International</t>
  </si>
  <si>
    <t>GVD Commercial Properties</t>
  </si>
  <si>
    <t>Report Shows $408.96</t>
  </si>
  <si>
    <t>Hanwha Q Cells America and Q Cells US</t>
  </si>
  <si>
    <t>Report Shows $12,619</t>
  </si>
  <si>
    <t>Headworks International Inc.</t>
  </si>
  <si>
    <t>Heart of Texas MHMR</t>
  </si>
  <si>
    <t>Hensel Phelps Construction Company</t>
  </si>
  <si>
    <t>HGI (Main)</t>
  </si>
  <si>
    <t>Holt &amp; Young, P.C.</t>
  </si>
  <si>
    <t xml:space="preserve">Holy Hell Beverages </t>
  </si>
  <si>
    <t>Hope Cooperative</t>
  </si>
  <si>
    <t>HRG Management Services LLC</t>
  </si>
  <si>
    <t>Illinois Bone &amp; Joint Institute</t>
  </si>
  <si>
    <t>Immigrant and Refugee Community Organizat</t>
  </si>
  <si>
    <t xml:space="preserve">Inovo Services </t>
  </si>
  <si>
    <t>Integracom, Inc.</t>
  </si>
  <si>
    <t>Integrated Physician Network</t>
  </si>
  <si>
    <t>James C. Ash, Jr., P.C</t>
  </si>
  <si>
    <t>John Noeding Photography</t>
  </si>
  <si>
    <t>Keizer Technologies</t>
  </si>
  <si>
    <t>Keller Material, LTD</t>
  </si>
  <si>
    <t>Kelly Search Group</t>
  </si>
  <si>
    <t>Kelly-Moore Paint Company, Inc.</t>
  </si>
  <si>
    <t xml:space="preserve">Kidwell and Company </t>
  </si>
  <si>
    <t>Kimbell Group Inc.</t>
  </si>
  <si>
    <t>Kusar Legal Services, Inc.</t>
  </si>
  <si>
    <t>LC Plano Association (formerly AR LC LLC)</t>
  </si>
  <si>
    <t>Legacy Community Health Services</t>
  </si>
  <si>
    <t>Legacy Paper &amp; Packaging</t>
  </si>
  <si>
    <t xml:space="preserve">Multiple EBD; ETLs invoiced </t>
  </si>
  <si>
    <t xml:space="preserve">Legacy Senior Communitites </t>
  </si>
  <si>
    <t>Lita Dirks &amp; Co., LLC</t>
  </si>
  <si>
    <t>Livingston Hospitality, LLC.</t>
  </si>
  <si>
    <t>**Had a typo of 44700 to $85**</t>
  </si>
  <si>
    <t>Lufthansa Technik Component Services LLC</t>
  </si>
  <si>
    <t>6.30 - Disco'd last billed Feb 22</t>
  </si>
  <si>
    <t xml:space="preserve">Lund Construction </t>
  </si>
  <si>
    <t>Report Shows 6,300.45 (5730.45)</t>
  </si>
  <si>
    <t>Mark III Construction, Inc</t>
  </si>
  <si>
    <t>Meritage Funds</t>
  </si>
  <si>
    <t>Meyer Plastics Inc</t>
  </si>
  <si>
    <t>Acquisition (M&amp;A)</t>
  </si>
  <si>
    <t>Total $1,571 $781 on agent revenue</t>
  </si>
  <si>
    <t>Miller County Circuit Clerk</t>
  </si>
  <si>
    <t>Nantze Electric Co Inc</t>
  </si>
  <si>
    <t>National Endowment For Financial Ed</t>
  </si>
  <si>
    <t>National Hose &amp; Accessory</t>
  </si>
  <si>
    <t>Northstar Energy Management</t>
  </si>
  <si>
    <t>Northstar Energy Management, LLC. (NovaSource)</t>
  </si>
  <si>
    <t>OneCloud Networks, LLC</t>
  </si>
  <si>
    <t>Opportune LLP</t>
  </si>
  <si>
    <t>Denver</t>
  </si>
  <si>
    <t>711 Louisiana , Houston TX</t>
  </si>
  <si>
    <t>2000 McKinney, Dallas TX</t>
  </si>
  <si>
    <t>$28 Not billing - 711 Louisiana , Houston TX</t>
  </si>
  <si>
    <t>Not billing -8323 SW Frwy, Houston TX</t>
  </si>
  <si>
    <t>401 S Boston Ave, Tulsa OK</t>
  </si>
  <si>
    <t>4424 W Sam Houston Pkwy, Houston TX</t>
  </si>
  <si>
    <t xml:space="preserve">Oregon Eye Specialists </t>
  </si>
  <si>
    <t>Oregon Oncology Specialists</t>
  </si>
  <si>
    <t>Pacific Press Co</t>
  </si>
  <si>
    <t>Pacific Truck Colors</t>
  </si>
  <si>
    <t>Page Agency - Big Digi</t>
  </si>
  <si>
    <t xml:space="preserve">Pano </t>
  </si>
  <si>
    <t>Unsatisfied with Ntirety</t>
  </si>
  <si>
    <t xml:space="preserve">Costa Mesa </t>
  </si>
  <si>
    <t>Pinery Water District</t>
  </si>
  <si>
    <t>Revenue changed associated to 24x7 monitoring</t>
  </si>
  <si>
    <t>Pixl Production</t>
  </si>
  <si>
    <t>Pleasant Grove ISD</t>
  </si>
  <si>
    <t>PMQ Group, LLC dba Avita</t>
  </si>
  <si>
    <t>Loc 1023</t>
  </si>
  <si>
    <t>Loc 1020</t>
  </si>
  <si>
    <t>R2C Inc</t>
  </si>
  <si>
    <t>Regenexx</t>
  </si>
  <si>
    <t xml:space="preserve">Revelation MD </t>
  </si>
  <si>
    <t>Ruegsegger Simons &amp; Stern LLC</t>
  </si>
  <si>
    <t>Sage Street Financial Advisory</t>
  </si>
  <si>
    <t xml:space="preserve">Hosted IPT </t>
  </si>
  <si>
    <t>Loc 4234</t>
  </si>
  <si>
    <t>Loc 7975</t>
  </si>
  <si>
    <t>Loc 7472</t>
  </si>
  <si>
    <t>Loc 1895</t>
  </si>
  <si>
    <t>Loc 0744</t>
  </si>
  <si>
    <t>Loc 2492</t>
  </si>
  <si>
    <t>Loc 8173</t>
  </si>
  <si>
    <t xml:space="preserve">Mulitple Locations </t>
  </si>
  <si>
    <t>Scott's Liquid Gold Inc</t>
  </si>
  <si>
    <t>VoiP; should it be User Downgrades</t>
  </si>
  <si>
    <t>Second Presbyterian</t>
  </si>
  <si>
    <t>Serious Pizza</t>
  </si>
  <si>
    <t xml:space="preserve">Suspension </t>
  </si>
  <si>
    <t>6.30 - Disco'd last billed May 22</t>
  </si>
  <si>
    <t>Shintech Inc.</t>
  </si>
  <si>
    <t xml:space="preserve">Margin MRR </t>
  </si>
  <si>
    <t>Sims-Durkin</t>
  </si>
  <si>
    <t>Southeast LA Veterans Home</t>
  </si>
  <si>
    <t>Southwest Title Company</t>
  </si>
  <si>
    <t>Specialty Foods Sales &amp; Marketing</t>
  </si>
  <si>
    <t>Spirit of Texas Bank</t>
  </si>
  <si>
    <t xml:space="preserve">Splendid Technology Services  </t>
  </si>
  <si>
    <t xml:space="preserve">Change in Solution - Uncontrollable </t>
  </si>
  <si>
    <t>SPS Inc</t>
  </si>
  <si>
    <t xml:space="preserve">Carmichaels, PA </t>
  </si>
  <si>
    <t xml:space="preserve">Canonsburg, PA </t>
  </si>
  <si>
    <t xml:space="preserve">Homer, LA </t>
  </si>
  <si>
    <t>Williamsport, PA</t>
  </si>
  <si>
    <t>Pecos, TX</t>
  </si>
  <si>
    <t>Cheyenne,WY</t>
  </si>
  <si>
    <t xml:space="preserve">Carrozo Springs, TX </t>
  </si>
  <si>
    <t xml:space="preserve">Haughton, LA </t>
  </si>
  <si>
    <t>Dickinson, ND</t>
  </si>
  <si>
    <t>Williston, ND</t>
  </si>
  <si>
    <t>El Reno,OK</t>
  </si>
  <si>
    <t>Sunoco Logistics</t>
  </si>
  <si>
    <t>Susan Matlack Jones &amp; Associates</t>
  </si>
  <si>
    <t>Found in the MRR Uptick file - Yesi H</t>
  </si>
  <si>
    <t>SYSTEK, Inc.</t>
  </si>
  <si>
    <t>Talent Logic</t>
  </si>
  <si>
    <t xml:space="preserve">Services were supposed to removed with renewal </t>
  </si>
  <si>
    <t>Technology Container Corp.</t>
  </si>
  <si>
    <t>TETRA Technologies, Inc</t>
  </si>
  <si>
    <t>11503 US Highway 59 N, Victoria, TX 77905</t>
  </si>
  <si>
    <t>15694 Highway 216, Brookwood, AL 35444</t>
  </si>
  <si>
    <t>690 East Texas State Hwy 44, Encinal, TX 78019</t>
  </si>
  <si>
    <t>5300 South Rockwell, Oklahoma City, OK 73179</t>
  </si>
  <si>
    <t>4030 West I-20, Weatherford, TX 76088</t>
  </si>
  <si>
    <t>3809 S FM 1788 Midland, TX 79706</t>
  </si>
  <si>
    <t>1313 S E 25th St, Oklahoma City, OK 73129</t>
  </si>
  <si>
    <t>5995 US Highay 64, Farmington, NM 87401</t>
  </si>
  <si>
    <t>14066 Jackson St, Williston,ND 58801</t>
  </si>
  <si>
    <t>2404 East Green St. Carlsbad, NM 88220</t>
  </si>
  <si>
    <t>1893 E Pike St, Clarksburg, WV 26301</t>
  </si>
  <si>
    <t>317 N Jumper. Perryton, TX 79070</t>
  </si>
  <si>
    <t>3745 N Hwy 285, Orla, TX 79770</t>
  </si>
  <si>
    <t>1980 Main St., Follansbee, WV 26037</t>
  </si>
  <si>
    <t>1980 Main St., Follansbee, WV 26037 - revenue committ</t>
  </si>
  <si>
    <t>4764 S 4625 East, Vernal, UT 84078</t>
  </si>
  <si>
    <t>CSI Sites Kilgore and Farmington</t>
  </si>
  <si>
    <t>Texarkana Board of Realtors</t>
  </si>
  <si>
    <t>Texas Design Interests L.L.C.</t>
  </si>
  <si>
    <t>Those 3 Reps</t>
  </si>
  <si>
    <t>VFH Dispatch, LLC.</t>
  </si>
  <si>
    <t>VROOM</t>
  </si>
  <si>
    <t>Yeager Properties, INC</t>
  </si>
  <si>
    <t>ZCS Engineering</t>
  </si>
  <si>
    <t>Miller Pipeline</t>
  </si>
  <si>
    <t xml:space="preserve">Billing </t>
  </si>
  <si>
    <t>Details for Sum of MRR Billing Amount - Churn Type: Downgrade, Month: January</t>
  </si>
  <si>
    <t>Churn Type</t>
  </si>
  <si>
    <t>Service Type</t>
  </si>
  <si>
    <t>Internal Company</t>
  </si>
  <si>
    <t>Customer</t>
  </si>
  <si>
    <t>MRR Contract Amount</t>
  </si>
  <si>
    <t>MRR Billing Amount</t>
  </si>
  <si>
    <t>Agent Income 18%</t>
  </si>
  <si>
    <t>ETL's Required Y/N</t>
  </si>
  <si>
    <t>Final Invoice Amount Exluding ETL's</t>
  </si>
  <si>
    <t>Total ETL's Billed</t>
  </si>
  <si>
    <t>Reason</t>
  </si>
  <si>
    <t>Equipment Not Returned NRR</t>
  </si>
  <si>
    <t>Finance Notes</t>
  </si>
  <si>
    <t>SD-WAN</t>
  </si>
  <si>
    <t>No</t>
  </si>
  <si>
    <t>Controllable</t>
  </si>
  <si>
    <t xml:space="preserve">
Bill Penney Motor Company Inc</t>
  </si>
  <si>
    <t/>
  </si>
  <si>
    <t>Note from F1 uptick file: Bill Penny - $300 is Churn the rest is downturn -268.88 This client had an acquisition that was on a separate agreement for a certain period of time until we got our arms around their IT needs.  As we normalized that location, it was brought under the main location which lowered some of their pricing due to consolidation. $205 was a drop in their Managed Service agreement $300 was due to ending their G-Suite Backup  agreement The rest was normal up/down-tick</t>
  </si>
  <si>
    <t>Need to add to 2023</t>
  </si>
  <si>
    <t>CPI</t>
  </si>
  <si>
    <t xml:space="preserve">
Auctions In Motion</t>
  </si>
  <si>
    <t>SCI - Circuits</t>
  </si>
  <si>
    <t>Yes</t>
  </si>
  <si>
    <t>Multiple Sites</t>
  </si>
  <si>
    <t>SCI - SDWAN</t>
  </si>
  <si>
    <t>Uncontrollable</t>
  </si>
  <si>
    <t>Sum of MRR Billing Amount</t>
  </si>
  <si>
    <t>Cloud Services</t>
  </si>
  <si>
    <t>Sigma Delta Tau</t>
  </si>
  <si>
    <t>$</t>
  </si>
  <si>
    <t>Per Brody’s comment -  Prof services offboarded the services back in November but the disconnect team was not notified until March of this year.</t>
  </si>
  <si>
    <t xml:space="preserve">
Sigue Corp</t>
  </si>
  <si>
    <t>Tallahassee Orthopedic Clinic</t>
  </si>
  <si>
    <t>AmTex Machine Products</t>
  </si>
  <si>
    <t>The Scanning Company - MSI CA</t>
  </si>
  <si>
    <t xml:space="preserve">
JWM Group</t>
  </si>
  <si>
    <t>Americare Network</t>
  </si>
  <si>
    <t>MRR - Agent Income</t>
  </si>
  <si>
    <t>Scott Oldner Lighting Design</t>
  </si>
  <si>
    <t>Voice Services</t>
  </si>
  <si>
    <t>Delta Land Services, LLC (Bellaire TX)</t>
  </si>
  <si>
    <t>Trine Aerospace &amp; Defense</t>
  </si>
  <si>
    <t>Green House Cottages</t>
  </si>
  <si>
    <t>N</t>
  </si>
  <si>
    <t>Y</t>
  </si>
  <si>
    <t>A+ Reliable Pool Service</t>
  </si>
  <si>
    <t>Pending</t>
  </si>
  <si>
    <t xml:space="preserve">
Integrated Physician Network</t>
  </si>
  <si>
    <t xml:space="preserve">
Salem ASC, LLC</t>
  </si>
  <si>
    <t xml:space="preserve">
GloryBee Foods</t>
  </si>
  <si>
    <t>Currently working on ETL's and Billing Adjustment</t>
  </si>
  <si>
    <t>First State Bank DeQueen</t>
  </si>
  <si>
    <t xml:space="preserve">
Virtual Partner Advantage</t>
  </si>
  <si>
    <t>Managed Security Services</t>
  </si>
  <si>
    <t>Castle Biosciences, Inc</t>
  </si>
  <si>
    <t>TWR Enterprises</t>
  </si>
  <si>
    <t>No contract found</t>
  </si>
  <si>
    <t>Serfas Inc</t>
  </si>
  <si>
    <t>Denver Agency</t>
  </si>
  <si>
    <t>Indiana Hand &amp; Shoulder Center</t>
  </si>
  <si>
    <t>Wealth Advisory  Solutions</t>
  </si>
  <si>
    <t>Arbor Diagnostics</t>
  </si>
  <si>
    <t>Blue Oak Energy</t>
  </si>
  <si>
    <t>This agreement was supposed to disco back in August ETL's were billed then</t>
  </si>
  <si>
    <t>Apollo Path, LLC</t>
  </si>
  <si>
    <t>The Colorado Trust</t>
  </si>
  <si>
    <t xml:space="preserve">
D&amp;R Investments, LLC</t>
  </si>
  <si>
    <t>Insurity LLC</t>
  </si>
  <si>
    <t>Precast Concepts</t>
  </si>
  <si>
    <t>Pending confirmation of customer we are keeping circuit to term date or paying ETL's upfront</t>
  </si>
  <si>
    <t xml:space="preserve">
Associated Television International</t>
  </si>
  <si>
    <t>Mark F Willie APAC</t>
  </si>
  <si>
    <t>National Endowment for Financial Ed</t>
  </si>
  <si>
    <t xml:space="preserve">The licenses customer was upgrading to were no longer needed after engineer was involve in the project. </t>
  </si>
  <si>
    <t>Orange County Museum of Art</t>
  </si>
  <si>
    <t>Jim Hand Agency</t>
  </si>
  <si>
    <t>Encore Commercial</t>
  </si>
  <si>
    <t>LCP Transportation</t>
  </si>
  <si>
    <t>SP + Corporation</t>
  </si>
  <si>
    <t>Services were transferred to PPOTEX MPC113139</t>
  </si>
  <si>
    <t>Brown &amp; Gay Engineers, Inc</t>
  </si>
  <si>
    <t>LA Studios Inc.</t>
  </si>
  <si>
    <t>Copper Creek Health</t>
  </si>
  <si>
    <t>Wellbiz Brands Inc</t>
  </si>
  <si>
    <t>Pogo's Wine &amp; Spirits</t>
  </si>
  <si>
    <t>BenBella Books, Inc</t>
  </si>
  <si>
    <t>Christian Brothers Automotive Services</t>
  </si>
  <si>
    <t>Christ Church Cathedral</t>
  </si>
  <si>
    <t xml:space="preserve">
Mutual Securities</t>
  </si>
  <si>
    <t>Susman Godfrey L.L.P</t>
  </si>
  <si>
    <t>Frederic Dowart, Lawyers PLLC</t>
  </si>
  <si>
    <t>ETL's were credited to customer after further review with Legal</t>
  </si>
  <si>
    <t>ISOMAG - ISI</t>
  </si>
  <si>
    <t>Info obtained from Uptick report</t>
  </si>
  <si>
    <t>NORITZ Corporation</t>
  </si>
  <si>
    <t xml:space="preserve">
Ogletree Management</t>
  </si>
  <si>
    <t xml:space="preserve">
Valuebank Texas</t>
  </si>
  <si>
    <t>Radiantz LED Lighting, Inc.</t>
  </si>
  <si>
    <t>Capital Bank</t>
  </si>
  <si>
    <t>NOTE this was annual MRR agreement</t>
  </si>
  <si>
    <t>Elements-Cherry Creek Central</t>
  </si>
  <si>
    <t>Overland, Pacific &amp; Cutler</t>
  </si>
  <si>
    <t>Cornerstone Programs Casper</t>
  </si>
  <si>
    <t>Avalon Wealth Advisory</t>
  </si>
  <si>
    <t>SSI</t>
  </si>
  <si>
    <t>Novak/Francella</t>
  </si>
  <si>
    <t>Bergen County</t>
  </si>
  <si>
    <t>this site closed and should have been replaced by the new contract signed</t>
  </si>
  <si>
    <t>Temp Solutions</t>
  </si>
  <si>
    <t>Michael Nusskern</t>
  </si>
  <si>
    <t>BPM Capital, LLC</t>
  </si>
  <si>
    <t>Axellio</t>
  </si>
  <si>
    <t>Conn Appliance Inc.</t>
  </si>
  <si>
    <t>They migrated to cloud with Meriplex</t>
  </si>
  <si>
    <t>Hayes, Martin Associates, Inc.</t>
  </si>
  <si>
    <t>Litterst Construction</t>
  </si>
  <si>
    <t>Centurion (Seanic Ocean System)</t>
  </si>
  <si>
    <t>Cornerstone Programs</t>
  </si>
  <si>
    <t>Power Properties</t>
  </si>
  <si>
    <t>Stainless Drains.com</t>
  </si>
  <si>
    <t>KSEV Radio</t>
  </si>
  <si>
    <t>United Engineers Inc.</t>
  </si>
  <si>
    <t>Dallas Mavericks</t>
  </si>
  <si>
    <t>SkinzWraps Inc</t>
  </si>
  <si>
    <t>Sandbar Cantina</t>
  </si>
  <si>
    <t>Quickview Technologies</t>
  </si>
  <si>
    <t>ETEC</t>
  </si>
  <si>
    <t>Canterbury Benefit Solutions, Inc.</t>
  </si>
  <si>
    <t>AIA Benefit Advisors, Inc</t>
  </si>
  <si>
    <t>Pulmonary &amp; Internal Medicine of TXK</t>
  </si>
  <si>
    <t>Simms ISD</t>
  </si>
  <si>
    <t>Action Property Management, Inc.</t>
  </si>
  <si>
    <t>Salem Health Real Estate</t>
  </si>
  <si>
    <t>#8947489 - LightPoint was hired to manage building infrastructure.  Salem Health IT is going to take over that responsibility.</t>
  </si>
  <si>
    <t>Sunset Stone</t>
  </si>
  <si>
    <t>Automation Solution Specialists</t>
  </si>
  <si>
    <t>Tony Laiewski approved this disco</t>
  </si>
  <si>
    <t>Spectrum Information Services NW</t>
  </si>
  <si>
    <t>#8947439 - SISNW was acquired about one year ago, and the acquiring company has internal IT.</t>
  </si>
  <si>
    <t>Plant Machine Works</t>
  </si>
  <si>
    <t>Per Mitch comments -Customer had issues with their on-premise server and called in a consultant that we think ended up having ties to a local MSP.</t>
  </si>
  <si>
    <t>TIG Real Estate Services Inc.</t>
  </si>
  <si>
    <t>AES Drilling</t>
  </si>
  <si>
    <t>Gibson &amp; Hughes</t>
  </si>
  <si>
    <t>Spitzer Center for Visionary Leadership</t>
  </si>
  <si>
    <t>Women's Foundation of Colorado</t>
  </si>
  <si>
    <t>Beech Street First Baptist Church</t>
  </si>
  <si>
    <t>Civitas Resources, Inc.</t>
  </si>
  <si>
    <t>Novus Medical</t>
  </si>
  <si>
    <t>Alchemy HR</t>
  </si>
  <si>
    <t>Spyglass Media Group</t>
  </si>
  <si>
    <t>Graft Farms</t>
  </si>
  <si>
    <t>Loren D. Stark</t>
  </si>
  <si>
    <t>Mission Plastics, Inc.</t>
  </si>
  <si>
    <t>Mogas Industries, Inc</t>
  </si>
  <si>
    <t>Action Properties Management Inc.</t>
  </si>
  <si>
    <t>Colorado High School Activities Assoc</t>
  </si>
  <si>
    <t>First Capital Bank</t>
  </si>
  <si>
    <t>Hallet &amp; Perrin</t>
  </si>
  <si>
    <t>The software we (Meriplex) used to backup the client’s PCs never worked</t>
  </si>
  <si>
    <t>F. Michael Stone Accountancy</t>
  </si>
  <si>
    <t>Macro Industries</t>
  </si>
  <si>
    <t>San Bern Valley Home Dialysis Center</t>
  </si>
  <si>
    <t>Account is in Collection</t>
  </si>
  <si>
    <t>LRES Corporation</t>
  </si>
  <si>
    <t>Tetra Tech</t>
  </si>
  <si>
    <t>Bedard Machine</t>
  </si>
  <si>
    <t>Critical Environments, Inc.</t>
  </si>
  <si>
    <t>AES Drilling Fluids</t>
  </si>
  <si>
    <t>Reach for Youth</t>
  </si>
  <si>
    <t>Lantz Medical</t>
  </si>
  <si>
    <t>MNM Healing Hands Inc</t>
  </si>
  <si>
    <t>Conn's Appliances, Inc.</t>
  </si>
  <si>
    <t>Tison Law Firm</t>
  </si>
  <si>
    <t>Conn's Appliance</t>
  </si>
  <si>
    <t>Keller Williams</t>
  </si>
  <si>
    <t>The  Equity Project</t>
  </si>
  <si>
    <t>Brenham Wholesale Grocery Co., Inc.</t>
  </si>
  <si>
    <t>Jewish Federation of Greater Houston</t>
  </si>
  <si>
    <t>Christian Brothers Automotive (Rosenberg)</t>
  </si>
  <si>
    <t>Sage Companies, LLC</t>
  </si>
  <si>
    <t>Brookhaven Youth Ranch</t>
  </si>
  <si>
    <t>Pet Food Express</t>
  </si>
  <si>
    <t>Frost &amp; Sullivan Inc.</t>
  </si>
  <si>
    <t>Managed Services+Telcom</t>
  </si>
  <si>
    <t>Inspire Financial Group</t>
  </si>
  <si>
    <t>contract up/New MSP</t>
  </si>
  <si>
    <t>Brown &amp; Gay</t>
  </si>
  <si>
    <t>Using new service provider</t>
  </si>
  <si>
    <t>Cynthia Newsom is working with the client to implement a new revenue replacement contract for $11,550.00 MRR and ETL's will be forgiven.</t>
  </si>
  <si>
    <t>Chrurned</t>
  </si>
  <si>
    <t>Still in review.licenses are needing to be found.</t>
  </si>
  <si>
    <t>Gunnstaks Law Office</t>
  </si>
  <si>
    <t>Confirming with AE if ETL needed</t>
  </si>
  <si>
    <t>Sum of MRR Contract Amount</t>
  </si>
  <si>
    <t>Type</t>
  </si>
  <si>
    <t>Rate Change - Renewals</t>
  </si>
  <si>
    <t>Long Distance</t>
  </si>
  <si>
    <t>Rate Change - Revenue Replacement</t>
  </si>
  <si>
    <t>True-Downs</t>
  </si>
  <si>
    <t xml:space="preserve">Cyberian </t>
  </si>
  <si>
    <t>LightPoint</t>
  </si>
  <si>
    <t>True-Ups</t>
  </si>
  <si>
    <t xml:space="preserve">Churned: Customer has $0 sum billing and no longer has any financial or contractual obligation to Meriplex.  </t>
  </si>
  <si>
    <t>Churning:  Customer is in the process of turning down services, is still being billed for any/all contract liabilities, with the intent of leaving Meriplex.  Customer is still retained until contract liability(ies) are met.</t>
  </si>
  <si>
    <t>Downgrade:  Customer has disconnected one or more services on their contract.  Contractual obligations may/may not have been met.  No known intent to leave, still under contract.  Customer is still retained.</t>
  </si>
  <si>
    <t>Renewal Downgrade</t>
  </si>
  <si>
    <t>Churn - Total loss of customer</t>
  </si>
  <si>
    <t>Churning - Customer who is going away but not gone yet, slowly removing services month over month until gone</t>
  </si>
  <si>
    <t>Downgrade - Still a customer but just removed some services</t>
  </si>
  <si>
    <t>True downs - Customer who has a quantity in licensing or agents that has decreased</t>
  </si>
  <si>
    <t>MRR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</si>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</sst>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8" formatCode="&quot;$&quot;#,##0.00_);[Red]\(&quot;$&quot;#,##0.00\)"/>
    <numFmt numFmtId="44" formatCode="_(&quot;$&quot;* #,##0.00_);_(&quot;$&quot;* \(#,##0.00\);_(&quot;$&quot;* &quot;-&quot;??_);_(@_)"/>
    <numFmt numFmtId="164" formatCode="_([$$-409]* #,##0.00_);_([$$-409]* \(#,##0.00\);_([$$-409]* &quot;-&quot;??_);_(@_)"/>
    <numFmt numFmtId="165" formatCode="&quot;$&quot;#,##0.00"/>
    <numFmt numFmtId="166" formatCode="mmmm"/>
    <numFmt numFmtId="167" formatCode="&quot;$&quot;#,##0"/>
    <numFmt numFmtId="168" formatCode="#,##0.0_);\(#,##0.0\)"/>
    <numFmt numFmtId="169" formatCode="0.0"/>
    <numFmt numFmtId="170" formatCode="#,##0.0"/>
  </numFmts>
  <fonts count="14">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color rgb="FF000000"/>
      <name val="Calibri"/>
      <family val="2"/>
    </font>
    <font>
      <sz val="11"/>
      <color rgb="FFFF0000"/>
      <name val="Calibri"/>
      <family val="2"/>
      <scheme val="minor"/>
    </font>
    <font>
      <sz val="11"/>
      <color rgb="FF000000"/>
      <name val="Calibri"/>
      <family val="2"/>
      <scheme val="minor"/>
    </font>
    <font>
      <b/>
      <sz val="11"/>
      <color rgb="FF000000"/>
      <name val="Calibri"/>
      <family val="2"/>
    </font>
    <font>
      <sz val="11"/>
      <color rgb="FFFF0000"/>
      <name val="Calibri"/>
      <family val="2"/>
    </font>
    <font>
      <sz val="11"/>
      <name val="Calibri"/>
      <family val="2"/>
    </font>
    <font>
      <sz val="8"/>
      <name val="Calibri"/>
      <family val="2"/>
      <scheme val="minor"/>
    </font>
    <font>
      <sz val="11"/>
      <color theme="1"/>
      <name val="Calibri"/>
      <family val="2"/>
      <scheme val="minor"/>
    </font>
    <font>
      <sz val="11"/>
      <name val="Calibri"/>
      <family val="2"/>
      <scheme val="minor"/>
    </font>
    <font>
      <sz val="10"/>
      <color rgb="FF000000"/>
      <name val="Arial"/>
      <charset val="1"/>
    </font>
  </fonts>
  <fills count="10">
    <fill>
      <patternFill patternType="none"/>
    </fill>
    <fill>
      <patternFill patternType="gray125"/>
    </fill>
    <fill>
      <patternFill patternType="solid">
        <fgColor theme="4"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rgb="FFB4C6E7"/>
        <bgColor rgb="FF000000"/>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44" fontId="11" fillId="0" borderId="0" applyFont="0" applyFill="0" applyBorder="0" applyAlignment="0" applyProtection="0"/>
  </cellStyleXfs>
  <cellXfs count="98">
    <xf numFmtId="0" fontId="0" fillId="0" borderId="0" xfId="0"/>
    <xf numFmtId="0" fontId="1" fillId="0" borderId="1" xfId="0" applyFont="1" applyBorder="1"/>
    <xf numFmtId="0" fontId="1" fillId="2" borderId="0" xfId="0" applyFont="1" applyFill="1"/>
    <xf numFmtId="14" fontId="0" fillId="0" borderId="0" xfId="0" applyNumberFormat="1"/>
    <xf numFmtId="0" fontId="1" fillId="2" borderId="0" xfId="0" applyFont="1" applyFill="1" applyAlignment="1">
      <alignment wrapText="1"/>
    </xf>
    <xf numFmtId="14" fontId="0" fillId="0" borderId="0" xfId="0" applyNumberFormat="1" applyAlignment="1">
      <alignment horizontal="right"/>
    </xf>
    <xf numFmtId="0" fontId="1" fillId="2" borderId="0" xfId="0" applyFont="1" applyFill="1" applyAlignment="1">
      <alignment horizontal="right" wrapText="1"/>
    </xf>
    <xf numFmtId="0" fontId="0" fillId="0" borderId="0" xfId="0" applyAlignment="1">
      <alignment horizontal="right"/>
    </xf>
    <xf numFmtId="44" fontId="1" fillId="2" borderId="0" xfId="0" applyNumberFormat="1" applyFont="1" applyFill="1"/>
    <xf numFmtId="44" fontId="0" fillId="0" borderId="0" xfId="0" applyNumberFormat="1"/>
    <xf numFmtId="0" fontId="1" fillId="0" borderId="0" xfId="0" applyFont="1"/>
    <xf numFmtId="44" fontId="1" fillId="0" borderId="0" xfId="0" applyNumberFormat="1" applyFont="1"/>
    <xf numFmtId="0" fontId="1" fillId="0" borderId="0" xfId="0" applyFont="1" applyAlignment="1">
      <alignment horizontal="right"/>
    </xf>
    <xf numFmtId="164" fontId="1" fillId="2" borderId="0" xfId="0" applyNumberFormat="1" applyFont="1" applyFill="1"/>
    <xf numFmtId="164" fontId="4" fillId="0" borderId="0" xfId="0" applyNumberFormat="1" applyFont="1"/>
    <xf numFmtId="164" fontId="0" fillId="0" borderId="0" xfId="0" applyNumberFormat="1"/>
    <xf numFmtId="164" fontId="1" fillId="0" borderId="0" xfId="0" applyNumberFormat="1" applyFont="1"/>
    <xf numFmtId="0" fontId="0" fillId="3" borderId="0" xfId="0" applyFill="1"/>
    <xf numFmtId="44" fontId="0" fillId="3" borderId="0" xfId="0" applyNumberFormat="1" applyFill="1"/>
    <xf numFmtId="14" fontId="0" fillId="3" borderId="0" xfId="0" applyNumberFormat="1" applyFill="1"/>
    <xf numFmtId="14" fontId="0" fillId="3" borderId="0" xfId="0" applyNumberFormat="1" applyFill="1" applyAlignment="1">
      <alignment horizontal="right"/>
    </xf>
    <xf numFmtId="164" fontId="4" fillId="3" borderId="0" xfId="0" applyNumberFormat="1" applyFont="1" applyFill="1"/>
    <xf numFmtId="44" fontId="5" fillId="0" borderId="0" xfId="0" applyNumberFormat="1" applyFont="1"/>
    <xf numFmtId="0" fontId="0" fillId="4" borderId="0" xfId="0" applyFill="1"/>
    <xf numFmtId="44" fontId="0" fillId="4" borderId="0" xfId="0" applyNumberFormat="1" applyFill="1"/>
    <xf numFmtId="14" fontId="0" fillId="4" borderId="0" xfId="0" applyNumberFormat="1" applyFill="1"/>
    <xf numFmtId="14" fontId="0" fillId="4" borderId="0" xfId="0" applyNumberFormat="1" applyFill="1" applyAlignment="1">
      <alignment horizontal="right"/>
    </xf>
    <xf numFmtId="164" fontId="4" fillId="4" borderId="0" xfId="0" applyNumberFormat="1" applyFont="1" applyFill="1"/>
    <xf numFmtId="0" fontId="6" fillId="0" borderId="0" xfId="0" applyFont="1"/>
    <xf numFmtId="0" fontId="0" fillId="4" borderId="0" xfId="0" applyFill="1" applyAlignment="1">
      <alignment horizontal="right"/>
    </xf>
    <xf numFmtId="0" fontId="6" fillId="4" borderId="0" xfId="0" applyFont="1" applyFill="1"/>
    <xf numFmtId="44" fontId="5" fillId="4" borderId="0" xfId="0" applyNumberFormat="1" applyFont="1" applyFill="1"/>
    <xf numFmtId="0" fontId="5" fillId="0" borderId="0" xfId="0" applyFont="1"/>
    <xf numFmtId="44" fontId="6" fillId="0" borderId="0" xfId="0" applyNumberFormat="1" applyFont="1"/>
    <xf numFmtId="14" fontId="6" fillId="0" borderId="0" xfId="0" applyNumberFormat="1" applyFont="1"/>
    <xf numFmtId="0" fontId="8" fillId="0" borderId="0" xfId="0" applyFont="1"/>
    <xf numFmtId="0" fontId="9" fillId="0" borderId="0" xfId="0" applyFont="1"/>
    <xf numFmtId="8" fontId="9" fillId="0" borderId="0" xfId="0" applyNumberFormat="1" applyFont="1"/>
    <xf numFmtId="14" fontId="9" fillId="0" borderId="0" xfId="0" applyNumberFormat="1" applyFont="1"/>
    <xf numFmtId="165" fontId="9" fillId="0" borderId="0" xfId="0" applyNumberFormat="1" applyFont="1"/>
    <xf numFmtId="0" fontId="4" fillId="0" borderId="0" xfId="0" applyFont="1"/>
    <xf numFmtId="0" fontId="0" fillId="6" borderId="0" xfId="0" applyFill="1"/>
    <xf numFmtId="44" fontId="0" fillId="0" borderId="0" xfId="1" applyFont="1"/>
    <xf numFmtId="166" fontId="0" fillId="0" borderId="0" xfId="0" applyNumberFormat="1" applyAlignment="1">
      <alignment horizontal="center"/>
    </xf>
    <xf numFmtId="0" fontId="0" fillId="0" borderId="0" xfId="0" applyAlignment="1">
      <alignment horizontal="center"/>
    </xf>
    <xf numFmtId="166" fontId="0" fillId="0" borderId="0" xfId="0" applyNumberFormat="1"/>
    <xf numFmtId="0" fontId="6" fillId="6" borderId="0" xfId="0" applyFont="1" applyFill="1"/>
    <xf numFmtId="49" fontId="0" fillId="0" borderId="0" xfId="0" applyNumberFormat="1"/>
    <xf numFmtId="49" fontId="6" fillId="0" borderId="0" xfId="0" applyNumberFormat="1" applyFont="1"/>
    <xf numFmtId="14" fontId="12" fillId="0" borderId="0" xfId="0" applyNumberFormat="1" applyFont="1"/>
    <xf numFmtId="8" fontId="0" fillId="0" borderId="0" xfId="0" applyNumberFormat="1"/>
    <xf numFmtId="0" fontId="12" fillId="0" borderId="0" xfId="0" applyFont="1"/>
    <xf numFmtId="0" fontId="7" fillId="5" borderId="0" xfId="0" applyFont="1" applyFill="1"/>
    <xf numFmtId="0" fontId="7" fillId="5" borderId="0" xfId="0" applyFont="1" applyFill="1" applyAlignment="1">
      <alignment wrapText="1"/>
    </xf>
    <xf numFmtId="165" fontId="4" fillId="0" borderId="0" xfId="0" applyNumberFormat="1" applyFont="1"/>
    <xf numFmtId="8" fontId="4" fillId="0" borderId="0" xfId="0" applyNumberFormat="1" applyFont="1"/>
    <xf numFmtId="14" fontId="4" fillId="0" borderId="0" xfId="0" applyNumberFormat="1" applyFont="1"/>
    <xf numFmtId="4" fontId="0" fillId="0" borderId="0" xfId="0" applyNumberFormat="1"/>
    <xf numFmtId="0" fontId="6" fillId="0" borderId="0" xfId="0" applyFont="1" applyAlignment="1">
      <alignment horizontal="left"/>
    </xf>
    <xf numFmtId="44" fontId="0" fillId="6" borderId="0" xfId="0" applyNumberFormat="1" applyFill="1"/>
    <xf numFmtId="49" fontId="0" fillId="6" borderId="0" xfId="0" applyNumberFormat="1" applyFill="1"/>
    <xf numFmtId="14" fontId="0" fillId="6" borderId="0" xfId="0" applyNumberFormat="1" applyFill="1"/>
    <xf numFmtId="166" fontId="0" fillId="6" borderId="0" xfId="0" applyNumberFormat="1" applyFill="1"/>
    <xf numFmtId="0" fontId="0" fillId="6" borderId="0" xfId="0" applyFill="1" applyAlignment="1">
      <alignment horizontal="right"/>
    </xf>
    <xf numFmtId="164" fontId="0" fillId="6" borderId="0" xfId="0" applyNumberFormat="1" applyFill="1"/>
    <xf numFmtId="0" fontId="6" fillId="7" borderId="0" xfId="0" applyFont="1" applyFill="1"/>
    <xf numFmtId="0" fontId="0" fillId="0" borderId="0" xfId="0" applyAlignment="1">
      <alignment vertical="center"/>
    </xf>
    <xf numFmtId="0" fontId="1" fillId="2" borderId="0" xfId="0" applyFont="1" applyFill="1" applyAlignment="1">
      <alignment horizontal="center"/>
    </xf>
    <xf numFmtId="44" fontId="1" fillId="2" borderId="0" xfId="0" applyNumberFormat="1" applyFont="1" applyFill="1" applyAlignment="1">
      <alignment horizontal="center" wrapText="1"/>
    </xf>
    <xf numFmtId="0" fontId="1" fillId="2" borderId="0" xfId="0" applyFont="1" applyFill="1" applyAlignment="1">
      <alignment horizontal="center" wrapText="1"/>
    </xf>
    <xf numFmtId="164" fontId="1" fillId="2" borderId="0" xfId="0" applyNumberFormat="1" applyFont="1" applyFill="1" applyAlignment="1">
      <alignment horizontal="center"/>
    </xf>
    <xf numFmtId="44" fontId="6" fillId="0" borderId="0" xfId="1" applyFont="1"/>
    <xf numFmtId="44" fontId="6" fillId="0" borderId="0" xfId="1" applyFont="1" applyFill="1"/>
    <xf numFmtId="14" fontId="1" fillId="2" borderId="0" xfId="0" applyNumberFormat="1" applyFont="1" applyFill="1" applyAlignment="1">
      <alignment horizontal="center" wrapText="1"/>
    </xf>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pivotButton="1" applyAlignment="1">
      <alignment wrapText="1"/>
    </xf>
    <xf numFmtId="0" fontId="0" fillId="0" borderId="0" xfId="0" applyAlignment="1">
      <alignment wrapText="1"/>
    </xf>
    <xf numFmtId="167" fontId="0" fillId="0" borderId="0" xfId="0" applyNumberFormat="1" applyAlignment="1">
      <alignment wrapText="1"/>
    </xf>
    <xf numFmtId="0" fontId="0" fillId="8" borderId="0" xfId="0" applyFill="1"/>
    <xf numFmtId="37" fontId="0" fillId="0" borderId="0" xfId="0" applyNumberFormat="1"/>
    <xf numFmtId="168" fontId="0" fillId="0" borderId="0" xfId="0" applyNumberFormat="1"/>
    <xf numFmtId="168" fontId="1" fillId="0" borderId="0" xfId="0" applyNumberFormat="1" applyFont="1"/>
    <xf numFmtId="169" fontId="0" fillId="0" borderId="0" xfId="0" applyNumberFormat="1"/>
    <xf numFmtId="170" fontId="0" fillId="0" borderId="0" xfId="0" applyNumberFormat="1"/>
    <xf numFmtId="8" fontId="6" fillId="0" borderId="0" xfId="1" applyNumberFormat="1" applyFont="1" applyFill="1"/>
    <xf numFmtId="0" fontId="6" fillId="0" borderId="0" xfId="0" applyFont="1" applyAlignment="1">
      <alignment wrapText="1"/>
    </xf>
    <xf numFmtId="0" fontId="0" fillId="9" borderId="0" xfId="0" applyFill="1"/>
    <xf numFmtId="0" fontId="6" fillId="9" borderId="0" xfId="0" applyFont="1" applyFill="1"/>
    <xf numFmtId="44" fontId="6" fillId="9" borderId="0" xfId="1" applyFont="1" applyFill="1"/>
    <xf numFmtId="44" fontId="0" fillId="9" borderId="0" xfId="0" applyNumberFormat="1" applyFill="1"/>
    <xf numFmtId="49" fontId="0" fillId="9" borderId="0" xfId="0" applyNumberFormat="1" applyFill="1"/>
    <xf numFmtId="14" fontId="0" fillId="9" borderId="0" xfId="0" applyNumberFormat="1" applyFill="1"/>
    <xf numFmtId="166" fontId="0" fillId="9" borderId="0" xfId="0" applyNumberFormat="1" applyFill="1"/>
    <xf numFmtId="164" fontId="0" fillId="9" borderId="0" xfId="0" applyNumberFormat="1" applyFill="1"/>
    <xf numFmtId="0" fontId="13" fillId="0" borderId="0" xfId="0" applyFont="1"/>
  </cellXfs>
  <cellStyles count="2">
    <cellStyle name="Currency" xfId="1" builtinId="4"/>
    <cellStyle name="Normal" xfId="0" builtinId="0"/>
  </cellStyles>
  <dxfs count="113">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166" formatCode="mmmm"/>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166" formatCode="mmmm"/>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font>
      <fill>
        <patternFill patternType="none">
          <fgColor rgb="FF000000"/>
          <bgColor auto="1"/>
        </patternFill>
      </fill>
    </dxf>
    <dxf>
      <font>
        <b/>
        <i val="0"/>
        <strike val="0"/>
        <condense val="0"/>
        <extend val="0"/>
        <outline val="0"/>
        <shadow val="0"/>
        <u val="none"/>
        <vertAlign val="baseline"/>
        <sz val="11"/>
        <color theme="1"/>
        <name val="Calibri"/>
        <family val="2"/>
        <scheme val="minor"/>
      </font>
    </dxf>
    <dxf>
      <numFmt numFmtId="34" formatCode="_(&quot;$&quot;* #,##0.00_);_(&quot;$&quot;* \(#,##0.00\);_(&quot;$&quot;* &quot;-&quot;??_);_(@_)"/>
    </dxf>
    <dxf>
      <font>
        <b/>
        <i val="0"/>
        <strike val="0"/>
        <condense val="0"/>
        <extend val="0"/>
        <outline val="0"/>
        <shadow val="0"/>
        <u val="none"/>
        <vertAlign val="baseline"/>
        <sz val="11"/>
        <color rgb="FF000000"/>
        <name val="Calibri"/>
        <family val="2"/>
        <scheme val="none"/>
      </font>
    </dxf>
    <dxf>
      <numFmt numFmtId="164" formatCode="_([$$-409]* #,##0.00_);_([$$-409]* \(#,##0.00\);_([$$-409]* &quot;-&quot;??_);_(@_)"/>
    </dxf>
    <dxf>
      <font>
        <b/>
        <i val="0"/>
        <strike val="0"/>
        <condense val="0"/>
        <extend val="0"/>
        <outline val="0"/>
        <shadow val="0"/>
        <u val="none"/>
        <vertAlign val="baseline"/>
        <sz val="11"/>
        <color rgb="FF000000"/>
        <name val="Calibri"/>
        <family val="2"/>
        <scheme val="none"/>
      </font>
    </dxf>
    <dxf>
      <numFmt numFmtId="166" formatCode="mmmm"/>
      <alignment horizontal="general" vertical="bottom" textRotation="0" indent="0" justifyLastLine="0" shrinkToFit="0" readingOrder="0"/>
    </dxf>
    <dxf>
      <numFmt numFmtId="19" formatCode="m/d/yyyy"/>
    </dxf>
    <dxf>
      <numFmt numFmtId="30" formatCode="@"/>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rgb="FF000000"/>
        <name val="Calibri"/>
        <family val="2"/>
        <scheme val="minor"/>
      </font>
      <numFmt numFmtId="34" formatCode="_(&quot;$&quot;* #,##0.00_);_(&quot;$&quot;* \(#,##0.00\);_(&quot;$&quot;* &quot;-&quot;??_);_(@_)"/>
    </dxf>
    <dxf>
      <font>
        <b val="0"/>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font>
      <fill>
        <patternFill patternType="none">
          <fgColor rgb="FF000000"/>
          <bgColor auto="1"/>
        </patternFill>
      </fill>
    </dxf>
    <dxf>
      <font>
        <b/>
      </font>
      <fill>
        <patternFill patternType="solid">
          <fgColor indexed="64"/>
          <bgColor theme="4" tint="0.59999389629810485"/>
        </patternFill>
      </fill>
      <alignment horizontal="center" vertical="bottom" textRotation="0" indent="0" justifyLastLine="0" shrinkToFit="0" readingOrder="0"/>
      <border diagonalUp="0" diagonalDown="0" outline="0">
        <left/>
        <right/>
        <top/>
        <bottom/>
      </border>
    </dxf>
    <dxf>
      <font>
        <b/>
      </font>
      <fill>
        <patternFill patternType="none">
          <fgColor rgb="FF000000"/>
          <bgColor auto="1"/>
        </patternFill>
      </fill>
    </dxf>
    <dxf>
      <font>
        <b/>
        <i val="0"/>
        <strike val="0"/>
        <condense val="0"/>
        <extend val="0"/>
        <outline val="0"/>
        <shadow val="0"/>
        <u val="none"/>
        <vertAlign val="baseline"/>
        <sz val="11"/>
        <color theme="1"/>
        <name val="Calibri"/>
        <family val="2"/>
        <scheme val="minor"/>
      </font>
    </dxf>
    <dxf>
      <numFmt numFmtId="34" formatCode="_(&quot;$&quot;* #,##0.00_);_(&quot;$&quot;* \(#,##0.00\);_(&quot;$&quot;* &quot;-&quot;??_);_(@_)"/>
    </dxf>
    <dxf>
      <font>
        <b/>
        <i val="0"/>
        <strike val="0"/>
        <condense val="0"/>
        <extend val="0"/>
        <outline val="0"/>
        <shadow val="0"/>
        <u val="none"/>
        <vertAlign val="baseline"/>
        <sz val="11"/>
        <color rgb="FF000000"/>
        <name val="Calibri"/>
        <family val="2"/>
        <scheme val="none"/>
      </font>
    </dxf>
    <dxf>
      <numFmt numFmtId="164" formatCode="_([$$-409]* #,##0.00_);_([$$-409]* \(#,##0.00\);_([$$-409]* &quot;-&quot;??_);_(@_)"/>
    </dxf>
    <dxf>
      <font>
        <b/>
        <i val="0"/>
        <strike val="0"/>
        <condense val="0"/>
        <extend val="0"/>
        <outline val="0"/>
        <shadow val="0"/>
        <u val="none"/>
        <vertAlign val="baseline"/>
        <sz val="11"/>
        <color rgb="FF000000"/>
        <name val="Calibri"/>
        <family val="2"/>
        <scheme val="none"/>
      </font>
    </dxf>
    <dxf>
      <numFmt numFmtId="166" formatCode="mmmm"/>
      <alignment horizontal="general" vertical="bottom" textRotation="0" indent="0" justifyLastLine="0" shrinkToFit="0" readingOrder="0"/>
    </dxf>
    <dxf>
      <numFmt numFmtId="19" formatCode="m/d/yyyy"/>
    </dxf>
    <dxf>
      <numFmt numFmtId="30" formatCode="@"/>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rgb="FF000000"/>
        <name val="Calibri"/>
        <family val="2"/>
        <scheme val="minor"/>
      </font>
      <numFmt numFmtId="34" formatCode="_(&quot;$&quot;* #,##0.00_);_(&quot;$&quot;* \(#,##0.00\);_(&quot;$&quot;* &quot;-&quot;??_);_(@_)"/>
    </dxf>
    <dxf>
      <font>
        <b val="0"/>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font>
      <fill>
        <patternFill patternType="none">
          <fgColor rgb="FF000000"/>
          <bgColor auto="1"/>
        </patternFill>
      </fill>
    </dxf>
    <dxf>
      <font>
        <b/>
      </font>
      <fill>
        <patternFill patternType="solid">
          <fgColor indexed="64"/>
          <bgColor theme="4" tint="0.59999389629810485"/>
        </patternFill>
      </fill>
      <alignment horizontal="center" vertical="bottom" textRotation="0" indent="0" justifyLastLine="0" shrinkToFit="0" readingOrder="0"/>
      <border diagonalUp="0" diagonalDown="0" outline="0">
        <left/>
        <right/>
        <top/>
        <bottom/>
      </border>
    </dxf>
    <dxf>
      <numFmt numFmtId="19" formatCode="m/d/yyyy"/>
    </dxf>
    <dxf>
      <fill>
        <patternFill patternType="solid">
          <fgColor indexed="64"/>
          <bgColor rgb="FFFFFF00"/>
        </patternFill>
      </fill>
    </dxf>
    <dxf>
      <fill>
        <patternFill patternType="solid">
          <fgColor indexed="64"/>
          <bgColor rgb="FFFFFF00"/>
        </patternFill>
      </fill>
    </dxf>
    <dxf>
      <numFmt numFmtId="164" formatCode="_([$$-409]* #,##0.00_);_([$$-409]* \(#,##0.00\);_([$$-409]* &quot;-&quot;??_);_(@_)"/>
    </dxf>
    <dxf>
      <numFmt numFmtId="164" formatCode="_([$$-409]* #,##0.00_);_([$$-409]* \(#,##0.00\);_([$$-409]* &quot;-&quot;??_);_(@_)"/>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alignment horizontal="right" vertical="bottom" textRotation="0" indent="0" justifyLastLine="0" shrinkToFit="0" readingOrder="0"/>
    </dxf>
    <dxf>
      <fill>
        <patternFill patternType="solid">
          <fgColor indexed="64"/>
          <bgColor rgb="FFFFFF00"/>
        </patternFill>
      </fill>
      <alignment horizontal="right" vertical="bottom" textRotation="0" wrapText="0" indent="0" justifyLastLine="0" shrinkToFit="0" readingOrder="0"/>
    </dxf>
    <dxf>
      <numFmt numFmtId="166" formatCode="mmmm"/>
      <alignment horizontal="general" vertical="bottom" textRotation="0" indent="0" justifyLastLine="0" shrinkToFit="0" readingOrder="0"/>
    </dxf>
    <dxf>
      <numFmt numFmtId="166" formatCode="mmmm"/>
      <fill>
        <patternFill patternType="solid">
          <fgColor indexed="64"/>
          <bgColor rgb="FFFFFF00"/>
        </patternFill>
      </fill>
    </dxf>
    <dxf>
      <numFmt numFmtId="19" formatCode="m/d/yyyy"/>
      <fill>
        <patternFill patternType="solid">
          <fgColor indexed="64"/>
          <bgColor rgb="FFFFFF00"/>
        </patternFill>
      </fill>
    </dxf>
    <dxf>
      <numFmt numFmtId="30" formatCode="@"/>
    </dxf>
    <dxf>
      <numFmt numFmtId="30" formatCode="@"/>
      <fill>
        <patternFill patternType="solid">
          <fgColor indexed="64"/>
          <bgColor rgb="FFFFFF00"/>
        </patternFill>
      </fill>
    </dxf>
    <dxf>
      <fill>
        <patternFill patternType="solid">
          <fgColor indexed="64"/>
          <bgColor rgb="FFFFFF00"/>
        </patternFill>
      </fill>
    </dxf>
    <dxf>
      <numFmt numFmtId="34" formatCode="_(&quot;$&quot;* #,##0.00_);_(&quot;$&quot;* \(#,##0.00\);_(&quot;$&quot;* &quot;-&quot;??_);_(@_)"/>
    </dxf>
    <dxf>
      <numFmt numFmtId="34" formatCode="_(&quot;$&quot;* #,##0.00_);_(&quot;$&quot;* \(#,##0.00\);_(&quot;$&quot;* &quot;-&quot;??_);_(@_)"/>
      <fill>
        <patternFill patternType="solid">
          <fgColor indexed="64"/>
          <bgColor rgb="FFFFFF00"/>
        </patternFill>
      </fill>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ont>
        <b/>
      </font>
      <fill>
        <patternFill patternType="solid">
          <fgColor indexed="64"/>
          <bgColor theme="4" tint="0.59999389629810485"/>
        </patternFill>
      </fill>
      <border diagonalUp="0" diagonalDown="0">
        <left/>
        <right/>
        <top/>
        <bottom/>
        <vertical/>
        <horizontal/>
      </border>
    </dxf>
    <dxf>
      <font>
        <b/>
        <i val="0"/>
        <strike val="0"/>
        <condense val="0"/>
        <extend val="0"/>
        <outline val="0"/>
        <shadow val="0"/>
        <u val="none"/>
        <vertAlign val="baseline"/>
        <sz val="11"/>
        <color theme="1"/>
        <name val="Calibri"/>
        <family val="2"/>
        <scheme val="minor"/>
      </font>
    </dxf>
    <dxf>
      <numFmt numFmtId="164" formatCode="_([$$-409]* #,##0.00_);_([$$-409]* \(#,##0.00\);_([$$-409]* &quot;-&quot;??_);_(@_)"/>
    </dxf>
    <dxf>
      <font>
        <b/>
        <i val="0"/>
        <strike val="0"/>
        <condense val="0"/>
        <extend val="0"/>
        <outline val="0"/>
        <shadow val="0"/>
        <u val="none"/>
        <vertAlign val="baseline"/>
        <sz val="11"/>
        <color theme="1"/>
        <name val="Calibri"/>
        <family val="2"/>
        <scheme val="minor"/>
      </font>
      <numFmt numFmtId="164" formatCode="_([$$-409]* #,##0.00_);_([$$-409]* \(#,##0.00\);_([$$-409]* &quot;-&quot;??_);_(@_)"/>
    </dxf>
    <dxf>
      <numFmt numFmtId="34" formatCode="_(&quot;$&quot;* #,##0.00_);_(&quot;$&quot;* \(#,##0.00\);_(&quot;$&quot;* &quot;-&quot;??_);_(@_)"/>
    </dxf>
    <dxf>
      <font>
        <b/>
        <i val="0"/>
        <strike val="0"/>
        <condense val="0"/>
        <extend val="0"/>
        <outline val="0"/>
        <shadow val="0"/>
        <u val="none"/>
        <vertAlign val="baseline"/>
        <sz val="11"/>
        <color theme="1"/>
        <name val="Calibri"/>
        <family val="2"/>
        <scheme val="minor"/>
      </font>
      <numFmt numFmtId="34" formatCode="_(&quot;$&quot;* #,##0.00_);_(&quot;$&quot;* \(#,##0.00\);_(&quot;$&quot;* &quot;-&quot;??_);_(@_)"/>
    </dxf>
    <dxf>
      <font>
        <b/>
        <i val="0"/>
        <strike val="0"/>
        <condense val="0"/>
        <extend val="0"/>
        <outline val="0"/>
        <shadow val="0"/>
        <u val="none"/>
        <vertAlign val="baseline"/>
        <sz val="11"/>
        <color theme="1"/>
        <name val="Calibri"/>
        <family val="2"/>
        <scheme val="minor"/>
      </font>
    </dxf>
    <dxf>
      <alignment horizontal="right" vertical="bottom" textRotation="0" indent="0" justifyLastLine="0" shrinkToFit="0" readingOrder="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numFmt numFmtId="19" formatCode="m/d/yyyy"/>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font>
    </dxf>
    <dxf>
      <font>
        <b/>
      </font>
      <fill>
        <patternFill patternType="solid">
          <fgColor indexed="64"/>
          <bgColor theme="4" tint="0.59999389629810485"/>
        </patternFill>
      </fill>
      <border diagonalUp="0" diagonalDown="0">
        <left/>
        <right/>
        <top/>
        <bottom/>
        <vertical/>
        <horizontal/>
      </border>
    </dxf>
    <dxf>
      <alignment wrapText="1"/>
    </dxf>
    <dxf>
      <alignment wrapText="1"/>
    </dxf>
    <dxf>
      <alignment wrapText="1"/>
    </dxf>
    <dxf>
      <alignment wrapText="1"/>
    </dxf>
  </dxfs>
  <tableStyles count="1" defaultTableStyle="TableStyleMedium2" defaultPivotStyle="PivotStyleLight16">
    <tableStyle name="Invisible" pivot="0" table="0" count="0" xr9:uid="{935456C2-D45C-41D6-A4FE-D2DB18AD2DC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sharedStrings" Target="sharedStrings.xml"/><Relationship Id="rId30" Type="http://schemas.openxmlformats.org/officeDocument/2006/relationships/customXml" Target="../customXml/item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[Disco MRR - New Master Template.xlsx]Controllable Churn PivotSummary!PivotTable2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'Controllable Churn PivotSummary'!$B$1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'Controllable Churn PivotSummary'!$A$2:$A$11</c:f>
              <c:multiLvlStrCache>
                <c:ptCount val="6"/>
                <c:lvl>
                  <c:pt idx="0">
                    <c:v>Controllable</c:v>
                  </c:pt>
                  <c:pt idx="1">
                    <c:v>Uncontrollable</c:v>
                  </c:pt>
                  <c:pt idx="2">
                    <c:v>Controllable</c:v>
                  </c:pt>
                  <c:pt idx="3">
                    <c:v>Uncontrollable</c:v>
                  </c:pt>
                  <c:pt idx="4">
                    <c:v>Controllable</c:v>
                  </c:pt>
                  <c:pt idx="5">
                    <c:v>Uncontrollable</c:v>
                  </c:pt>
                </c:lvl>
                <c:lvl>
                  <c:pt idx="0">
                    <c:v>Churned </c:v>
                  </c:pt>
                  <c:pt idx="2">
                    <c:v>Churning </c:v>
                  </c:pt>
                  <c:pt idx="4">
                    <c:v>Downgrade</c:v>
                  </c:pt>
                </c:lvl>
              </c:multiLvlStrCache>
            </c:multiLvlStrRef>
          </c:cat>
          <c:val>
            <c:numRef>
              <c:f>'Controllable Churn PivotSummary'!$B$2:$B$11</c:f>
              <c:numCache>
                <c:formatCode>"$"#,##0</c:formatCode>
                <c:ptCount val="6"/>
                <c:pt idx="0">
                  <c:v>66729.929999999993</c:v>
                </c:pt>
                <c:pt idx="1">
                  <c:v>75977.31</c:v>
                </c:pt>
                <c:pt idx="2">
                  <c:v>49855.86</c:v>
                </c:pt>
                <c:pt idx="3">
                  <c:v>80277.959999999992</c:v>
                </c:pt>
                <c:pt idx="4">
                  <c:v>41304.44</c:v>
                </c:pt>
                <c:pt idx="5">
                  <c:v>14435.730000000001</c:v>
                </c:pt>
              </c:numCache>
            </c:numRef>
          </c:val>
          <c:extLst>
            <c:ext xmlns:c16="http://schemas.microsoft.com/office/drawing/2014/chart" uri="{C3380CC4-5D6E-409C-BE32-E72D297353CC}">
              <c16:uniqueId val="{00000000-ECAD-4AED-9994-A3BAC1CB685A}"/>
            </c:ext>
          </c:extLst>
        </c:ser>
        <c:dLbls>
          <c:dLblPos val="outEnd"/>
          <c:showLegendKey val="0"/>
          <c:showVal val="1"/>
          <c:showCatName val="0"/>
          <c:showSerName val="0"/>
          <c:showPercent val="0"/>
          <c:showBubbleSize val="0"/>
        </c:dLbls>
        <c:gapWidth val="219"/>
        <c:overlap val="-27"/>
        <c:axId val="1857392800"/>
        <c:axId val="1857393280"/>
      </c:barChart>
      <c:catAx>
        <c:axId val="185739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393280"/>
        <c:crosses val="autoZero"/>
        <c:auto val="1"/>
        <c:lblAlgn val="ctr"/>
        <c:lblOffset val="100"/>
        <c:noMultiLvlLbl val="0"/>
      </c:catAx>
      <c:valAx>
        <c:axId val="1857393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39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[Disco MRR - New Master Template.xlsx]Churn Pivot Summary!PivotTable1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'Churn Pivot Summary'!$B$1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'Churn Pivot Summary'!$A$2:$A$8</c:f>
              <c:strCache>
                <c:ptCount val="6"/>
                <c:pt idx="0">
                  <c:v>Acquired/Change of Management </c:v>
                </c:pt>
                <c:pt idx="1">
                  <c:v>Change in Solution</c:v>
                </c:pt>
                <c:pt idx="2">
                  <c:v>Meriplex Terminated Contract </c:v>
                </c:pt>
                <c:pt idx="3">
                  <c:v>Out of Business/Site Closed</c:v>
                </c:pt>
                <c:pt idx="4">
                  <c:v>Price </c:v>
                </c:pt>
                <c:pt idx="5">
                  <c:v>Unsatisfied with Service</c:v>
                </c:pt>
              </c:strCache>
            </c:strRef>
          </c:cat>
          <c:val>
            <c:numRef>
              <c:f>'Churn Pivot Summary'!$B$2:$B$8</c:f>
              <c:numCache>
                <c:formatCode>"$"#,##0</c:formatCode>
                <c:ptCount val="6"/>
                <c:pt idx="0">
                  <c:v>140904.88</c:v>
                </c:pt>
                <c:pt idx="1">
                  <c:v>67828.819999999992</c:v>
                </c:pt>
                <c:pt idx="2">
                  <c:v>6142.51</c:v>
                </c:pt>
                <c:pt idx="3">
                  <c:v>4500.5</c:v>
                </c:pt>
                <c:pt idx="4">
                  <c:v>12202.74</c:v>
                </c:pt>
                <c:pt idx="5">
                  <c:v>73153.02</c:v>
                </c:pt>
              </c:numCache>
            </c:numRef>
          </c:val>
          <c:extLst>
            <c:ext xmlns:c16="http://schemas.microsoft.com/office/drawing/2014/chart" uri="{C3380CC4-5D6E-409C-BE32-E72D297353CC}">
              <c16:uniqueId val="{00000000-CE89-40E3-B997-70A560189538}"/>
            </c:ext>
          </c:extLst>
        </c:ser>
        <c:dLbls>
          <c:dLblPos val="outEnd"/>
          <c:showLegendKey val="0"/>
          <c:showVal val="1"/>
          <c:showCatName val="0"/>
          <c:showSerName val="0"/>
          <c:showPercent val="0"/>
          <c:showBubbleSize val="0"/>
        </c:dLbls>
        <c:gapWidth val="219"/>
        <c:overlap val="-27"/>
        <c:axId val="474502528"/>
        <c:axId val="1503712240"/>
      </c:barChart>
      <c:catAx>
        <c:axId val="47450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712240"/>
        <c:crosses val="autoZero"/>
        <c:auto val="1"/>
        <c:lblAlgn val="ctr"/>
        <c:lblOffset val="100"/>
        <c:noMultiLvlLbl val="0"/>
      </c:catAx>
      <c:valAx>
        <c:axId val="15037122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0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14</xdr:col>
      <xdr:colOff>83820</xdr:colOff>
      <xdr:row>21</xdr:row>
      <xdr:rowOff>50292</xdr:rowOff>
    </xdr:to>
    <xdr:graphicFrame macro="">
      <xdr:nvGraphicFramePr>
        <xdr:cNvPr id="2" name="Chart 1">
          <a:extLst>
            <a:ext uri="{FF2B5EF4-FFF2-40B4-BE49-F238E27FC236}">
              <a16:creationId xmlns:a16="http://schemas.microsoft.com/office/drawing/2014/main" id="{A6B66E2B-3F68-9E52-43E6-DD0C834C3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14</xdr:col>
      <xdr:colOff>520700</xdr:colOff>
      <xdr:row>22</xdr:row>
      <xdr:rowOff>129540</xdr:rowOff>
    </xdr:to>
    <xdr:graphicFrame macro="">
      <xdr:nvGraphicFramePr>
        <xdr:cNvPr id="2" name="Chart 1">
          <a:extLst>
            <a:ext uri="{FF2B5EF4-FFF2-40B4-BE49-F238E27FC236}">
              <a16:creationId xmlns:a16="http://schemas.microsoft.com/office/drawing/2014/main" id="{B370342D-0627-71E9-CC55-C15444AA50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Ian Wheeler" id="{A46DB7C8-41F9-4193-8C51-A8DF180E16BB}" userId="S::ian.wheeler@meriplex.com::f8d6005d-b220-439d-ac31-8b5967a7722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81.561708449073" createdVersion="8" refreshedVersion="8" minRefreshableVersion="3" recordCount="207" xr:uid="{437FB1C0-F089-465B-BF50-6D75CF022B62}">
  <cacheSource type="worksheet">
    <worksheetSource ref="A1:S1048576" sheet="MRR Disco 2023"/>
  </cacheSource>
  <cacheFields count="19">
    <cacheField name="Churn Type" numFmtId="0">
      <sharedItems containsBlank="1" count="5">
        <s v="Downgrade"/>
        <s v="Churned "/>
        <s v="Churning "/>
        <s v="Chrurned"/>
        <m/>
      </sharedItems>
    </cacheField>
    <cacheField name="Service Type" numFmtId="0">
      <sharedItems containsBlank="1"/>
    </cacheField>
    <cacheField name="Internal Company" numFmtId="0">
      <sharedItems containsBlank="1"/>
    </cacheField>
    <cacheField name="Customer" numFmtId="0">
      <sharedItems containsBlank="1"/>
    </cacheField>
    <cacheField name="MRR Contract Amount" numFmtId="0">
      <sharedItems containsBlank="1" containsMixedTypes="1" containsNumber="1" minValue="0" maxValue="51900"/>
    </cacheField>
    <cacheField name="MRR Billing Amount" numFmtId="0">
      <sharedItems containsBlank="1" containsMixedTypes="1" containsNumber="1" minValue="5" maxValue="77290"/>
    </cacheField>
    <cacheField name="Agent Income 18%" numFmtId="44">
      <sharedItems containsBlank="1" containsMixedTypes="1" containsNumber="1" minValue="0" maxValue="1419.48"/>
    </cacheField>
    <cacheField name="ETL's Required Y/N" numFmtId="44">
      <sharedItems containsBlank="1"/>
    </cacheField>
    <cacheField name="Total ETL's" numFmtId="0">
      <sharedItems containsBlank="1" containsMixedTypes="1" containsNumber="1" minValue="0" maxValue="504859.29"/>
    </cacheField>
    <cacheField name="Final Invoice Amount Exluding ETL's" numFmtId="0">
      <sharedItems containsBlank="1" containsMixedTypes="1" containsNumber="1" minValue="0" maxValue="16330"/>
    </cacheField>
    <cacheField name="Total ETL's Billed" numFmtId="44">
      <sharedItems containsBlank="1" containsMixedTypes="1" containsNumber="1" minValue="0" maxValue="504859.29"/>
    </cacheField>
    <cacheField name="Reason" numFmtId="0">
      <sharedItems containsBlank="1" count="13">
        <s v="Billing "/>
        <m/>
        <s v="Change in Solution"/>
        <s v="Price "/>
        <s v="Acquired/Change of Management "/>
        <s v="Unknown "/>
        <s v="Out of Business/Site Closed"/>
        <s v="Unsatisfied with Service"/>
        <s v="Meriplex Terminated Contract "/>
        <s v="Acquisition (M&amp;A)"/>
        <s v="Suspension "/>
        <s v="contract up/New MSP"/>
        <s v="Using new service provider"/>
      </sharedItems>
    </cacheField>
    <cacheField name="Controllable/Uncontrollable" numFmtId="0">
      <sharedItems containsBlank="1" count="6">
        <s v="Controllable"/>
        <s v=""/>
        <s v="Uncontrollable"/>
        <s v="Unknown "/>
        <s v="Unknown"/>
        <m/>
      </sharedItems>
    </cacheField>
    <cacheField name="Effective Date: (BD)" numFmtId="14">
      <sharedItems containsNonDate="0" containsDate="1" containsString="0" containsBlank="1" minDate="2022-10-31T00:00:00" maxDate="2024-01-01T00:00:00"/>
    </cacheField>
    <cacheField name="Month" numFmtId="0">
      <sharedItems containsBlank="1"/>
    </cacheField>
    <cacheField name="Budget" numFmtId="164">
      <sharedItems containsBlank="1" containsMixedTypes="1" containsNumber="1" minValue="59270" maxValue="132126.53"/>
    </cacheField>
    <cacheField name="Equipment Not Returned NRR" numFmtId="44">
      <sharedItems containsBlank="1" containsMixedTypes="1" containsNumber="1" containsInteger="1" minValue="0" maxValue="0"/>
    </cacheField>
    <cacheField name="Notes" numFmtId="0">
      <sharedItems containsBlank="1" longText="1"/>
    </cacheField>
    <cacheField name="Finance Not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81.561708564812" createdVersion="7" refreshedVersion="8" minRefreshableVersion="3" recordCount="416" xr:uid="{53AC0860-C605-4253-B035-FB820820E029}">
  <cacheSource type="worksheet">
    <worksheetSource name="Table2"/>
  </cacheSource>
  <cacheFields count="14">
    <cacheField name="Churn Type " numFmtId="0">
      <sharedItems count="3">
        <s v="Churned "/>
        <s v="Churning "/>
        <s v="Downgrade"/>
      </sharedItems>
    </cacheField>
    <cacheField name="Service Type " numFmtId="0">
      <sharedItems/>
    </cacheField>
    <cacheField name="Internal Company " numFmtId="0">
      <sharedItems/>
    </cacheField>
    <cacheField name="Customer " numFmtId="0">
      <sharedItems/>
    </cacheField>
    <cacheField name="MRR Amount " numFmtId="44">
      <sharedItems containsSemiMixedTypes="0" containsString="0" containsNumber="1" minValue="0.25" maxValue="16168"/>
    </cacheField>
    <cacheField name="Reason " numFmtId="0">
      <sharedItems/>
    </cacheField>
    <cacheField name="Request Date" numFmtId="0">
      <sharedItems containsNonDate="0" containsDate="1" containsString="0" containsBlank="1" minDate="2019-08-19T00:00:00" maxDate="2021-12-01T00:00:00"/>
    </cacheField>
    <cacheField name="Effective Date: (BD)" numFmtId="14">
      <sharedItems containsSemiMixedTypes="0" containsNonDate="0" containsDate="1" containsString="0" minDate="2021-01-01T00:00:00" maxDate="2022-01-01T00:00:00" count="135">
        <d v="2021-06-01T00:00:00"/>
        <d v="2021-03-04T00:00:00"/>
        <d v="2021-08-31T00:00:00"/>
        <d v="2021-07-31T00:00:00"/>
        <d v="2021-12-01T00:00:00"/>
        <d v="2021-05-31T00:00:00"/>
        <d v="2021-08-26T00:00:00"/>
        <d v="2021-11-01T00:00:00"/>
        <d v="2021-11-13T00:00:00"/>
        <d v="2021-05-01T00:00:00"/>
        <d v="2021-10-01T00:00:00"/>
        <d v="2021-02-19T00:00:00"/>
        <d v="2021-11-08T00:00:00"/>
        <d v="2021-12-24T00:00:00"/>
        <d v="2021-12-07T00:00:00"/>
        <d v="2021-04-22T00:00:00"/>
        <d v="2021-04-17T00:00:00"/>
        <d v="2021-04-20T00:00:00"/>
        <d v="2021-04-03T00:00:00"/>
        <d v="2021-03-01T00:00:00"/>
        <d v="2021-03-11T00:00:00"/>
        <d v="2021-12-16T00:00:00"/>
        <d v="2021-11-16T00:00:00"/>
        <d v="2021-12-09T00:00:00"/>
        <d v="2021-11-30T00:00:00"/>
        <d v="2021-09-01T00:00:00"/>
        <d v="2021-12-31T00:00:00"/>
        <d v="2021-10-07T00:00:00"/>
        <d v="2021-11-02T00:00:00"/>
        <d v="2021-05-08T00:00:00"/>
        <d v="2021-01-21T00:00:00"/>
        <d v="2021-10-16T00:00:00"/>
        <d v="2021-10-08T00:00:00"/>
        <d v="2021-09-16T00:00:00"/>
        <d v="2021-09-19T00:00:00"/>
        <d v="2021-09-23T00:00:00"/>
        <d v="2021-02-17T00:00:00"/>
        <d v="2021-06-22T00:00:00"/>
        <d v="2021-08-01T00:00:00"/>
        <d v="2021-07-08T00:00:00"/>
        <d v="2021-05-03T00:00:00"/>
        <d v="2021-08-15T00:00:00"/>
        <d v="2021-08-28T00:00:00"/>
        <d v="2021-04-29T00:00:00"/>
        <d v="2021-01-01T00:00:00"/>
        <d v="2021-02-28T00:00:00"/>
        <d v="2021-03-08T00:00:00"/>
        <d v="2021-01-27T00:00:00"/>
        <d v="2021-04-30T00:00:00"/>
        <d v="2021-10-17T00:00:00"/>
        <d v="2021-01-30T00:00:00"/>
        <d v="2021-01-22T00:00:00"/>
        <d v="2021-09-05T00:00:00"/>
        <d v="2021-06-30T00:00:00"/>
        <d v="2021-07-09T00:00:00"/>
        <d v="2021-09-13T00:00:00"/>
        <d v="2021-08-02T00:00:00"/>
        <d v="2021-12-17T00:00:00"/>
        <d v="2021-04-04T00:00:00"/>
        <d v="2021-08-09T00:00:00"/>
        <d v="2021-08-27T00:00:00"/>
        <d v="2021-07-13T00:00:00"/>
        <d v="2021-03-28T00:00:00"/>
        <d v="2021-09-30T00:00:00"/>
        <d v="2021-03-03T00:00:00"/>
        <d v="2021-02-27T00:00:00"/>
        <d v="2021-04-11T00:00:00"/>
        <d v="2021-12-18T00:00:00"/>
        <d v="2021-08-12T00:00:00"/>
        <d v="2021-02-04T00:00:00"/>
        <d v="2021-10-27T00:00:00"/>
        <d v="2021-10-23T00:00:00"/>
        <d v="2021-05-21T00:00:00"/>
        <d v="2021-11-18T00:00:00"/>
        <d v="2021-11-22T00:00:00"/>
        <d v="2021-05-17T00:00:00"/>
        <d v="2021-01-09T00:00:00"/>
        <d v="2021-02-10T00:00:00"/>
        <d v="2021-03-23T00:00:00"/>
        <d v="2021-01-31T00:00:00"/>
        <d v="2021-10-02T00:00:00"/>
        <d v="2021-10-04T00:00:00"/>
        <d v="2021-09-03T00:00:00"/>
        <d v="2021-11-07T00:00:00"/>
        <d v="2021-10-13T00:00:00"/>
        <d v="2021-09-09T00:00:00"/>
        <d v="2021-01-02T00:00:00"/>
        <d v="2021-08-13T00:00:00"/>
        <d v="2021-08-16T00:00:00"/>
        <d v="2021-07-02T00:00:00"/>
        <d v="2021-03-02T00:00:00"/>
        <d v="2021-11-28T00:00:00"/>
        <d v="2021-03-13T00:00:00"/>
        <d v="2021-03-31T00:00:00"/>
        <d v="2021-02-06T00:00:00"/>
        <d v="2021-08-14T00:00:00"/>
        <d v="2021-04-02T00:00:00"/>
        <d v="2021-04-01T00:00:00"/>
        <d v="2021-09-14T00:00:00"/>
        <d v="2021-05-23T00:00:00"/>
        <d v="2021-10-18T00:00:00"/>
        <d v="2021-05-18T00:00:00"/>
        <d v="2021-12-05T00:00:00"/>
        <d v="2021-06-15T00:00:00"/>
        <d v="2021-01-20T00:00:00"/>
        <d v="2021-11-21T00:00:00"/>
        <d v="2021-12-11T00:00:00"/>
        <d v="2021-07-01T00:00:00"/>
        <d v="2021-06-17T00:00:00"/>
        <d v="2021-03-24T00:00:00"/>
        <d v="2021-10-12T00:00:00"/>
        <d v="2021-08-22T00:00:00"/>
        <d v="2021-06-21T00:00:00"/>
        <d v="2021-05-28T00:00:00"/>
        <d v="2021-12-04T00:00:00"/>
        <d v="2021-05-27T00:00:00"/>
        <d v="2021-10-11T00:00:00"/>
        <d v="2021-10-31T00:00:00"/>
        <d v="2021-10-10T00:00:00"/>
        <d v="2021-09-21T00:00:00"/>
        <d v="2021-11-09T00:00:00"/>
        <d v="2021-06-20T00:00:00"/>
        <d v="2021-09-02T00:00:00"/>
        <d v="2021-02-20T00:00:00"/>
        <d v="2021-07-29T00:00:00"/>
        <d v="2021-01-08T00:00:00"/>
        <d v="2021-07-30T00:00:00"/>
        <d v="2021-10-29T00:00:00"/>
        <d v="2021-09-11T00:00:00"/>
        <d v="2021-07-04T00:00:00"/>
        <d v="2021-12-30T00:00:00"/>
        <d v="2021-11-15T00:00:00"/>
        <d v="2021-02-18T00:00:00"/>
        <d v="2021-10-03T00:00:00"/>
        <d v="2021-12-13T00:00:00"/>
      </sharedItems>
    </cacheField>
    <cacheField name="Month" numFmtId="0">
      <sharedItems count="15">
        <s v="June"/>
        <s v="August"/>
        <s v="July"/>
        <s v="December"/>
        <s v="May"/>
        <s v="November"/>
        <s v="October"/>
        <s v="February "/>
        <s v="April "/>
        <s v="March"/>
        <s v="September"/>
        <s v="January"/>
        <s v="June " u="1"/>
        <s v="March " u="1"/>
        <s v="October " u="1"/>
      </sharedItems>
    </cacheField>
    <cacheField name="Contract Term Date" numFmtId="0">
      <sharedItems containsDate="1" containsBlank="1" containsMixedTypes="1" minDate="2019-05-31T00:00:00" maxDate="2023-03-20T00:00:00"/>
    </cacheField>
    <cacheField name="Ticket " numFmtId="0">
      <sharedItems containsString="0" containsBlank="1" containsNumber="1" containsInteger="1" minValue="367192" maxValue="4163639"/>
    </cacheField>
    <cacheField name="Total ETL's" numFmtId="44">
      <sharedItems containsString="0" containsBlank="1" containsNumber="1" minValue="59.55" maxValue="24655.02"/>
    </cacheField>
    <cacheField name="Budget" numFmtId="164">
      <sharedItems containsSemiMixedTypes="0" containsString="0" containsNumber="1" containsInteger="1" minValue="21000" maxValue="26700"/>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81.561708796296" createdVersion="7" refreshedVersion="8" minRefreshableVersion="3" recordCount="422" xr:uid="{0D38A915-844F-40C5-8898-2E0A19D43482}">
  <cacheSource type="worksheet">
    <worksheetSource name="Table22"/>
  </cacheSource>
  <cacheFields count="15">
    <cacheField name="Churn Type " numFmtId="0">
      <sharedItems count="3">
        <s v="Downgrade"/>
        <s v="Churned "/>
        <s v="Churning "/>
      </sharedItems>
    </cacheField>
    <cacheField name="Service Type " numFmtId="0">
      <sharedItems/>
    </cacheField>
    <cacheField name="Internal Company " numFmtId="0">
      <sharedItems/>
    </cacheField>
    <cacheField name="Customer " numFmtId="0">
      <sharedItems/>
    </cacheField>
    <cacheField name="MRR Amount " numFmtId="0">
      <sharedItems containsSemiMixedTypes="0" containsString="0" containsNumber="1" minValue="-44679.93" maxValue="63963"/>
    </cacheField>
    <cacheField name="Reason " numFmtId="0">
      <sharedItems/>
    </cacheField>
    <cacheField name="Controllable/Uncontrollable" numFmtId="49">
      <sharedItems/>
    </cacheField>
    <cacheField name="Effective Date: (BD)" numFmtId="14">
      <sharedItems containsSemiMixedTypes="0" containsNonDate="0" containsDate="1" containsString="0" minDate="2022-01-01T00:00:00" maxDate="2023-01-01T00:00:00" count="120">
        <d v="2022-09-30T00:00:00"/>
        <d v="2022-11-01T00:00:00"/>
        <d v="2022-07-01T00:00:00"/>
        <d v="2022-04-15T00:00:00"/>
        <d v="2022-12-01T00:00:00"/>
        <d v="2022-08-01T00:00:00"/>
        <d v="2022-06-15T00:00:00"/>
        <d v="2022-10-27T00:00:00"/>
        <d v="2022-05-07T00:00:00"/>
        <d v="2022-06-01T00:00:00"/>
        <d v="2022-09-01T00:00:00"/>
        <d v="2022-09-19T00:00:00"/>
        <d v="2022-06-09T00:00:00"/>
        <d v="2022-01-01T00:00:00"/>
        <d v="2022-01-05T00:00:00"/>
        <d v="2022-07-08T00:00:00"/>
        <d v="2022-05-02T00:00:00"/>
        <d v="2022-05-01T00:00:00"/>
        <d v="2022-06-11T00:00:00"/>
        <d v="2022-02-26T00:00:00"/>
        <d v="2022-01-16T00:00:00"/>
        <d v="2022-02-01T00:00:00"/>
        <d v="2022-07-06T00:00:00"/>
        <d v="2022-07-17T00:00:00"/>
        <d v="2022-07-31T00:00:00"/>
        <d v="2022-06-14T00:00:00"/>
        <d v="2022-06-25T00:00:00"/>
        <d v="2022-06-10T00:00:00"/>
        <d v="2022-07-15T00:00:00"/>
        <d v="2022-07-24T00:00:00"/>
        <d v="2022-08-09T00:00:00"/>
        <d v="2022-07-16T00:00:00"/>
        <d v="2022-08-31T00:00:00"/>
        <d v="2022-01-02T00:00:00"/>
        <d v="2022-10-01T00:00:00"/>
        <d v="2022-08-19T00:00:00"/>
        <d v="2022-04-01T00:00:00"/>
        <d v="2022-12-08T00:00:00"/>
        <d v="2022-12-15T00:00:00"/>
        <d v="2022-03-01T00:00:00"/>
        <d v="2022-07-02T00:00:00"/>
        <d v="2022-10-16T00:00:00"/>
        <d v="2022-01-09T00:00:00"/>
        <d v="2022-06-06T00:00:00"/>
        <d v="2022-02-20T00:00:00"/>
        <d v="2022-02-13T00:00:00"/>
        <d v="2022-12-20T00:00:00"/>
        <d v="2022-01-27T00:00:00"/>
        <d v="2022-11-16T00:00:00"/>
        <d v="2022-11-13T00:00:00"/>
        <d v="2022-03-02T00:00:00"/>
        <d v="2022-01-06T00:00:00"/>
        <d v="2022-01-15T00:00:00"/>
        <d v="2022-04-07T00:00:00"/>
        <d v="2022-04-16T00:00:00"/>
        <d v="2022-04-08T00:00:00"/>
        <d v="2022-02-11T00:00:00"/>
        <d v="2022-07-20T00:00:00"/>
        <d v="2022-03-14T00:00:00"/>
        <d v="2022-05-08T00:00:00"/>
        <d v="2022-09-16T00:00:00"/>
        <d v="2022-10-02T00:00:00"/>
        <d v="2022-04-12T00:00:00"/>
        <d v="2022-07-12T00:00:00"/>
        <d v="2022-02-18T00:00:00"/>
        <d v="2022-04-19T00:00:00"/>
        <d v="2022-01-29T00:00:00"/>
        <d v="2022-05-13T00:00:00"/>
        <d v="2022-04-25T00:00:00"/>
        <d v="2022-09-05T00:00:00"/>
        <d v="2022-05-19T00:00:00"/>
        <d v="2022-09-17T00:00:00"/>
        <d v="2022-12-31T00:00:00"/>
        <d v="2022-05-14T00:00:00"/>
        <d v="2022-09-13T00:00:00"/>
        <d v="2022-02-04T00:00:00"/>
        <d v="2022-08-08T00:00:00"/>
        <d v="2022-02-07T00:00:00"/>
        <d v="2022-03-15T00:00:00"/>
        <d v="2022-10-13T00:00:00"/>
        <d v="2022-01-03T00:00:00"/>
        <d v="2022-04-14T00:00:00"/>
        <d v="2022-10-25T00:00:00"/>
        <d v="2022-08-05T00:00:00"/>
        <d v="2022-04-18T00:00:00"/>
        <d v="2022-10-15T00:00:00"/>
        <d v="2022-02-10T00:00:00"/>
        <d v="2022-06-13T00:00:00"/>
        <d v="2022-07-23T00:00:00"/>
        <d v="2022-06-30T00:00:00"/>
        <d v="2022-05-31T00:00:00"/>
        <d v="2022-01-18T00:00:00"/>
        <d v="2022-04-02T00:00:00"/>
        <d v="2022-02-22T00:00:00"/>
        <d v="2022-03-09T00:00:00"/>
        <d v="2022-04-30T00:00:00"/>
        <d v="2022-11-30T00:00:00"/>
        <d v="2022-10-31T00:00:00"/>
        <d v="2022-07-14T00:00:00"/>
        <d v="2022-07-04T00:00:00"/>
        <d v="2022-09-10T00:00:00"/>
        <d v="2022-01-28T00:00:00"/>
        <d v="2022-01-17T00:00:00"/>
        <d v="2022-04-17T00:00:00"/>
        <d v="2022-04-04T00:00:00"/>
        <d v="2022-02-28T00:00:00"/>
        <d v="2022-03-20T00:00:00"/>
        <d v="2022-05-21T00:00:00"/>
        <d v="2022-05-15T00:00:00"/>
        <d v="2022-05-26T00:00:00"/>
        <d v="2022-05-27T00:00:00"/>
        <d v="2022-07-03T00:00:00"/>
        <d v="2022-10-19T00:00:00"/>
        <d v="2022-07-13T00:00:00"/>
        <d v="2022-04-06T00:00:00"/>
        <d v="2022-06-04T00:00:00"/>
        <d v="2022-10-08T00:00:00"/>
        <d v="2022-06-20T00:00:00"/>
        <d v="2022-02-06T00:00:00"/>
        <d v="2022-10-20T00:00:00"/>
      </sharedItems>
    </cacheField>
    <cacheField name="Month" numFmtId="166">
      <sharedItems count="12">
        <s v="September"/>
        <s v="November"/>
        <s v="July"/>
        <s v="April"/>
        <s v="December"/>
        <s v="August"/>
        <s v="June"/>
        <s v="October"/>
        <s v="May"/>
        <s v="January"/>
        <s v="February"/>
        <s v="March"/>
      </sharedItems>
    </cacheField>
    <cacheField name="Contract Term Date" numFmtId="0">
      <sharedItems containsDate="1" containsBlank="1" containsMixedTypes="1" minDate="2022-01-01T00:00:00" maxDate="2023-02-16T00:00:00"/>
    </cacheField>
    <cacheField name="Ticket " numFmtId="0">
      <sharedItems containsString="0" containsBlank="1" containsNumber="1" containsInteger="1" minValue="421114" maxValue="8631826"/>
    </cacheField>
    <cacheField name="Total ETL's" numFmtId="0">
      <sharedItems containsString="0" containsBlank="1" containsNumber="1" minValue="1030.4000000000001" maxValue="1030.4000000000001"/>
    </cacheField>
    <cacheField name="Budget" numFmtId="164">
      <sharedItems containsSemiMixedTypes="0" containsString="0" containsNumber="1" minValue="36276.76" maxValue="56157"/>
    </cacheField>
    <cacheField name="Notes" numFmtId="0">
      <sharedItems containsBlank="1"/>
    </cacheField>
    <cacheField name="Finance Notes "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81.561708796296" createdVersion="7" refreshedVersion="8" minRefreshableVersion="3" recordCount="202" xr:uid="{3CDF7575-59B7-4742-9BB6-19832A4CA4AF}">
  <cacheSource type="worksheet">
    <worksheetSource name="Table229"/>
  </cacheSource>
  <cacheFields count="19">
    <cacheField name="Churn Type" numFmtId="0">
      <sharedItems count="3">
        <s v="Downgrade"/>
        <s v="Churned "/>
        <s v="Churning "/>
      </sharedItems>
    </cacheField>
    <cacheField name="Service Type" numFmtId="0">
      <sharedItems count="9">
        <s v="Cloud Services"/>
        <s v="Managed Services"/>
        <s v="Connectivity "/>
        <s v="MRR - Agent Income"/>
        <s v="SD-WAN"/>
        <s v="Voice Services"/>
        <s v="Colocation "/>
        <s v="Managed Security Services"/>
        <s v="UCaaS"/>
      </sharedItems>
    </cacheField>
    <cacheField name="Internal Company" numFmtId="0">
      <sharedItems/>
    </cacheField>
    <cacheField name="Customer" numFmtId="0">
      <sharedItems/>
    </cacheField>
    <cacheField name="MRR Contract Amount" numFmtId="0">
      <sharedItems containsMixedTypes="1" containsNumber="1" minValue="0" maxValue="51900"/>
    </cacheField>
    <cacheField name="MRR Billing Amount" numFmtId="0">
      <sharedItems containsBlank="1" containsMixedTypes="1" containsNumber="1" minValue="5" maxValue="77290"/>
    </cacheField>
    <cacheField name="Agent Income 18%" numFmtId="44">
      <sharedItems containsBlank="1" containsMixedTypes="1" containsNumber="1" minValue="0" maxValue="1419.48"/>
    </cacheField>
    <cacheField name="ETL's Required Y/N" numFmtId="44">
      <sharedItems containsBlank="1"/>
    </cacheField>
    <cacheField name="Total ETL's" numFmtId="44">
      <sharedItems containsBlank="1" containsMixedTypes="1" containsNumber="1" minValue="0" maxValue="504859.29"/>
    </cacheField>
    <cacheField name="Final Invoice Amount Exluding ETL's" numFmtId="0">
      <sharedItems containsBlank="1" containsMixedTypes="1" containsNumber="1" minValue="0" maxValue="16330"/>
    </cacheField>
    <cacheField name="Total ETL's Billed" numFmtId="44">
      <sharedItems containsBlank="1" containsMixedTypes="1" containsNumber="1" minValue="0" maxValue="504859.29"/>
    </cacheField>
    <cacheField name="Reason" numFmtId="0">
      <sharedItems containsBlank="1"/>
    </cacheField>
    <cacheField name="Controllable/Uncontrollable" numFmtId="49">
      <sharedItems/>
    </cacheField>
    <cacheField name="Effective Date: (BD)" numFmtId="14">
      <sharedItems containsSemiMixedTypes="0" containsNonDate="0" containsDate="1" containsString="0" minDate="2022-10-31T00:00:00" maxDate="2024-01-01T00:00:00"/>
    </cacheField>
    <cacheField name="Month" numFmtId="166">
      <sharedItems count="12">
        <s v="October"/>
        <s v="January"/>
        <s v="February"/>
        <s v="March"/>
        <s v="April"/>
        <s v="May"/>
        <s v="June"/>
        <s v="July"/>
        <s v="August"/>
        <s v="September"/>
        <s v="November"/>
        <s v="December"/>
      </sharedItems>
    </cacheField>
    <cacheField name="Budget" numFmtId="164">
      <sharedItems containsMixedTypes="1" containsNumber="1" containsInteger="1" minValue="59270" maxValue="72156"/>
    </cacheField>
    <cacheField name="Equipment Not Returned NRR" numFmtId="44">
      <sharedItems containsBlank="1" containsMixedTypes="1" containsNumber="1" containsInteger="1" minValue="0" maxValue="0"/>
    </cacheField>
    <cacheField name="Notes" numFmtId="0">
      <sharedItems containsBlank="1" longText="1"/>
    </cacheField>
    <cacheField name="Finance Not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81.561708912035" createdVersion="7" refreshedVersion="8" minRefreshableVersion="3" recordCount="223" xr:uid="{CE4F9C07-34CF-4D18-92FE-42C880C23C55}">
  <cacheSource type="worksheet">
    <worksheetSource ref="A1:N224" sheet="MRR Disco 2020"/>
  </cacheSource>
  <cacheFields count="14">
    <cacheField name="Churn Type " numFmtId="0">
      <sharedItems count="3">
        <s v="Churned"/>
        <s v="Churning"/>
        <s v="Downgrade"/>
      </sharedItems>
    </cacheField>
    <cacheField name="Service Type " numFmtId="0">
      <sharedItems/>
    </cacheField>
    <cacheField name="Internal Company " numFmtId="0">
      <sharedItems/>
    </cacheField>
    <cacheField name="Customer " numFmtId="0">
      <sharedItems/>
    </cacheField>
    <cacheField name="MRR Amount " numFmtId="165">
      <sharedItems containsSemiMixedTypes="0" containsString="0" containsNumber="1" minValue="1" maxValue="24644"/>
    </cacheField>
    <cacheField name="Reason " numFmtId="8">
      <sharedItems/>
    </cacheField>
    <cacheField name="Request Date" numFmtId="14">
      <sharedItems containsSemiMixedTypes="0" containsNonDate="0" containsDate="1" containsString="0" minDate="2020-01-20T00:00:00" maxDate="2020-12-21T00:00:00"/>
    </cacheField>
    <cacheField name="Effective Date: (BD)" numFmtId="14">
      <sharedItems containsSemiMixedTypes="0" containsNonDate="0" containsDate="1" containsString="0" minDate="2020-01-20T00:00:00" maxDate="2020-12-21T00:00:00" count="12">
        <d v="2020-01-20T00:00:00"/>
        <d v="2020-02-20T00:00:00"/>
        <d v="2020-03-20T00:00:00"/>
        <d v="2020-04-20T00:00:00"/>
        <d v="2020-05-20T00:00:00"/>
        <d v="2020-06-20T00:00:00"/>
        <d v="2020-07-20T00:00:00"/>
        <d v="2020-08-20T00:00:00"/>
        <d v="2020-09-20T00:00:00"/>
        <d v="2020-10-20T00:00:00"/>
        <d v="2020-11-20T00:00:00"/>
        <d v="2020-12-20T00:00:00"/>
      </sharedItems>
    </cacheField>
    <cacheField name="Month" numFmtId="0">
      <sharedItems count="12">
        <s v="January"/>
        <s v="February "/>
        <s v="March"/>
        <s v="April"/>
        <s v="May"/>
        <s v="June"/>
        <s v="July"/>
        <s v="August"/>
        <s v="September"/>
        <s v="October"/>
        <s v="November"/>
        <s v="December"/>
      </sharedItems>
    </cacheField>
    <cacheField name="Contract Term Date" numFmtId="0">
      <sharedItems containsNonDate="0" containsString="0" containsBlank="1"/>
    </cacheField>
    <cacheField name="Ticket " numFmtId="0">
      <sharedItems containsNonDate="0" containsString="0" containsBlank="1"/>
    </cacheField>
    <cacheField name="Total ETL's" numFmtId="0">
      <sharedItems containsNonDate="0" containsString="0" containsBlank="1"/>
    </cacheField>
    <cacheField name="Budget" numFmtId="0">
      <sharedItems containsSemiMixedTypes="0" containsString="0" containsNumber="1" containsInteger="1" minValue="15000" maxValue="21000"/>
    </cacheField>
    <cacheField name="Not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7">
  <r>
    <x v="0"/>
    <s v="Cloud Services"/>
    <s v="Cyberian"/>
    <s v="Sigma Delta Tau"/>
    <n v="800.75"/>
    <n v="800.75"/>
    <s v="$"/>
    <s v="No"/>
    <s v="$"/>
    <n v="954"/>
    <s v="$"/>
    <x v="0"/>
    <x v="0"/>
    <d v="2022-10-31T00:00:00"/>
    <s v="October"/>
    <s v="$"/>
    <n v="0"/>
    <s v="Per Brody’s comment -  Prof services offboarded the services back in November but the disconnect team was not notified until March of this year."/>
    <m/>
  </r>
  <r>
    <x v="1"/>
    <s v="Managed Services"/>
    <s v="CPI"/>
    <s v="_x000a_Sigue Corp"/>
    <n v="5000"/>
    <n v="5000"/>
    <n v="0"/>
    <s v="No"/>
    <n v="0"/>
    <n v="0"/>
    <n v="0"/>
    <x v="1"/>
    <x v="1"/>
    <d v="2023-01-01T00:00:00"/>
    <s v="January"/>
    <n v="59270"/>
    <n v="0"/>
    <m/>
    <m/>
  </r>
  <r>
    <x v="1"/>
    <s v="Managed Services"/>
    <s v="RIT"/>
    <s v="Tallahassee Orthopedic Clinic"/>
    <n v="2438.4"/>
    <m/>
    <m/>
    <s v="No"/>
    <n v="0"/>
    <n v="0"/>
    <s v="$"/>
    <x v="1"/>
    <x v="1"/>
    <d v="2023-01-01T00:00:00"/>
    <s v="January"/>
    <n v="59270"/>
    <n v="0"/>
    <m/>
    <m/>
  </r>
  <r>
    <x v="1"/>
    <s v="Managed Services"/>
    <s v="RIT"/>
    <s v="Integrated Physician Network"/>
    <n v="2028.39"/>
    <m/>
    <m/>
    <s v="No"/>
    <s v="$"/>
    <s v="$"/>
    <s v="$"/>
    <x v="1"/>
    <x v="1"/>
    <d v="2023-01-01T00:00:00"/>
    <s v="January"/>
    <n v="59270"/>
    <n v="0"/>
    <m/>
    <m/>
  </r>
  <r>
    <x v="1"/>
    <s v="Managed Services"/>
    <s v="Meriplex"/>
    <s v="AmTex Machine Products"/>
    <n v="1845"/>
    <n v="1845"/>
    <n v="0"/>
    <s v="No"/>
    <n v="0"/>
    <n v="0"/>
    <n v="0"/>
    <x v="2"/>
    <x v="0"/>
    <d v="2023-01-01T00:00:00"/>
    <s v="January"/>
    <n v="59270"/>
    <n v="0"/>
    <m/>
    <m/>
  </r>
  <r>
    <x v="1"/>
    <s v="Managed Services"/>
    <s v="CPI"/>
    <s v="The Scanning Company - MSI CA"/>
    <n v="1756"/>
    <m/>
    <m/>
    <s v="No"/>
    <n v="0"/>
    <n v="0"/>
    <s v="$"/>
    <x v="1"/>
    <x v="1"/>
    <d v="2023-01-01T00:00:00"/>
    <s v="January"/>
    <n v="59270"/>
    <n v="0"/>
    <m/>
    <m/>
  </r>
  <r>
    <x v="0"/>
    <s v="Managed Services"/>
    <s v="CPI"/>
    <s v="_x000a_Auctions In Motion"/>
    <n v="1750"/>
    <n v="1750"/>
    <n v="0"/>
    <s v="No"/>
    <n v="0"/>
    <n v="0"/>
    <n v="0"/>
    <x v="1"/>
    <x v="1"/>
    <d v="2023-01-01T00:00:00"/>
    <s v="January"/>
    <n v="59270"/>
    <n v="0"/>
    <m/>
    <m/>
  </r>
  <r>
    <x v="1"/>
    <s v="Cloud Services"/>
    <s v="Meriplex"/>
    <s v="AmTex Machine Products"/>
    <n v="1702"/>
    <n v="1702"/>
    <n v="0"/>
    <s v="No"/>
    <n v="0"/>
    <n v="0"/>
    <n v="0"/>
    <x v="2"/>
    <x v="0"/>
    <d v="2023-01-01T00:00:00"/>
    <s v="January"/>
    <n v="59270"/>
    <n v="0"/>
    <m/>
    <m/>
  </r>
  <r>
    <x v="0"/>
    <s v="Connectivity "/>
    <s v="Meriplex"/>
    <s v="Floworks International LLC"/>
    <n v="1209"/>
    <n v="1209"/>
    <n v="0"/>
    <s v="No"/>
    <n v="0"/>
    <n v="0"/>
    <n v="0"/>
    <x v="2"/>
    <x v="0"/>
    <d v="2023-01-01T00:00:00"/>
    <s v="January"/>
    <n v="59270"/>
    <n v="0"/>
    <m/>
    <m/>
  </r>
  <r>
    <x v="1"/>
    <s v="Managed Services"/>
    <s v="RIT"/>
    <s v="_x000a_JWM Group"/>
    <n v="775"/>
    <n v="775"/>
    <n v="0"/>
    <s v="No"/>
    <n v="0"/>
    <n v="0"/>
    <n v="0"/>
    <x v="1"/>
    <x v="1"/>
    <d v="2023-01-01T00:00:00"/>
    <s v="January"/>
    <n v="59270"/>
    <n v="0"/>
    <m/>
    <m/>
  </r>
  <r>
    <x v="1"/>
    <s v="Managed Services"/>
    <s v="Cyberian"/>
    <s v="Americare Network"/>
    <n v="514"/>
    <n v="514"/>
    <n v="0"/>
    <s v="No"/>
    <n v="0"/>
    <n v="0"/>
    <n v="0"/>
    <x v="2"/>
    <x v="0"/>
    <d v="2023-01-01T00:00:00"/>
    <s v="January"/>
    <n v="59270"/>
    <n v="0"/>
    <m/>
    <m/>
  </r>
  <r>
    <x v="0"/>
    <s v="Managed Services"/>
    <s v="F1"/>
    <s v="_x000a_Bill Penney Motor Company Inc"/>
    <n v="268.88"/>
    <n v="268.88"/>
    <n v="0"/>
    <s v="No"/>
    <n v="0"/>
    <n v="0"/>
    <n v="0"/>
    <x v="1"/>
    <x v="1"/>
    <d v="2023-01-01T00:00:00"/>
    <s v="January"/>
    <n v="59270"/>
    <n v="0"/>
    <s v="Note from F1 uptick file: Bill Penny - $300 is Churn the rest is downturn -268.88 This client had an acquisition that was on a separate agreement for a certain period of time until we got our arms around their IT needs.  As we normalized that location, it was brought under the main location which lowered some of their pricing due to consolidation. $205 was a drop in their Managed Service agreement $300 was due to ending their G-Suite Backup  agreement The rest was normal up/down-tick"/>
    <m/>
  </r>
  <r>
    <x v="1"/>
    <s v="MRR - Agent Income"/>
    <s v="Meriplex"/>
    <s v="AmTex Machine Products"/>
    <n v="225"/>
    <n v="225"/>
    <n v="0"/>
    <s v="No"/>
    <n v="0"/>
    <n v="0"/>
    <n v="0"/>
    <x v="2"/>
    <x v="0"/>
    <d v="2023-01-01T00:00:00"/>
    <s v="January"/>
    <n v="59270"/>
    <n v="0"/>
    <m/>
    <m/>
  </r>
  <r>
    <x v="0"/>
    <s v="SD-WAN"/>
    <s v="Meriplex"/>
    <s v="Floworks International LLC"/>
    <n v="225"/>
    <n v="225"/>
    <n v="0"/>
    <s v="No"/>
    <n v="0"/>
    <n v="0"/>
    <n v="0"/>
    <x v="2"/>
    <x v="0"/>
    <d v="2023-01-01T00:00:00"/>
    <s v="January"/>
    <n v="59270"/>
    <n v="0"/>
    <m/>
    <m/>
  </r>
  <r>
    <x v="2"/>
    <s v="Managed Services"/>
    <s v="Vergent "/>
    <s v="Scott Oldner Lighting Design"/>
    <n v="149.82"/>
    <n v="149.82"/>
    <n v="0"/>
    <s v="No"/>
    <n v="0"/>
    <n v="0"/>
    <n v="0"/>
    <x v="2"/>
    <x v="0"/>
    <d v="2023-01-01T00:00:00"/>
    <s v="January"/>
    <n v="59270"/>
    <n v="0"/>
    <m/>
    <m/>
  </r>
  <r>
    <x v="1"/>
    <s v="Voice Services"/>
    <s v="Vergent "/>
    <s v="Scott Oldner Lighting Design"/>
    <n v="149.69999999999999"/>
    <n v="149.69999999999999"/>
    <n v="0"/>
    <s v="No"/>
    <n v="0"/>
    <n v="0"/>
    <n v="0"/>
    <x v="3"/>
    <x v="0"/>
    <d v="2023-01-01T00:00:00"/>
    <s v="January"/>
    <n v="59270"/>
    <n v="0"/>
    <m/>
    <m/>
  </r>
  <r>
    <x v="1"/>
    <s v="Managed Services"/>
    <s v="Verma"/>
    <s v="Delta Land Services, LLC (Bellaire TX)"/>
    <n v="118.93"/>
    <m/>
    <m/>
    <s v="No"/>
    <s v="$"/>
    <m/>
    <s v="$"/>
    <x v="1"/>
    <x v="1"/>
    <d v="2023-01-01T00:00:00"/>
    <s v="January"/>
    <n v="59270"/>
    <n v="0"/>
    <m/>
    <m/>
  </r>
  <r>
    <x v="1"/>
    <s v="Managed Services"/>
    <s v="RIT"/>
    <s v="Trine Aerospace &amp; Defense"/>
    <n v="96"/>
    <m/>
    <m/>
    <s v="No"/>
    <n v="0"/>
    <n v="0"/>
    <s v="$"/>
    <x v="1"/>
    <x v="1"/>
    <d v="2023-01-01T00:00:00"/>
    <s v="January"/>
    <n v="59270"/>
    <n v="0"/>
    <m/>
    <m/>
  </r>
  <r>
    <x v="0"/>
    <s v="Connectivity "/>
    <s v="Meriplex"/>
    <s v="Conn Appliances"/>
    <n v="0"/>
    <n v="1372"/>
    <n v="0"/>
    <s v="No"/>
    <n v="0"/>
    <n v="0"/>
    <n v="0"/>
    <x v="2"/>
    <x v="0"/>
    <d v="2023-01-01T00:00:00"/>
    <s v="January"/>
    <n v="59270"/>
    <n v="0"/>
    <s v="Need to add to 2023"/>
    <m/>
  </r>
  <r>
    <x v="1"/>
    <s v="Managed Services"/>
    <s v="Cyberian"/>
    <s v="Green House Cottages"/>
    <n v="0"/>
    <n v="1820"/>
    <n v="0"/>
    <s v="N"/>
    <n v="0"/>
    <n v="0"/>
    <n v="0"/>
    <x v="4"/>
    <x v="2"/>
    <d v="2023-01-01T00:00:00"/>
    <s v="January"/>
    <n v="59270"/>
    <n v="0"/>
    <m/>
    <m/>
  </r>
  <r>
    <x v="1"/>
    <s v="Cloud Services"/>
    <s v="Cyberian"/>
    <s v="Green House Cottages"/>
    <n v="0"/>
    <n v="82.57"/>
    <n v="0"/>
    <s v="No"/>
    <n v="0"/>
    <n v="0"/>
    <n v="0"/>
    <x v="4"/>
    <x v="2"/>
    <d v="2023-01-01T00:00:00"/>
    <s v="January"/>
    <n v="59270"/>
    <n v="0"/>
    <m/>
    <m/>
  </r>
  <r>
    <x v="1"/>
    <s v="MRR - Agent Income"/>
    <s v="Cyberian"/>
    <s v="Green House Cottages"/>
    <n v="0"/>
    <n v="38.253"/>
    <n v="0"/>
    <s v="Y"/>
    <n v="0"/>
    <n v="0"/>
    <n v="0"/>
    <x v="4"/>
    <x v="2"/>
    <d v="2023-01-01T00:00:00"/>
    <s v="January"/>
    <n v="59270"/>
    <n v="0"/>
    <m/>
    <m/>
  </r>
  <r>
    <x v="1"/>
    <s v="Colocation "/>
    <s v="Cyberian"/>
    <s v="Green House Cottages"/>
    <n v="0"/>
    <n v="35"/>
    <n v="0"/>
    <s v="No"/>
    <n v="0"/>
    <n v="0"/>
    <n v="0"/>
    <x v="4"/>
    <x v="2"/>
    <d v="2023-01-01T00:00:00"/>
    <s v="January"/>
    <n v="59270"/>
    <n v="0"/>
    <m/>
    <m/>
  </r>
  <r>
    <x v="1"/>
    <s v="Voice Services"/>
    <s v="Vergent "/>
    <s v="A+ Reliable Pool Service"/>
    <n v="105.77"/>
    <n v="105.77"/>
    <s v="$"/>
    <s v="No"/>
    <s v="$"/>
    <s v="Pending"/>
    <s v="$"/>
    <x v="5"/>
    <x v="3"/>
    <d v="2023-01-10T00:00:00"/>
    <s v="January"/>
    <n v="59270"/>
    <n v="0"/>
    <m/>
    <m/>
  </r>
  <r>
    <x v="0"/>
    <s v="SD-WAN"/>
    <s v="Meriplex"/>
    <s v="SCI - SDWAN"/>
    <n v="2587.5"/>
    <n v="2537.5"/>
    <n v="0"/>
    <s v="No"/>
    <n v="0"/>
    <n v="0"/>
    <n v="0"/>
    <x v="6"/>
    <x v="2"/>
    <d v="2023-01-31T00:00:00"/>
    <s v="January"/>
    <n v="59270"/>
    <n v="0"/>
    <s v="Multiple Sites"/>
    <m/>
  </r>
  <r>
    <x v="0"/>
    <s v="Connectivity "/>
    <s v="Meriplex"/>
    <s v="SCI - Circuits"/>
    <n v="2459"/>
    <n v="2441"/>
    <n v="0"/>
    <s v="Yes"/>
    <n v="1873.74"/>
    <n v="0"/>
    <n v="1873.74"/>
    <x v="2"/>
    <x v="0"/>
    <d v="2023-01-31T00:00:00"/>
    <s v="January"/>
    <n v="59270"/>
    <n v="0"/>
    <s v="Multiple Sites"/>
    <m/>
  </r>
  <r>
    <x v="1"/>
    <s v="Cloud Services"/>
    <s v="RIT"/>
    <s v="Central Bank"/>
    <n v="11844.29"/>
    <m/>
    <m/>
    <s v="No"/>
    <m/>
    <n v="0"/>
    <n v="0"/>
    <x v="1"/>
    <x v="1"/>
    <d v="2023-02-01T00:00:00"/>
    <s v="February"/>
    <n v="60110"/>
    <n v="0"/>
    <m/>
    <m/>
  </r>
  <r>
    <x v="1"/>
    <s v="Managed Services"/>
    <s v="RIT"/>
    <s v="_x000a_Integrated Physician Network"/>
    <n v="5831.61"/>
    <n v="5831.61"/>
    <n v="0"/>
    <s v="No"/>
    <n v="0"/>
    <n v="0"/>
    <n v="0"/>
    <x v="1"/>
    <x v="1"/>
    <d v="2023-02-01T00:00:00"/>
    <s v="February"/>
    <n v="60110"/>
    <n v="0"/>
    <m/>
    <m/>
  </r>
  <r>
    <x v="1"/>
    <s v="Managed Services"/>
    <s v="Lightpoint"/>
    <s v="_x000a_Salem ASC, LLC"/>
    <n v="4930"/>
    <n v="4930"/>
    <n v="0"/>
    <s v="No"/>
    <n v="0"/>
    <n v="0"/>
    <n v="0"/>
    <x v="1"/>
    <x v="1"/>
    <d v="2023-02-01T00:00:00"/>
    <s v="February"/>
    <n v="60110"/>
    <n v="0"/>
    <m/>
    <m/>
  </r>
  <r>
    <x v="1"/>
    <s v="Managed Services"/>
    <s v="Lightpoint"/>
    <s v="_x000a_GloryBee Foods"/>
    <n v="3543"/>
    <n v="3543"/>
    <n v="0"/>
    <s v="No"/>
    <n v="0"/>
    <n v="0"/>
    <n v="0"/>
    <x v="1"/>
    <x v="1"/>
    <d v="2023-02-01T00:00:00"/>
    <s v="February"/>
    <n v="60110"/>
    <n v="0"/>
    <m/>
    <m/>
  </r>
  <r>
    <x v="0"/>
    <s v="Managed Services"/>
    <s v="Meriplex"/>
    <s v="Aguirre &amp; Fields, LP"/>
    <n v="3346.53"/>
    <n v="3346.53"/>
    <n v="0"/>
    <s v="No"/>
    <n v="0"/>
    <n v="0"/>
    <n v="0"/>
    <x v="2"/>
    <x v="0"/>
    <d v="2023-02-01T00:00:00"/>
    <s v="February"/>
    <n v="60110"/>
    <n v="0"/>
    <s v="Currently working on ETL's and Billing Adjustment"/>
    <m/>
  </r>
  <r>
    <x v="0"/>
    <s v="Connectivity "/>
    <s v="Meriplex"/>
    <s v="Floworks International LLC"/>
    <n v="1636"/>
    <n v="1600.9"/>
    <n v="0"/>
    <s v="No"/>
    <n v="0"/>
    <n v="0"/>
    <n v="0"/>
    <x v="2"/>
    <x v="0"/>
    <d v="2023-02-01T00:00:00"/>
    <s v="February"/>
    <n v="60110"/>
    <n v="0"/>
    <m/>
    <m/>
  </r>
  <r>
    <x v="0"/>
    <s v="Managed Services"/>
    <s v="ITW"/>
    <s v="First State Bank DeQueen"/>
    <n v="250"/>
    <n v="250"/>
    <n v="0"/>
    <s v="No"/>
    <n v="0"/>
    <n v="0"/>
    <n v="0"/>
    <x v="2"/>
    <x v="0"/>
    <d v="2023-02-01T00:00:00"/>
    <s v="February"/>
    <n v="60110"/>
    <n v="0"/>
    <m/>
    <m/>
  </r>
  <r>
    <x v="0"/>
    <s v="SD-WAN"/>
    <s v="Meriplex"/>
    <s v="Floworks International LLC"/>
    <n v="200"/>
    <n v="200"/>
    <n v="0"/>
    <s v="No"/>
    <n v="0"/>
    <n v="0"/>
    <n v="0"/>
    <x v="2"/>
    <x v="0"/>
    <d v="2023-02-01T00:00:00"/>
    <s v="February"/>
    <n v="60110"/>
    <n v="0"/>
    <m/>
    <m/>
  </r>
  <r>
    <x v="1"/>
    <s v="Managed Services"/>
    <s v="RIT"/>
    <s v="_x000a_Virtual Partner Advantage"/>
    <n v="30"/>
    <n v="30"/>
    <n v="0"/>
    <s v="No"/>
    <n v="0"/>
    <n v="0"/>
    <n v="0"/>
    <x v="1"/>
    <x v="1"/>
    <d v="2023-02-01T00:00:00"/>
    <s v="February"/>
    <n v="60110"/>
    <n v="0"/>
    <m/>
    <m/>
  </r>
  <r>
    <x v="0"/>
    <s v="Managed Security Services"/>
    <s v="Meriplex"/>
    <s v="Castle Biosciences, Inc"/>
    <n v="1044"/>
    <n v="1044"/>
    <n v="0"/>
    <s v="No"/>
    <n v="0"/>
    <n v="0"/>
    <n v="0"/>
    <x v="2"/>
    <x v="0"/>
    <d v="2023-02-02T00:00:00"/>
    <s v="February"/>
    <n v="60110"/>
    <n v="0"/>
    <m/>
    <m/>
  </r>
  <r>
    <x v="0"/>
    <s v="Managed Services"/>
    <s v="Meriplex"/>
    <s v="PMQ Group, LLC dba Avita"/>
    <s v="$"/>
    <n v="1197.74"/>
    <s v="$"/>
    <s v="No"/>
    <s v="$"/>
    <s v="$"/>
    <n v="0"/>
    <x v="2"/>
    <x v="0"/>
    <d v="2023-02-05T00:00:00"/>
    <s v="February"/>
    <n v="60110"/>
    <n v="0"/>
    <m/>
    <m/>
  </r>
  <r>
    <x v="1"/>
    <s v="Managed Services"/>
    <s v="EGT"/>
    <s v="TWR Enterprises"/>
    <n v="843"/>
    <n v="843.6"/>
    <n v="151.84799999999998"/>
    <s v="No"/>
    <n v="0"/>
    <n v="475.75"/>
    <n v="0"/>
    <x v="4"/>
    <x v="2"/>
    <d v="2023-02-06T00:00:00"/>
    <s v="February"/>
    <n v="60110"/>
    <n v="0"/>
    <s v="No contract found"/>
    <m/>
  </r>
  <r>
    <x v="2"/>
    <s v="Managed Services"/>
    <s v="EGT"/>
    <s v="Serfas Inc"/>
    <s v="$"/>
    <n v="378.9"/>
    <s v="$"/>
    <s v="No"/>
    <s v="$"/>
    <n v="2539.8200000000002"/>
    <n v="0"/>
    <x v="0"/>
    <x v="0"/>
    <d v="2023-02-28T00:00:00"/>
    <s v="February"/>
    <n v="60110"/>
    <n v="0"/>
    <m/>
    <m/>
  </r>
  <r>
    <x v="1"/>
    <s v="Connectivity "/>
    <s v="Meriplex"/>
    <s v="Cinch"/>
    <n v="17495.3"/>
    <n v="17495.32"/>
    <n v="0"/>
    <s v="No"/>
    <n v="0"/>
    <n v="0"/>
    <n v="0"/>
    <x v="4"/>
    <x v="2"/>
    <d v="2023-02-28T00:00:00"/>
    <s v="February"/>
    <n v="60110"/>
    <n v="0"/>
    <m/>
    <m/>
  </r>
  <r>
    <x v="1"/>
    <s v="Managed Services"/>
    <s v="Meriplex"/>
    <s v="Denver Agency"/>
    <n v="5662.79"/>
    <n v="5662.79"/>
    <n v="0"/>
    <s v="No"/>
    <n v="0"/>
    <n v="5662.79"/>
    <n v="0"/>
    <x v="2"/>
    <x v="0"/>
    <d v="2023-02-28T00:00:00"/>
    <s v="February"/>
    <n v="60110"/>
    <n v="0"/>
    <m/>
    <m/>
  </r>
  <r>
    <x v="1"/>
    <s v="SD-WAN"/>
    <s v="Meriplex"/>
    <s v="Cinch"/>
    <n v="3436.09"/>
    <n v="3436.09"/>
    <n v="0"/>
    <s v="No"/>
    <n v="0"/>
    <n v="0"/>
    <n v="0"/>
    <x v="4"/>
    <x v="2"/>
    <d v="2023-02-28T00:00:00"/>
    <s v="February"/>
    <n v="60110"/>
    <n v="0"/>
    <m/>
    <m/>
  </r>
  <r>
    <x v="0"/>
    <s v="Connectivity "/>
    <s v="Meriplex"/>
    <s v="SCI - Circuits"/>
    <n v="1592.5"/>
    <n v="1574.5"/>
    <n v="0"/>
    <s v="Yes"/>
    <n v="371.45"/>
    <n v="0"/>
    <n v="371.45"/>
    <x v="2"/>
    <x v="0"/>
    <d v="2023-02-28T00:00:00"/>
    <s v="February"/>
    <n v="60110"/>
    <n v="0"/>
    <s v="Multiple Sites"/>
    <m/>
  </r>
  <r>
    <x v="1"/>
    <s v="Managed Services"/>
    <s v="Cyberian"/>
    <s v="Indiana Hand &amp; Shoulder Center"/>
    <n v="0"/>
    <n v="14672.54"/>
    <n v="0"/>
    <s v="No"/>
    <n v="0"/>
    <n v="0"/>
    <n v="0"/>
    <x v="7"/>
    <x v="0"/>
    <d v="2023-02-28T00:00:00"/>
    <s v="February"/>
    <n v="60110"/>
    <n v="0"/>
    <m/>
    <m/>
  </r>
  <r>
    <x v="1"/>
    <s v="Managed Services"/>
    <s v="Cyberian"/>
    <s v="Wealth Advisory  Solutions"/>
    <n v="0"/>
    <n v="1257.25"/>
    <n v="0"/>
    <s v="No"/>
    <n v="0"/>
    <n v="0"/>
    <n v="0"/>
    <x v="2"/>
    <x v="0"/>
    <d v="2023-02-28T00:00:00"/>
    <s v="February"/>
    <n v="60110"/>
    <n v="0"/>
    <m/>
    <m/>
  </r>
  <r>
    <x v="2"/>
    <s v="Managed Services"/>
    <s v="Optimum"/>
    <s v="BluSky Restoration Contractors LLC"/>
    <n v="18075"/>
    <n v="18075"/>
    <n v="0"/>
    <s v="No"/>
    <n v="0"/>
    <n v="0"/>
    <n v="0"/>
    <x v="4"/>
    <x v="2"/>
    <d v="2023-03-01T00:00:00"/>
    <s v="March"/>
    <n v="60969"/>
    <n v="0"/>
    <m/>
    <m/>
  </r>
  <r>
    <x v="1"/>
    <s v="Managed Services"/>
    <s v="Meriplex"/>
    <s v="Arbor Diagnostics"/>
    <n v="16330"/>
    <n v="16330"/>
    <n v="0"/>
    <s v="Yes"/>
    <n v="504859.29"/>
    <n v="16330"/>
    <n v="504859.29"/>
    <x v="7"/>
    <x v="0"/>
    <d v="2023-03-01T00:00:00"/>
    <s v="March"/>
    <n v="60969"/>
    <n v="0"/>
    <m/>
    <m/>
  </r>
  <r>
    <x v="1"/>
    <s v="Managed Security Services"/>
    <s v="GNT "/>
    <s v="Blue Oak Energy"/>
    <n v="3978.38"/>
    <n v="3978.38"/>
    <n v="0"/>
    <s v="No"/>
    <n v="0"/>
    <n v="3862.5"/>
    <n v="3862.5"/>
    <x v="4"/>
    <x v="2"/>
    <d v="2023-03-01T00:00:00"/>
    <s v="March"/>
    <n v="60969"/>
    <n v="0"/>
    <s v="This agreement was supposed to disco back in August ETL's were billed then"/>
    <m/>
  </r>
  <r>
    <x v="1"/>
    <s v="Managed Services"/>
    <s v="Meriplex"/>
    <s v="Apollo Path, LLC"/>
    <n v="3375"/>
    <n v="3375"/>
    <n v="0"/>
    <s v="Yes"/>
    <n v="102880.49"/>
    <n v="3375"/>
    <n v="102880.49"/>
    <x v="7"/>
    <x v="0"/>
    <d v="2023-03-01T00:00:00"/>
    <s v="March"/>
    <n v="60969"/>
    <n v="0"/>
    <m/>
    <m/>
  </r>
  <r>
    <x v="0"/>
    <s v="Voice Services"/>
    <s v="Meriplex"/>
    <s v="Floworks International LLC"/>
    <n v="3300.9"/>
    <n v="3300.9"/>
    <n v="0"/>
    <s v="No"/>
    <n v="0"/>
    <n v="0"/>
    <n v="0"/>
    <x v="2"/>
    <x v="0"/>
    <d v="2023-03-01T00:00:00"/>
    <s v="March"/>
    <n v="60969"/>
    <n v="0"/>
    <m/>
    <m/>
  </r>
  <r>
    <x v="1"/>
    <s v="Managed Services"/>
    <s v="Optimum"/>
    <s v="The Colorado Trust"/>
    <n v="2508.48"/>
    <n v="2508.48"/>
    <n v="0"/>
    <s v="No"/>
    <n v="0"/>
    <n v="2508.48"/>
    <n v="2508.48"/>
    <x v="7"/>
    <x v="0"/>
    <d v="2023-03-01T00:00:00"/>
    <s v="March"/>
    <n v="60969"/>
    <n v="0"/>
    <m/>
    <m/>
  </r>
  <r>
    <x v="1"/>
    <s v="Managed Services"/>
    <s v="RIT"/>
    <s v="Central Bank"/>
    <n v="1831.75"/>
    <m/>
    <m/>
    <s v="No"/>
    <s v="$"/>
    <n v="0"/>
    <n v="0"/>
    <x v="1"/>
    <x v="1"/>
    <d v="2023-03-01T00:00:00"/>
    <s v="March"/>
    <n v="60969"/>
    <n v="0"/>
    <m/>
    <m/>
  </r>
  <r>
    <x v="1"/>
    <s v="Managed Services"/>
    <s v="CPI"/>
    <s v="_x000a_D&amp;R Investments, LLC"/>
    <n v="1559.6"/>
    <n v="1559.6"/>
    <n v="0"/>
    <s v="No"/>
    <n v="0"/>
    <n v="0"/>
    <n v="0"/>
    <x v="1"/>
    <x v="1"/>
    <d v="2023-03-01T00:00:00"/>
    <s v="March"/>
    <n v="60969"/>
    <n v="0"/>
    <m/>
    <m/>
  </r>
  <r>
    <x v="1"/>
    <s v="Managed Services"/>
    <s v="GNT "/>
    <s v="Insurity LLC"/>
    <n v="1545"/>
    <n v="1545"/>
    <n v="0"/>
    <s v="No"/>
    <n v="0"/>
    <n v="1545"/>
    <n v="0"/>
    <x v="2"/>
    <x v="0"/>
    <d v="2023-03-01T00:00:00"/>
    <s v="March"/>
    <n v="60969"/>
    <n v="0"/>
    <m/>
    <m/>
  </r>
  <r>
    <x v="2"/>
    <s v="Managed Services"/>
    <s v="Optimum"/>
    <s v="Precast Concepts"/>
    <n v="939.05"/>
    <n v="939.05"/>
    <s v="$"/>
    <s v="No"/>
    <s v="$"/>
    <s v="Pending"/>
    <s v="$"/>
    <x v="4"/>
    <x v="2"/>
    <d v="2023-03-01T00:00:00"/>
    <s v="March"/>
    <n v="60969"/>
    <n v="0"/>
    <m/>
    <m/>
  </r>
  <r>
    <x v="0"/>
    <s v="SD-WAN"/>
    <s v="Meriplex"/>
    <s v="Floworks International LLC"/>
    <n v="863"/>
    <n v="863"/>
    <n v="0"/>
    <s v="No"/>
    <n v="0"/>
    <n v="0"/>
    <n v="0"/>
    <x v="2"/>
    <x v="0"/>
    <d v="2023-03-01T00:00:00"/>
    <s v="March"/>
    <n v="60969"/>
    <n v="0"/>
    <m/>
    <m/>
  </r>
  <r>
    <x v="1"/>
    <s v="Cloud Services"/>
    <s v="RIT"/>
    <s v="_x000a_Virtual Partner Advantage"/>
    <n v="706"/>
    <n v="706"/>
    <n v="0"/>
    <s v="No"/>
    <n v="0"/>
    <n v="0"/>
    <n v="0"/>
    <x v="1"/>
    <x v="1"/>
    <d v="2023-03-01T00:00:00"/>
    <s v="March"/>
    <n v="60969"/>
    <n v="0"/>
    <m/>
    <m/>
  </r>
  <r>
    <x v="0"/>
    <s v="Connectivity "/>
    <s v="Meriplex"/>
    <s v="Floworks International LLC"/>
    <n v="682"/>
    <n v="682"/>
    <n v="0"/>
    <s v="No"/>
    <n v="13486"/>
    <s v="Pending"/>
    <n v="0"/>
    <x v="2"/>
    <x v="0"/>
    <d v="2023-03-01T00:00:00"/>
    <s v="March"/>
    <n v="60969"/>
    <n v="0"/>
    <s v="Pending confirmation of customer we are keeping circuit to term date or paying ETL's upfront"/>
    <m/>
  </r>
  <r>
    <x v="1"/>
    <s v="Managed Services"/>
    <s v="CPI"/>
    <s v="_x000a_Associated Television International"/>
    <n v="615"/>
    <n v="615"/>
    <n v="0"/>
    <s v="No"/>
    <n v="0"/>
    <n v="0"/>
    <n v="0"/>
    <x v="1"/>
    <x v="1"/>
    <d v="2023-03-01T00:00:00"/>
    <s v="March"/>
    <n v="60969"/>
    <n v="0"/>
    <m/>
    <m/>
  </r>
  <r>
    <x v="1"/>
    <s v="Managed Services"/>
    <s v="EGT"/>
    <s v="Mark F Willie APAC"/>
    <n v="613.79999999999995"/>
    <n v="613.79999999999995"/>
    <n v="53.46"/>
    <s v="No"/>
    <n v="0"/>
    <n v="0"/>
    <n v="0"/>
    <x v="4"/>
    <x v="2"/>
    <d v="2023-03-01T00:00:00"/>
    <s v="March"/>
    <n v="60969"/>
    <n v="0"/>
    <m/>
    <m/>
  </r>
  <r>
    <x v="0"/>
    <s v="MRR - Agent Income"/>
    <s v="Optimum"/>
    <s v="National Endowment for Financial Ed"/>
    <n v="527"/>
    <n v="527"/>
    <n v="94.86"/>
    <s v="No"/>
    <n v="0"/>
    <n v="527"/>
    <n v="0"/>
    <x v="8"/>
    <x v="2"/>
    <d v="2023-03-01T00:00:00"/>
    <s v="March"/>
    <n v="60969"/>
    <n v="0"/>
    <s v="The licenses customer was upgrading to were no longer needed after engineer was involve in the project. "/>
    <m/>
  </r>
  <r>
    <x v="1"/>
    <s v="Managed Services"/>
    <s v="EGT"/>
    <s v="Orange County Museum of Art"/>
    <n v="434.5"/>
    <n v="434.5"/>
    <n v="77.150000000000006"/>
    <s v="No"/>
    <n v="0"/>
    <n v="0"/>
    <n v="0"/>
    <x v="4"/>
    <x v="2"/>
    <d v="2023-03-01T00:00:00"/>
    <s v="March"/>
    <n v="60969"/>
    <n v="0"/>
    <m/>
    <m/>
  </r>
  <r>
    <x v="0"/>
    <s v="SD-WAN"/>
    <s v="Meriplex"/>
    <s v="Floworks International LLC"/>
    <n v="180"/>
    <n v="180"/>
    <n v="0"/>
    <s v="No"/>
    <n v="0"/>
    <n v="0"/>
    <n v="0"/>
    <x v="2"/>
    <x v="0"/>
    <d v="2023-03-01T00:00:00"/>
    <s v="March"/>
    <n v="60969"/>
    <n v="0"/>
    <m/>
    <m/>
  </r>
  <r>
    <x v="0"/>
    <s v="Managed Services"/>
    <s v="Meriplex"/>
    <s v="Stallion Oilfield Services, Ltd."/>
    <n v="96"/>
    <n v="96"/>
    <n v="0"/>
    <s v="No"/>
    <n v="0"/>
    <n v="0"/>
    <n v="0"/>
    <x v="2"/>
    <x v="0"/>
    <d v="2023-03-01T00:00:00"/>
    <s v="March"/>
    <n v="60969"/>
    <n v="0"/>
    <m/>
    <m/>
  </r>
  <r>
    <x v="1"/>
    <s v="Managed Services"/>
    <s v="Vergent "/>
    <s v="Jim Hand Agency"/>
    <n v="22"/>
    <n v="5"/>
    <n v="0"/>
    <s v="No"/>
    <n v="0"/>
    <n v="0"/>
    <n v="0"/>
    <x v="8"/>
    <x v="2"/>
    <d v="2023-03-01T00:00:00"/>
    <s v="March"/>
    <n v="60969"/>
    <n v="0"/>
    <m/>
    <m/>
  </r>
  <r>
    <x v="1"/>
    <s v="Managed Services"/>
    <s v="Vergent "/>
    <s v="Encore Commercial"/>
    <n v="15"/>
    <n v="19.95"/>
    <n v="0"/>
    <s v="No"/>
    <n v="0"/>
    <n v="0"/>
    <n v="0"/>
    <x v="8"/>
    <x v="2"/>
    <d v="2023-03-01T00:00:00"/>
    <s v="March"/>
    <n v="60969"/>
    <n v="0"/>
    <m/>
    <m/>
  </r>
  <r>
    <x v="0"/>
    <s v="Colocation "/>
    <s v="Cyberian"/>
    <s v="LCP Transportation"/>
    <n v="0"/>
    <n v="900"/>
    <n v="0"/>
    <s v="No"/>
    <n v="0"/>
    <n v="0"/>
    <n v="0"/>
    <x v="2"/>
    <x v="0"/>
    <d v="2023-03-01T00:00:00"/>
    <s v="March"/>
    <n v="60969"/>
    <n v="0"/>
    <m/>
    <m/>
  </r>
  <r>
    <x v="0"/>
    <s v="Cloud Services"/>
    <s v="Cyberian"/>
    <s v="LCP Transportation"/>
    <n v="0"/>
    <n v="231"/>
    <n v="0"/>
    <s v="No"/>
    <n v="0"/>
    <n v="0"/>
    <n v="0"/>
    <x v="2"/>
    <x v="0"/>
    <d v="2023-03-01T00:00:00"/>
    <s v="March"/>
    <n v="60969"/>
    <n v="0"/>
    <m/>
    <m/>
  </r>
  <r>
    <x v="1"/>
    <s v="Connectivity "/>
    <s v="Meriplex"/>
    <s v="SP + Corporation"/>
    <n v="1034"/>
    <n v="1034"/>
    <n v="0"/>
    <s v="No"/>
    <n v="0"/>
    <n v="0"/>
    <n v="0"/>
    <x v="4"/>
    <x v="2"/>
    <d v="2023-03-02T00:00:00"/>
    <s v="March"/>
    <n v="60969"/>
    <n v="0"/>
    <s v="Services were transferred to PPOTEX MPC113139"/>
    <m/>
  </r>
  <r>
    <x v="2"/>
    <s v="Managed Services"/>
    <s v="Meriplex"/>
    <s v="Brown &amp; Gay Engineers, Inc"/>
    <n v="900"/>
    <n v="900"/>
    <s v="$"/>
    <s v="No"/>
    <s v="$"/>
    <s v="Pending"/>
    <s v="$"/>
    <x v="7"/>
    <x v="0"/>
    <d v="2023-03-02T00:00:00"/>
    <s v="March"/>
    <n v="60969"/>
    <n v="0"/>
    <m/>
    <m/>
  </r>
  <r>
    <x v="1"/>
    <s v="SD-WAN"/>
    <s v="Meriplex"/>
    <s v="SP + Corporation"/>
    <n v="750"/>
    <n v="750"/>
    <n v="0"/>
    <s v="No"/>
    <n v="0"/>
    <n v="0"/>
    <n v="0"/>
    <x v="4"/>
    <x v="2"/>
    <d v="2023-03-02T00:00:00"/>
    <s v="March"/>
    <n v="60969"/>
    <n v="0"/>
    <s v="Services were transferred to PPOTEX MPC113139"/>
    <m/>
  </r>
  <r>
    <x v="0"/>
    <s v="Managed Services"/>
    <s v="Meriplex"/>
    <s v="Stallion Oilfield Services, Ltd."/>
    <n v="96"/>
    <n v="96"/>
    <n v="0"/>
    <s v="No"/>
    <n v="0"/>
    <n v="0"/>
    <n v="0"/>
    <x v="2"/>
    <x v="0"/>
    <d v="2023-03-14T00:00:00"/>
    <s v="March"/>
    <n v="60969"/>
    <n v="0"/>
    <m/>
    <m/>
  </r>
  <r>
    <x v="2"/>
    <s v="Managed Services"/>
    <s v="EGT"/>
    <s v="LA Studios Inc."/>
    <n v="308"/>
    <n v="308"/>
    <n v="0"/>
    <s v="No"/>
    <n v="0"/>
    <n v="0"/>
    <n v="0"/>
    <x v="2"/>
    <x v="0"/>
    <d v="2023-03-24T00:00:00"/>
    <s v="March"/>
    <n v="60969"/>
    <n v="0"/>
    <m/>
    <m/>
  </r>
  <r>
    <x v="0"/>
    <s v="Connectivity "/>
    <s v="Meriplex"/>
    <s v="Stallion Oilfield Services, Ltd."/>
    <s v="$"/>
    <n v="96"/>
    <n v="0"/>
    <s v="No"/>
    <n v="0"/>
    <n v="0"/>
    <n v="0"/>
    <x v="2"/>
    <x v="0"/>
    <d v="2023-03-31T00:00:00"/>
    <s v="March"/>
    <n v="60969"/>
    <n v="0"/>
    <m/>
    <m/>
  </r>
  <r>
    <x v="2"/>
    <s v="Managed Services"/>
    <s v="Optimum"/>
    <s v="BluSky Restoration Contractors LLC"/>
    <n v="51900"/>
    <n v="51900"/>
    <n v="0"/>
    <s v="No"/>
    <n v="0"/>
    <n v="0"/>
    <n v="0"/>
    <x v="4"/>
    <x v="2"/>
    <d v="2023-03-31T00:00:00"/>
    <s v="March"/>
    <n v="60969"/>
    <n v="0"/>
    <m/>
    <m/>
  </r>
  <r>
    <x v="1"/>
    <s v="Managed Services"/>
    <s v="Meriplex"/>
    <s v="Copper Creek Health"/>
    <n v="4035.5"/>
    <n v="4035.5"/>
    <n v="0"/>
    <s v="Yes"/>
    <n v="105059.07"/>
    <n v="4036.3"/>
    <n v="105059.7"/>
    <x v="7"/>
    <x v="0"/>
    <d v="2023-03-31T00:00:00"/>
    <s v="March"/>
    <n v="60969"/>
    <n v="0"/>
    <m/>
    <m/>
  </r>
  <r>
    <x v="0"/>
    <s v="Connectivity "/>
    <s v="Optimum"/>
    <s v="Wellbiz Brands Inc"/>
    <n v="2604"/>
    <n v="2604"/>
    <s v="$"/>
    <s v="No"/>
    <n v="0"/>
    <s v="Pending"/>
    <n v="0"/>
    <x v="0"/>
    <x v="0"/>
    <d v="2023-03-31T00:00:00"/>
    <s v="March"/>
    <n v="60969"/>
    <n v="0"/>
    <m/>
    <m/>
  </r>
  <r>
    <x v="2"/>
    <s v="Managed Services"/>
    <s v="Meriplex"/>
    <s v="Pogo's Wine &amp; Spirits"/>
    <n v="2000"/>
    <n v="2000"/>
    <n v="0"/>
    <s v="Yes"/>
    <n v="60130.71"/>
    <n v="1771.76"/>
    <n v="60130.71"/>
    <x v="3"/>
    <x v="0"/>
    <d v="2023-03-31T00:00:00"/>
    <s v="March"/>
    <n v="60969"/>
    <n v="0"/>
    <m/>
    <m/>
  </r>
  <r>
    <x v="1"/>
    <s v="Managed Security Services"/>
    <s v="Vergent "/>
    <s v="BenBella Books, Inc"/>
    <n v="862.5"/>
    <n v="862.5"/>
    <n v="0"/>
    <s v="No"/>
    <n v="0"/>
    <s v="Pending"/>
    <n v="0"/>
    <x v="0"/>
    <x v="0"/>
    <d v="2023-03-31T00:00:00"/>
    <s v="March"/>
    <n v="60969"/>
    <n v="0"/>
    <m/>
    <m/>
  </r>
  <r>
    <x v="2"/>
    <s v="Managed Services"/>
    <s v="Meriplex"/>
    <s v="Christian Brothers Automotive Services"/>
    <n v="595"/>
    <n v="595"/>
    <s v="$"/>
    <s v="No"/>
    <s v="$"/>
    <s v="$"/>
    <s v="$"/>
    <x v="2"/>
    <x v="0"/>
    <d v="2023-03-31T00:00:00"/>
    <s v="March"/>
    <n v="60969"/>
    <n v="0"/>
    <m/>
    <m/>
  </r>
  <r>
    <x v="1"/>
    <s v="Managed Services"/>
    <s v="Cyberian"/>
    <s v="Christ Church Cathedral"/>
    <n v="0"/>
    <n v="1916.5"/>
    <n v="0"/>
    <s v="No"/>
    <n v="0"/>
    <n v="0"/>
    <n v="0"/>
    <x v="7"/>
    <x v="0"/>
    <d v="2023-03-31T00:00:00"/>
    <s v="March"/>
    <n v="60969"/>
    <n v="0"/>
    <m/>
    <m/>
  </r>
  <r>
    <x v="1"/>
    <s v="Managed Services"/>
    <s v="CPI"/>
    <s v="_x000a_Mutual Securities"/>
    <n v="13464.92"/>
    <n v="13464.92"/>
    <n v="0"/>
    <s v="No"/>
    <n v="0"/>
    <n v="0"/>
    <n v="0"/>
    <x v="1"/>
    <x v="1"/>
    <d v="2023-04-01T00:00:00"/>
    <s v="April"/>
    <n v="61839"/>
    <n v="0"/>
    <m/>
    <m/>
  </r>
  <r>
    <x v="0"/>
    <s v="Colocation "/>
    <s v="Meriplex"/>
    <s v="Susman Godfrey L.L.P"/>
    <n v="2125"/>
    <n v="2125"/>
    <n v="0"/>
    <s v="No"/>
    <n v="0"/>
    <n v="3825"/>
    <n v="0"/>
    <x v="3"/>
    <x v="0"/>
    <d v="2023-04-01T00:00:00"/>
    <s v="April"/>
    <n v="61839"/>
    <n v="0"/>
    <m/>
    <m/>
  </r>
  <r>
    <x v="1"/>
    <s v="Managed Services"/>
    <s v="Meriplex"/>
    <s v="Frederic Dowart, Lawyers PLLC"/>
    <n v="1400"/>
    <n v="1400"/>
    <n v="0"/>
    <s v="No"/>
    <n v="0"/>
    <n v="1400"/>
    <n v="0"/>
    <x v="3"/>
    <x v="0"/>
    <d v="2023-04-01T00:00:00"/>
    <s v="April"/>
    <n v="61839"/>
    <n v="0"/>
    <s v="ETL's were credited to customer after further review with Legal"/>
    <m/>
  </r>
  <r>
    <x v="1"/>
    <s v="Managed Services"/>
    <s v="Verma"/>
    <s v="ISOMAG - ISI"/>
    <n v="1060.22"/>
    <n v="1060.22"/>
    <n v="0"/>
    <s v="No"/>
    <n v="0"/>
    <n v="1060.22"/>
    <n v="0"/>
    <x v="5"/>
    <x v="3"/>
    <d v="2023-04-01T00:00:00"/>
    <s v="April"/>
    <n v="61839"/>
    <n v="0"/>
    <s v="Info obtained from Uptick report"/>
    <m/>
  </r>
  <r>
    <x v="1"/>
    <s v="Managed Services"/>
    <s v="RIT"/>
    <s v="NORITZ Corporation"/>
    <n v="913.55"/>
    <n v="913.55"/>
    <n v="0"/>
    <s v="No"/>
    <n v="0"/>
    <n v="913.55"/>
    <n v="0"/>
    <x v="5"/>
    <x v="3"/>
    <d v="2023-04-01T00:00:00"/>
    <s v="April"/>
    <n v="61839"/>
    <n v="0"/>
    <s v="Info obtained from Uptick report"/>
    <m/>
  </r>
  <r>
    <x v="1"/>
    <s v="Managed Services"/>
    <s v="RIT"/>
    <s v="_x000a_Ogletree Management"/>
    <n v="758"/>
    <n v="758"/>
    <n v="0"/>
    <s v="No"/>
    <n v="0"/>
    <n v="758"/>
    <n v="0"/>
    <x v="5"/>
    <x v="3"/>
    <d v="2023-04-01T00:00:00"/>
    <s v="April"/>
    <n v="61839"/>
    <n v="0"/>
    <s v="Info obtained from Uptick report"/>
    <m/>
  </r>
  <r>
    <x v="0"/>
    <s v="Managed Services"/>
    <s v="RIT"/>
    <s v="_x000a_Valuebank Texas"/>
    <n v="359.02"/>
    <n v="359.02"/>
    <n v="64.623599999999996"/>
    <s v="No"/>
    <n v="0"/>
    <n v="359.02"/>
    <n v="0"/>
    <x v="5"/>
    <x v="3"/>
    <d v="2023-04-01T00:00:00"/>
    <s v="April"/>
    <n v="61839"/>
    <n v="0"/>
    <s v="Info obtained from Uptick report"/>
    <m/>
  </r>
  <r>
    <x v="1"/>
    <s v="Managed Services"/>
    <s v="EGT"/>
    <s v="Radiantz LED Lighting, Inc."/>
    <n v="16.5"/>
    <n v="16.5"/>
    <s v="$"/>
    <s v="No"/>
    <s v="$"/>
    <s v="Pending"/>
    <s v="$"/>
    <x v="4"/>
    <x v="2"/>
    <d v="2023-04-08T00:00:00"/>
    <s v="April"/>
    <n v="61839"/>
    <n v="0"/>
    <m/>
    <m/>
  </r>
  <r>
    <x v="1"/>
    <s v="MRR - Agent Income"/>
    <s v="Meriplex"/>
    <s v="Capital Bank"/>
    <n v="1250"/>
    <n v="1250"/>
    <n v="225"/>
    <s v="No"/>
    <n v="0"/>
    <n v="0"/>
    <n v="0"/>
    <x v="7"/>
    <x v="0"/>
    <d v="2023-04-11T00:00:00"/>
    <s v="April"/>
    <n v="61839"/>
    <n v="0"/>
    <s v="NOTE this was annual MRR agreement"/>
    <m/>
  </r>
  <r>
    <x v="2"/>
    <s v="Managed Services"/>
    <s v="Optimum"/>
    <s v="Elements-Cherry Creek Central"/>
    <n v="157"/>
    <n v="157"/>
    <n v="0"/>
    <s v="No"/>
    <n v="0"/>
    <n v="157"/>
    <n v="0"/>
    <x v="6"/>
    <x v="2"/>
    <d v="2023-04-16T00:00:00"/>
    <s v="April"/>
    <n v="61839"/>
    <n v="0"/>
    <m/>
    <m/>
  </r>
  <r>
    <x v="0"/>
    <s v="Managed Services"/>
    <s v="Meriplex"/>
    <s v="Cooper Machinery Services"/>
    <s v="$"/>
    <n v="6860"/>
    <n v="0"/>
    <s v="No"/>
    <n v="0"/>
    <s v="$"/>
    <n v="0"/>
    <x v="2"/>
    <x v="0"/>
    <d v="2023-04-19T00:00:00"/>
    <s v="April"/>
    <n v="61839"/>
    <n v="0"/>
    <m/>
    <m/>
  </r>
  <r>
    <x v="1"/>
    <s v="Managed Services"/>
    <s v="Meriplex"/>
    <s v="Black Diamond Gathering LLC"/>
    <s v="$"/>
    <n v="2213"/>
    <n v="0"/>
    <s v="No"/>
    <n v="0"/>
    <s v="$"/>
    <n v="0"/>
    <x v="4"/>
    <x v="2"/>
    <d v="2023-04-30T00:00:00"/>
    <s v="April"/>
    <n v="61839"/>
    <n v="0"/>
    <m/>
    <m/>
  </r>
  <r>
    <x v="0"/>
    <s v="Managed Services"/>
    <s v="EGT"/>
    <s v="Overland, Pacific &amp; Cutler"/>
    <n v="7886"/>
    <n v="7886"/>
    <n v="1419.48"/>
    <s v="No"/>
    <s v="$"/>
    <s v="$"/>
    <n v="0"/>
    <x v="2"/>
    <x v="0"/>
    <d v="2023-04-30T00:00:00"/>
    <s v="April"/>
    <n v="61839"/>
    <n v="0"/>
    <m/>
    <m/>
  </r>
  <r>
    <x v="2"/>
    <s v="Managed Services"/>
    <s v="Optimum"/>
    <s v="Cornerstone Programs Casper"/>
    <n v="1700"/>
    <n v="1036.3499999999999"/>
    <s v="$"/>
    <s v="No"/>
    <n v="0"/>
    <s v="Pending"/>
    <n v="0"/>
    <x v="3"/>
    <x v="0"/>
    <d v="2023-04-30T00:00:00"/>
    <s v="April"/>
    <n v="61839"/>
    <n v="0"/>
    <m/>
    <m/>
  </r>
  <r>
    <x v="0"/>
    <s v="Managed Services"/>
    <s v="Cyberian"/>
    <s v="Avalon Wealth Advisory"/>
    <n v="104.4"/>
    <n v="104.4"/>
    <s v="$"/>
    <s v="No"/>
    <s v="$"/>
    <s v="$"/>
    <s v="$"/>
    <x v="0"/>
    <x v="0"/>
    <d v="2023-04-30T00:00:00"/>
    <s v="April"/>
    <n v="61839"/>
    <n v="0"/>
    <m/>
    <m/>
  </r>
  <r>
    <x v="0"/>
    <s v="Managed Services"/>
    <s v="Meriplex"/>
    <s v="State Bank of Dekalb"/>
    <s v="$"/>
    <n v="385"/>
    <s v="$"/>
    <s v="No"/>
    <s v="$"/>
    <s v="$"/>
    <n v="0"/>
    <x v="2"/>
    <x v="0"/>
    <d v="2023-05-01T00:00:00"/>
    <s v="May"/>
    <n v="62807"/>
    <n v="0"/>
    <m/>
    <m/>
  </r>
  <r>
    <x v="1"/>
    <s v="Managed Services"/>
    <s v="SSI"/>
    <s v="Novak/Francella"/>
    <n v="12259.12"/>
    <n v="12259.12"/>
    <n v="0"/>
    <s v="No"/>
    <n v="0"/>
    <n v="12259.12"/>
    <n v="0"/>
    <x v="5"/>
    <x v="3"/>
    <d v="2023-05-01T00:00:00"/>
    <s v="May"/>
    <n v="62807"/>
    <n v="0"/>
    <s v="Info obtained from Uptick report"/>
    <m/>
  </r>
  <r>
    <x v="1"/>
    <s v="Managed Services"/>
    <s v="SSI"/>
    <s v="Bergen County"/>
    <n v="5100"/>
    <n v="5100"/>
    <n v="0"/>
    <s v="No"/>
    <n v="0"/>
    <n v="5100"/>
    <n v="0"/>
    <x v="5"/>
    <x v="3"/>
    <d v="2023-05-01T00:00:00"/>
    <s v="May"/>
    <n v="62807"/>
    <n v="0"/>
    <s v="Info obtained from Uptick report"/>
    <m/>
  </r>
  <r>
    <x v="0"/>
    <s v="Connectivity "/>
    <s v="Meriplex"/>
    <s v="Floworks International LLC"/>
    <n v="330"/>
    <n v="330"/>
    <n v="0"/>
    <s v="No"/>
    <n v="0"/>
    <n v="0"/>
    <n v="0"/>
    <x v="6"/>
    <x v="2"/>
    <d v="2023-05-01T00:00:00"/>
    <s v="May"/>
    <n v="62807"/>
    <n v="0"/>
    <s v="this site closed and should have been replaced by the new contract signed"/>
    <m/>
  </r>
  <r>
    <x v="0"/>
    <s v="Managed Services"/>
    <s v="Meriplex"/>
    <s v="PMQ Group, LLC dba Avita"/>
    <s v="$"/>
    <n v="175"/>
    <s v="$"/>
    <s v="No"/>
    <s v="$"/>
    <s v="$"/>
    <n v="0"/>
    <x v="2"/>
    <x v="0"/>
    <d v="2023-05-04T00:00:00"/>
    <s v="May"/>
    <n v="62807"/>
    <n v="0"/>
    <s v="Temp Solutions"/>
    <m/>
  </r>
  <r>
    <x v="0"/>
    <s v="SD-WAN"/>
    <s v="Meriplex"/>
    <s v="Floworks International LLC"/>
    <n v="180"/>
    <n v="180"/>
    <n v="0"/>
    <s v="No"/>
    <n v="0"/>
    <n v="0"/>
    <n v="0"/>
    <x v="2"/>
    <x v="0"/>
    <d v="2023-05-04T00:00:00"/>
    <s v="May"/>
    <n v="62807"/>
    <n v="0"/>
    <m/>
    <m/>
  </r>
  <r>
    <x v="0"/>
    <s v="Managed Services"/>
    <s v="Cyberian"/>
    <s v="Avalon Wealth Advisory"/>
    <n v="135"/>
    <n v="135"/>
    <s v="$"/>
    <s v="No"/>
    <s v="$"/>
    <s v="$"/>
    <s v="$"/>
    <x v="0"/>
    <x v="0"/>
    <d v="2023-05-08T00:00:00"/>
    <s v="May"/>
    <n v="62807"/>
    <n v="0"/>
    <m/>
    <m/>
  </r>
  <r>
    <x v="1"/>
    <s v="Managed Services"/>
    <s v="EGT"/>
    <s v="Michael Nusskern"/>
    <n v="27.5"/>
    <n v="27.5"/>
    <s v="$"/>
    <s v="No"/>
    <s v="$"/>
    <s v="$"/>
    <s v="$"/>
    <x v="4"/>
    <x v="2"/>
    <d v="2023-05-10T00:00:00"/>
    <s v="May"/>
    <n v="62807"/>
    <n v="0"/>
    <m/>
    <m/>
  </r>
  <r>
    <x v="1"/>
    <s v="Managed Services"/>
    <s v="EGT"/>
    <s v="BPM Capital, LLC"/>
    <s v="$"/>
    <n v="2395.23"/>
    <n v="0"/>
    <s v="No"/>
    <n v="0"/>
    <s v="$"/>
    <n v="0"/>
    <x v="2"/>
    <x v="0"/>
    <d v="2023-05-24T00:00:00"/>
    <s v="May"/>
    <n v="62807"/>
    <n v="0"/>
    <m/>
    <m/>
  </r>
  <r>
    <x v="1"/>
    <s v="Connectivity "/>
    <s v="Meriplex"/>
    <s v="ShawCor"/>
    <n v="2692"/>
    <n v="2692"/>
    <n v="0"/>
    <s v="No"/>
    <n v="0"/>
    <n v="0"/>
    <n v="0"/>
    <x v="8"/>
    <x v="2"/>
    <d v="2023-05-26T00:00:00"/>
    <s v="May"/>
    <n v="62807"/>
    <n v="0"/>
    <m/>
    <m/>
  </r>
  <r>
    <x v="1"/>
    <s v="Voice Services"/>
    <s v="Meriplex"/>
    <s v="ShawCor"/>
    <n v="818.96"/>
    <n v="818.96"/>
    <n v="0"/>
    <s v="No"/>
    <n v="0"/>
    <n v="0"/>
    <n v="0"/>
    <x v="2"/>
    <x v="0"/>
    <d v="2023-05-26T00:00:00"/>
    <s v="May"/>
    <n v="62807"/>
    <n v="0"/>
    <m/>
    <m/>
  </r>
  <r>
    <x v="1"/>
    <s v="Managed Services"/>
    <s v="Optimum"/>
    <s v="Axellio"/>
    <n v="6235.65"/>
    <n v="6235.65"/>
    <n v="0"/>
    <s v="No"/>
    <n v="0"/>
    <s v="Pending"/>
    <n v="0"/>
    <x v="4"/>
    <x v="2"/>
    <d v="2023-05-31T00:00:00"/>
    <s v="May"/>
    <n v="62807"/>
    <n v="0"/>
    <m/>
    <m/>
  </r>
  <r>
    <x v="0"/>
    <s v="Connectivity "/>
    <s v="Meriplex"/>
    <s v="Conn Appliance Inc."/>
    <s v="$"/>
    <n v="1133.5"/>
    <n v="0"/>
    <s v="No"/>
    <n v="0"/>
    <s v="$"/>
    <n v="0"/>
    <x v="3"/>
    <x v="0"/>
    <d v="2023-05-31T00:00:00"/>
    <s v="May"/>
    <n v="62807"/>
    <n v="0"/>
    <m/>
    <m/>
  </r>
  <r>
    <x v="0"/>
    <s v="Managed Services"/>
    <s v="Meriplex"/>
    <s v="Evelyn Rubenstein Jewish Community Center"/>
    <s v="$"/>
    <n v="450"/>
    <s v="$"/>
    <s v="No"/>
    <n v="0"/>
    <n v="0"/>
    <n v="0"/>
    <x v="2"/>
    <x v="0"/>
    <d v="2023-05-31T00:00:00"/>
    <s v="May"/>
    <n v="62807"/>
    <n v="0"/>
    <s v="They migrated to cloud with Meriplex"/>
    <m/>
  </r>
  <r>
    <x v="0"/>
    <s v="Managed Services"/>
    <s v="EGT"/>
    <s v="Hayes, Martin Associates, Inc."/>
    <s v="$"/>
    <n v="1919.5"/>
    <s v="$"/>
    <s v="No"/>
    <s v="$"/>
    <s v="Pending"/>
    <n v="0"/>
    <x v="3"/>
    <x v="0"/>
    <d v="2023-05-31T00:00:00"/>
    <s v="May"/>
    <n v="62807"/>
    <n v="0"/>
    <m/>
    <m/>
  </r>
  <r>
    <x v="1"/>
    <s v="Managed Services"/>
    <s v="EGT"/>
    <s v="Litterst Construction"/>
    <s v="$"/>
    <n v="5.5"/>
    <s v="$"/>
    <s v="No"/>
    <s v="$"/>
    <s v="Pending"/>
    <s v="$"/>
    <x v="4"/>
    <x v="2"/>
    <d v="2023-05-31T00:00:00"/>
    <s v="May"/>
    <n v="62807"/>
    <n v="0"/>
    <m/>
    <m/>
  </r>
  <r>
    <x v="2"/>
    <s v="Managed Services"/>
    <s v="Meriplex"/>
    <s v="Centurion (Seanic Ocean System)"/>
    <n v="4348.25"/>
    <n v="4348.25"/>
    <s v="$"/>
    <s v="Yes"/>
    <n v="38409.54"/>
    <n v="4348.25"/>
    <n v="38409.54"/>
    <x v="7"/>
    <x v="0"/>
    <d v="2023-05-31T00:00:00"/>
    <s v="May"/>
    <n v="62807"/>
    <n v="0"/>
    <m/>
    <m/>
  </r>
  <r>
    <x v="0"/>
    <s v="Managed Services"/>
    <s v="Optimum"/>
    <s v="Cornerstone Programs"/>
    <n v="3530"/>
    <s v="$"/>
    <s v="$"/>
    <s v="No"/>
    <s v="$"/>
    <s v="$"/>
    <s v="$"/>
    <x v="4"/>
    <x v="2"/>
    <d v="2023-05-31T00:00:00"/>
    <s v="May"/>
    <n v="62807"/>
    <n v="0"/>
    <m/>
    <m/>
  </r>
  <r>
    <x v="1"/>
    <s v="Managed Security Services"/>
    <s v="PTS "/>
    <s v="Power Properties"/>
    <n v="2447.6"/>
    <n v="2447.6"/>
    <s v="$"/>
    <s v="Yes"/>
    <n v="17212.150000000001"/>
    <n v="2447.6"/>
    <n v="17212.150000000001"/>
    <x v="8"/>
    <x v="2"/>
    <d v="2023-05-31T00:00:00"/>
    <s v="May"/>
    <n v="62807"/>
    <n v="0"/>
    <m/>
    <m/>
  </r>
  <r>
    <x v="1"/>
    <s v="Managed Services"/>
    <s v="PTS "/>
    <s v="Stainless Drains.com"/>
    <n v="2203"/>
    <n v="2203"/>
    <s v="$"/>
    <s v="No"/>
    <s v="$"/>
    <s v="Pending"/>
    <s v="$"/>
    <x v="4"/>
    <x v="2"/>
    <d v="2023-05-31T00:00:00"/>
    <s v="May"/>
    <n v="62807"/>
    <n v="0"/>
    <m/>
    <m/>
  </r>
  <r>
    <x v="1"/>
    <s v="Managed Services"/>
    <s v="Meriplex"/>
    <s v="KSEV Radio"/>
    <n v="1267"/>
    <n v="1267"/>
    <s v="$"/>
    <s v="No"/>
    <n v="0"/>
    <s v="$"/>
    <s v="$"/>
    <x v="4"/>
    <x v="2"/>
    <d v="2023-05-31T00:00:00"/>
    <s v="May"/>
    <n v="62807"/>
    <n v="0"/>
    <m/>
    <m/>
  </r>
  <r>
    <x v="1"/>
    <s v="Voice Services"/>
    <s v="Meriplex"/>
    <s v="United Engineers Inc."/>
    <n v="998"/>
    <n v="998"/>
    <s v="$"/>
    <s v="No"/>
    <n v="0"/>
    <n v="499"/>
    <n v="0"/>
    <x v="2"/>
    <x v="0"/>
    <d v="2023-05-31T00:00:00"/>
    <s v="May"/>
    <n v="62807"/>
    <n v="0"/>
    <m/>
    <m/>
  </r>
  <r>
    <x v="1"/>
    <s v="Managed Services"/>
    <s v="Vergent "/>
    <s v="Dallas Mavericks"/>
    <n v="750"/>
    <n v="750"/>
    <s v="$"/>
    <s v="Yes"/>
    <n v="6725.81"/>
    <s v="Pending"/>
    <s v="Pending"/>
    <x v="7"/>
    <x v="0"/>
    <d v="2023-05-31T00:00:00"/>
    <s v="May"/>
    <n v="62807"/>
    <n v="0"/>
    <m/>
    <m/>
  </r>
  <r>
    <x v="1"/>
    <s v="Voice Services"/>
    <s v="Vergent "/>
    <s v="SkinzWraps Inc"/>
    <n v="408.09"/>
    <n v="408.09"/>
    <s v="$"/>
    <s v="Yes"/>
    <n v="3785.23"/>
    <s v="Pending"/>
    <n v="3785.23"/>
    <x v="4"/>
    <x v="2"/>
    <d v="2023-05-31T00:00:00"/>
    <s v="May"/>
    <n v="62807"/>
    <n v="0"/>
    <m/>
    <m/>
  </r>
  <r>
    <x v="1"/>
    <s v="Voice Services"/>
    <s v="Vergent "/>
    <s v="Sandbar Cantina"/>
    <n v="50"/>
    <n v="50"/>
    <n v="0"/>
    <s v="Yes"/>
    <n v="235.48"/>
    <s v="$"/>
    <n v="235.48"/>
    <x v="6"/>
    <x v="2"/>
    <d v="2023-05-31T00:00:00"/>
    <s v="May"/>
    <n v="62807"/>
    <n v="0"/>
    <m/>
    <m/>
  </r>
  <r>
    <x v="0"/>
    <s v="Managed Services"/>
    <s v="HBR"/>
    <s v="Quickview Technologies"/>
    <n v="6.5"/>
    <n v="6.5"/>
    <s v="$"/>
    <s v="No"/>
    <s v="$"/>
    <s v="$"/>
    <s v="$"/>
    <x v="3"/>
    <x v="0"/>
    <d v="2023-05-31T00:00:00"/>
    <s v="May"/>
    <n v="62807"/>
    <n v="0"/>
    <m/>
    <m/>
  </r>
  <r>
    <x v="1"/>
    <s v="Managed Services"/>
    <s v="Meriplex"/>
    <s v="ETEC"/>
    <s v="$"/>
    <n v="77290"/>
    <s v="$"/>
    <s v="No"/>
    <s v="$"/>
    <s v="$"/>
    <s v="$"/>
    <x v="4"/>
    <x v="2"/>
    <d v="2023-05-31T00:00:00"/>
    <s v="May"/>
    <n v="62807"/>
    <n v="0"/>
    <m/>
    <m/>
  </r>
  <r>
    <x v="1"/>
    <s v="Managed Services"/>
    <s v="Cyberian"/>
    <s v="Canterbury Benefit Solutions, Inc."/>
    <n v="398"/>
    <n v="398"/>
    <m/>
    <s v="No"/>
    <m/>
    <m/>
    <m/>
    <x v="5"/>
    <x v="3"/>
    <d v="2023-05-31T00:00:00"/>
    <s v="May"/>
    <n v="62807"/>
    <m/>
    <m/>
    <m/>
  </r>
  <r>
    <x v="0"/>
    <s v="Connectivity "/>
    <s v="Meriplex"/>
    <s v="SCI - Circuits"/>
    <n v="811.5"/>
    <n v="811.5"/>
    <n v="0"/>
    <s v="No"/>
    <n v="0"/>
    <n v="0"/>
    <n v="0"/>
    <x v="2"/>
    <x v="0"/>
    <d v="2023-06-01T00:00:00"/>
    <s v="June"/>
    <n v="63885"/>
    <n v="0"/>
    <s v="Multiple Sites"/>
    <m/>
  </r>
  <r>
    <x v="0"/>
    <s v="UCaaS"/>
    <s v="Vergent "/>
    <s v="AIA Benefit Advisors, Inc"/>
    <n v="647.24"/>
    <n v="647.24"/>
    <n v="0"/>
    <s v="No"/>
    <n v="0"/>
    <n v="0"/>
    <n v="0"/>
    <x v="2"/>
    <x v="0"/>
    <d v="2023-06-01T00:00:00"/>
    <s v="June"/>
    <n v="63885"/>
    <n v="0"/>
    <m/>
    <m/>
  </r>
  <r>
    <x v="0"/>
    <s v="Connectivity "/>
    <s v="Meriplex"/>
    <s v="Stallion Oilfield Services, Ltd."/>
    <n v="192"/>
    <n v="116"/>
    <m/>
    <s v="No"/>
    <n v="0"/>
    <n v="0"/>
    <n v="0"/>
    <x v="2"/>
    <x v="0"/>
    <d v="2023-06-01T00:00:00"/>
    <s v="June"/>
    <n v="63885"/>
    <n v="0"/>
    <m/>
    <m/>
  </r>
  <r>
    <x v="1"/>
    <s v="UCaaS"/>
    <s v="Meriplex"/>
    <s v="Pulmonary &amp; Internal Medicine of TXK"/>
    <n v="1395"/>
    <n v="1395"/>
    <s v="$"/>
    <s v="No"/>
    <s v="$"/>
    <s v="$"/>
    <s v="$"/>
    <x v="9"/>
    <x v="2"/>
    <d v="2023-06-02T00:00:00"/>
    <s v="June"/>
    <n v="63885"/>
    <n v="0"/>
    <m/>
    <m/>
  </r>
  <r>
    <x v="0"/>
    <s v="Voice Services"/>
    <s v="Meriplex"/>
    <s v="Simms ISD"/>
    <n v="15"/>
    <n v="15"/>
    <s v="$"/>
    <s v="No"/>
    <s v="$"/>
    <s v="Pending"/>
    <s v="$"/>
    <x v="3"/>
    <x v="0"/>
    <d v="2023-06-02T00:00:00"/>
    <s v="June"/>
    <n v="63885"/>
    <n v="0"/>
    <m/>
    <m/>
  </r>
  <r>
    <x v="0"/>
    <s v="Managed Services"/>
    <s v="EGT"/>
    <s v="Action Property Management, Inc."/>
    <n v="3245"/>
    <n v="3245"/>
    <s v="$"/>
    <s v="No"/>
    <s v="$"/>
    <s v="Pending"/>
    <s v="$"/>
    <x v="3"/>
    <x v="0"/>
    <d v="2023-06-12T00:00:00"/>
    <s v="June"/>
    <n v="63885"/>
    <n v="0"/>
    <m/>
    <m/>
  </r>
  <r>
    <x v="1"/>
    <s v="Managed Services"/>
    <s v="Lightpoint"/>
    <s v="Salem Health Real Estate"/>
    <n v="1590"/>
    <n v="1590"/>
    <n v="0"/>
    <s v="No"/>
    <n v="0"/>
    <s v="Pending"/>
    <n v="0"/>
    <x v="4"/>
    <x v="2"/>
    <d v="2023-06-15T00:00:00"/>
    <s v="June"/>
    <n v="63885"/>
    <n v="0"/>
    <s v="#8947489 - LightPoint was hired to manage building infrastructure.  Salem Health IT is going to take over that responsibility."/>
    <m/>
  </r>
  <r>
    <x v="1"/>
    <s v="Managed Services"/>
    <s v="Optimum"/>
    <s v="Sunset Stone"/>
    <n v="4396.07"/>
    <n v="4396.07"/>
    <s v="$"/>
    <s v="No"/>
    <s v="$"/>
    <s v="Pending"/>
    <s v="$"/>
    <x v="4"/>
    <x v="2"/>
    <d v="2023-06-16T00:00:00"/>
    <s v="June"/>
    <n v="63885"/>
    <n v="0"/>
    <m/>
    <m/>
  </r>
  <r>
    <x v="1"/>
    <s v="Managed Services"/>
    <s v="Optimum"/>
    <s v="Automation Solution Specialists"/>
    <s v="$"/>
    <n v="1057.52"/>
    <n v="0"/>
    <s v="No"/>
    <n v="0"/>
    <s v="Pending"/>
    <n v="0"/>
    <x v="4"/>
    <x v="2"/>
    <d v="2023-06-23T00:00:00"/>
    <s v="June"/>
    <n v="63885"/>
    <n v="0"/>
    <s v="Tony Laiewski approved this disco"/>
    <m/>
  </r>
  <r>
    <x v="1"/>
    <s v="Managed Services"/>
    <s v="GNT "/>
    <s v="Hope Cooperative"/>
    <n v="22758"/>
    <n v="22758"/>
    <s v="$"/>
    <s v="No"/>
    <s v="$"/>
    <n v="0"/>
    <n v="0"/>
    <x v="2"/>
    <x v="0"/>
    <d v="2023-06-30T00:00:00"/>
    <s v="June"/>
    <n v="63885"/>
    <n v="0"/>
    <m/>
    <m/>
  </r>
  <r>
    <x v="0"/>
    <s v="Managed Services"/>
    <s v="Lightpoint"/>
    <s v="Spectrum Information Services NW"/>
    <n v="4470.63"/>
    <n v="4470.63"/>
    <n v="0"/>
    <s v="No"/>
    <n v="0"/>
    <s v="Pending"/>
    <n v="0"/>
    <x v="4"/>
    <x v="2"/>
    <d v="2023-06-30T00:00:00"/>
    <s v="June"/>
    <n v="63885"/>
    <n v="0"/>
    <s v="#8947439 - SISNW was acquired about one year ago, and the acquiring company has internal IT."/>
    <m/>
  </r>
  <r>
    <x v="0"/>
    <s v="Managed Services"/>
    <s v="Verma"/>
    <s v="Plant Machine Works"/>
    <n v="3314.58"/>
    <n v="3314.58"/>
    <m/>
    <s v="No"/>
    <s v="$"/>
    <n v="3314.58"/>
    <s v="$"/>
    <x v="2"/>
    <x v="0"/>
    <d v="2023-06-30T00:00:00"/>
    <s v="June"/>
    <n v="63885"/>
    <n v="0"/>
    <s v="Per Mitch comments -Customer had issues with their on-premise server and called in a consultant that we think ended up having ties to a local MSP."/>
    <m/>
  </r>
  <r>
    <x v="0"/>
    <s v="Managed Services"/>
    <s v="Lightpoint"/>
    <s v="Spectrum Information Services NW"/>
    <n v="573.6"/>
    <n v="573.6"/>
    <n v="103.248"/>
    <s v="No"/>
    <n v="0"/>
    <s v="Pending"/>
    <n v="0"/>
    <x v="4"/>
    <x v="2"/>
    <d v="2023-06-30T00:00:00"/>
    <s v="June"/>
    <n v="63885"/>
    <n v="0"/>
    <s v="#8947439 - SISNW was acquired about one year ago, and the acquiring company has internal IT."/>
    <m/>
  </r>
  <r>
    <x v="0"/>
    <s v="Managed Services"/>
    <s v="Verma"/>
    <s v="Plant Machine Works"/>
    <n v="496"/>
    <n v="496"/>
    <n v="89.28"/>
    <s v="No"/>
    <s v="$"/>
    <n v="496"/>
    <s v="$"/>
    <x v="2"/>
    <x v="0"/>
    <d v="2023-06-30T00:00:00"/>
    <s v="June"/>
    <n v="63885"/>
    <n v="0"/>
    <s v="Per Mitch comments -Customer had issues with their on-premise server and called in a consultant that we think ended up having ties to a local MSP."/>
    <m/>
  </r>
  <r>
    <x v="0"/>
    <s v="Managed Services"/>
    <s v="PTS "/>
    <s v="TIG Real Estate Services Inc."/>
    <n v="339"/>
    <n v="339"/>
    <s v="$"/>
    <s v="No"/>
    <s v="$"/>
    <s v="Pending"/>
    <s v="$"/>
    <x v="3"/>
    <x v="0"/>
    <d v="2023-06-30T00:00:00"/>
    <s v="June"/>
    <n v="63885"/>
    <n v="0"/>
    <m/>
    <m/>
  </r>
  <r>
    <x v="2"/>
    <s v="Managed Services"/>
    <s v="Meriplex"/>
    <s v="AES Drilling"/>
    <s v="$"/>
    <n v="4724.8"/>
    <s v="$"/>
    <s v="Yes"/>
    <n v="30088.94"/>
    <s v="$"/>
    <n v="30088.94"/>
    <x v="4"/>
    <x v="2"/>
    <d v="2023-07-02T00:00:00"/>
    <s v="July"/>
    <n v="65019"/>
    <s v="$"/>
    <m/>
    <m/>
  </r>
  <r>
    <x v="2"/>
    <s v="Managed Services"/>
    <s v="EGT"/>
    <s v="Gibson &amp; Hughes"/>
    <n v="34.65"/>
    <n v="34.65"/>
    <s v="$"/>
    <s v="No"/>
    <s v="$"/>
    <s v="Pending"/>
    <s v="$"/>
    <x v="4"/>
    <x v="2"/>
    <d v="2023-07-08T00:00:00"/>
    <s v="July"/>
    <n v="65019"/>
    <n v="0"/>
    <m/>
    <m/>
  </r>
  <r>
    <x v="1"/>
    <s v="Managed Services"/>
    <s v="Optimum"/>
    <s v="Spitzer Center for Visionary Leadership"/>
    <n v="54"/>
    <n v="54"/>
    <s v="$"/>
    <s v="No"/>
    <s v="$"/>
    <s v="Pending"/>
    <s v="$"/>
    <x v="9"/>
    <x v="2"/>
    <d v="2023-07-12T00:00:00"/>
    <s v="July"/>
    <n v="65019"/>
    <n v="0"/>
    <m/>
    <m/>
  </r>
  <r>
    <x v="0"/>
    <s v="Managed Services"/>
    <s v="Meriplex"/>
    <s v="Pbk Architects, Inc."/>
    <s v="$"/>
    <n v="33.24"/>
    <s v="$"/>
    <s v="No"/>
    <s v="$"/>
    <s v="Pending"/>
    <s v="$"/>
    <x v="6"/>
    <x v="2"/>
    <d v="2023-07-14T00:00:00"/>
    <s v="July"/>
    <n v="65019"/>
    <n v="0"/>
    <m/>
    <m/>
  </r>
  <r>
    <x v="2"/>
    <s v="Managed Services"/>
    <s v="Optimum"/>
    <s v="Women's Foundation of Colorado"/>
    <n v="2049.4499999999998"/>
    <n v="2049.4499999999998"/>
    <s v="$"/>
    <s v="No"/>
    <s v="$"/>
    <s v="Pending"/>
    <s v="$"/>
    <x v="4"/>
    <x v="2"/>
    <d v="2023-07-15T00:00:00"/>
    <s v="July"/>
    <n v="65019"/>
    <n v="0"/>
    <m/>
    <m/>
  </r>
  <r>
    <x v="1"/>
    <s v="Managed Services"/>
    <s v="Meriplex"/>
    <s v="Beech Street First Baptist Church"/>
    <n v="800"/>
    <n v="800"/>
    <s v="$"/>
    <s v="No"/>
    <s v="$"/>
    <s v="Pending"/>
    <s v="$"/>
    <x v="4"/>
    <x v="2"/>
    <d v="2023-07-15T00:00:00"/>
    <s v="July"/>
    <n v="65019"/>
    <n v="0"/>
    <m/>
    <m/>
  </r>
  <r>
    <x v="1"/>
    <s v="UCaaS"/>
    <s v="Meriplex"/>
    <s v="Beech Street First Baptist Church"/>
    <n v="502"/>
    <n v="502"/>
    <s v="$"/>
    <s v="No"/>
    <s v="$"/>
    <s v="Pending"/>
    <s v="$"/>
    <x v="4"/>
    <x v="2"/>
    <d v="2023-07-15T00:00:00"/>
    <s v="July"/>
    <n v="65019"/>
    <n v="0"/>
    <m/>
    <m/>
  </r>
  <r>
    <x v="2"/>
    <s v="Managed Services"/>
    <s v="Meriplex"/>
    <s v="KSEV Radio"/>
    <n v="161"/>
    <n v="161"/>
    <s v="$"/>
    <s v="No"/>
    <s v="$"/>
    <s v="$"/>
    <s v="$"/>
    <x v="4"/>
    <x v="2"/>
    <d v="2023-07-15T00:00:00"/>
    <s v="July"/>
    <n v="65019"/>
    <n v="0"/>
    <m/>
    <m/>
  </r>
  <r>
    <x v="1"/>
    <s v="Managed Services"/>
    <s v="Optimum"/>
    <s v="Civitas Resources, Inc."/>
    <n v="1703.07"/>
    <n v="1703.07"/>
    <s v="$"/>
    <s v="No"/>
    <s v="$"/>
    <s v="Pending"/>
    <s v="$"/>
    <x v="4"/>
    <x v="2"/>
    <d v="2023-07-20T00:00:00"/>
    <s v="July"/>
    <n v="65019"/>
    <n v="0"/>
    <m/>
    <m/>
  </r>
  <r>
    <x v="1"/>
    <s v="Managed Services"/>
    <s v="Meriplex"/>
    <s v="Novus Medical"/>
    <n v="1226"/>
    <n v="1226"/>
    <s v="$"/>
    <s v="No"/>
    <s v="$"/>
    <s v="Pending"/>
    <s v="$"/>
    <x v="6"/>
    <x v="2"/>
    <d v="2023-07-21T00:00:00"/>
    <s v="July"/>
    <n v="65019"/>
    <n v="0"/>
    <m/>
    <m/>
  </r>
  <r>
    <x v="1"/>
    <s v="Managed Services"/>
    <s v="PTS "/>
    <s v="Alchemy HR"/>
    <n v="148"/>
    <n v="148"/>
    <s v="$"/>
    <s v="No"/>
    <s v="$"/>
    <s v="Pending"/>
    <s v="$"/>
    <x v="4"/>
    <x v="2"/>
    <d v="2023-07-25T00:00:00"/>
    <s v="July"/>
    <n v="65019"/>
    <n v="0"/>
    <m/>
    <m/>
  </r>
  <r>
    <x v="1"/>
    <s v="Connectivity "/>
    <s v="Meriplex"/>
    <s v="Spyglass Media Group"/>
    <n v="3489"/>
    <n v="3489"/>
    <m/>
    <s v="No"/>
    <s v="$"/>
    <s v="Pending"/>
    <n v="0"/>
    <x v="5"/>
    <x v="3"/>
    <d v="2023-07-29T00:00:00"/>
    <s v="July"/>
    <n v="65019"/>
    <n v="0"/>
    <m/>
    <m/>
  </r>
  <r>
    <x v="0"/>
    <s v="Managed Services"/>
    <s v="Meriplex"/>
    <s v="Conn Appliance Inc."/>
    <s v="$"/>
    <n v="962"/>
    <s v="$"/>
    <s v="No"/>
    <s v="$"/>
    <s v="Pending"/>
    <s v="$"/>
    <x v="3"/>
    <x v="0"/>
    <d v="2023-07-31T00:00:00"/>
    <s v="July"/>
    <n v="65019"/>
    <n v="0"/>
    <m/>
    <m/>
  </r>
  <r>
    <x v="0"/>
    <s v="Managed Services"/>
    <s v="Meriplex"/>
    <s v="Graft Farms"/>
    <s v="$"/>
    <n v="15"/>
    <s v="$"/>
    <s v="Yes"/>
    <n v="157.26"/>
    <s v="Pending"/>
    <s v="$"/>
    <x v="3"/>
    <x v="0"/>
    <d v="2023-07-31T00:00:00"/>
    <s v="July"/>
    <n v="65019"/>
    <n v="0"/>
    <m/>
    <m/>
  </r>
  <r>
    <x v="0"/>
    <s v="Managed Services"/>
    <s v="Meriplex"/>
    <s v="Loren D. Stark"/>
    <s v="$"/>
    <n v="2759"/>
    <s v="$"/>
    <s v="No"/>
    <s v="$"/>
    <s v="Pending"/>
    <s v="$"/>
    <x v="4"/>
    <x v="2"/>
    <d v="2023-07-31T00:00:00"/>
    <s v="July"/>
    <n v="65019"/>
    <n v="0"/>
    <m/>
    <m/>
  </r>
  <r>
    <x v="2"/>
    <s v="Managed Services"/>
    <s v="EGT"/>
    <s v="Mission Plastics, Inc."/>
    <s v="$"/>
    <n v="1716.91"/>
    <s v="$"/>
    <s v="No"/>
    <s v="$"/>
    <s v="$"/>
    <s v="$"/>
    <x v="4"/>
    <x v="2"/>
    <d v="2023-07-31T00:00:00"/>
    <s v="July"/>
    <n v="65019"/>
    <n v="0"/>
    <m/>
    <m/>
  </r>
  <r>
    <x v="2"/>
    <s v="Managed Services"/>
    <s v="Meriplex"/>
    <s v="Mogas Industries, Inc"/>
    <n v="39329.39"/>
    <n v="39329.39"/>
    <s v="$"/>
    <s v="Yes"/>
    <n v="13729.69"/>
    <s v="Pending"/>
    <s v="$"/>
    <x v="7"/>
    <x v="0"/>
    <d v="2023-07-31T00:00:00"/>
    <s v="July"/>
    <n v="65019"/>
    <n v="0"/>
    <m/>
    <m/>
  </r>
  <r>
    <x v="1"/>
    <s v="Managed Services"/>
    <s v="EGT"/>
    <s v="Action Properties Management Inc."/>
    <n v="3717.95"/>
    <n v="3717.95"/>
    <s v="$"/>
    <s v="No"/>
    <s v="$"/>
    <s v="Pending"/>
    <s v="$"/>
    <x v="4"/>
    <x v="2"/>
    <d v="2023-07-31T00:00:00"/>
    <s v="July"/>
    <n v="65019"/>
    <n v="0"/>
    <m/>
    <m/>
  </r>
  <r>
    <x v="0"/>
    <s v="Managed Services"/>
    <s v="Meriplex"/>
    <s v="Holt &amp; Young, P.C."/>
    <n v="917.54"/>
    <n v="917.54"/>
    <s v="$"/>
    <s v="No"/>
    <s v="$"/>
    <s v="$"/>
    <s v="$"/>
    <x v="3"/>
    <x v="0"/>
    <d v="2023-07-31T00:00:00"/>
    <s v="July"/>
    <n v="65019"/>
    <s v="$"/>
    <m/>
    <m/>
  </r>
  <r>
    <x v="2"/>
    <s v="Managed Services"/>
    <s v="Meriplex"/>
    <s v="ETEC"/>
    <n v="750"/>
    <n v="750"/>
    <s v="$"/>
    <s v="No"/>
    <s v="$"/>
    <s v="Pending"/>
    <s v="$"/>
    <x v="4"/>
    <x v="2"/>
    <d v="2023-08-19T00:00:00"/>
    <s v="August"/>
    <n v="66207"/>
    <n v="0"/>
    <m/>
    <m/>
  </r>
  <r>
    <x v="2"/>
    <s v="Managed Services"/>
    <s v="Meriplex"/>
    <s v="Castle Biosciences, Inc"/>
    <n v="199"/>
    <n v="199"/>
    <s v="$"/>
    <s v="No"/>
    <s v="$"/>
    <s v="Pending"/>
    <s v="$"/>
    <x v="0"/>
    <x v="0"/>
    <d v="2023-08-20T00:00:00"/>
    <s v="August"/>
    <n v="66207"/>
    <n v="0"/>
    <m/>
    <m/>
  </r>
  <r>
    <x v="0"/>
    <s v="Managed Services"/>
    <s v="Cyberian"/>
    <s v="Avalon Wealth Advisory"/>
    <s v="$"/>
    <n v="448.75"/>
    <s v="$"/>
    <s v="No"/>
    <s v="$"/>
    <s v="Pending"/>
    <s v="$"/>
    <x v="3"/>
    <x v="0"/>
    <d v="2023-08-31T00:00:00"/>
    <s v="August"/>
    <n v="66207"/>
    <n v="0"/>
    <m/>
    <m/>
  </r>
  <r>
    <x v="2"/>
    <s v="Managed Services"/>
    <s v="Optimum"/>
    <s v="Colorado High School Activities Assoc"/>
    <s v="$"/>
    <n v="4173.75"/>
    <s v="$"/>
    <s v="Yes"/>
    <n v="99"/>
    <s v="Pending"/>
    <n v="99"/>
    <x v="4"/>
    <x v="2"/>
    <d v="2023-08-31T00:00:00"/>
    <s v="August"/>
    <n v="66207"/>
    <n v="0"/>
    <m/>
    <m/>
  </r>
  <r>
    <x v="2"/>
    <s v="Voice Services"/>
    <s v="Meriplex"/>
    <s v="First Capital Bank of Texas"/>
    <s v="$"/>
    <n v="4562.4799999999996"/>
    <s v="$"/>
    <s v="Yes"/>
    <s v="$"/>
    <s v="Pending"/>
    <n v="34827.53"/>
    <x v="4"/>
    <x v="2"/>
    <d v="2023-08-31T00:00:00"/>
    <s v="August"/>
    <n v="66207"/>
    <n v="0"/>
    <m/>
    <m/>
  </r>
  <r>
    <x v="0"/>
    <s v="Managed Services"/>
    <s v="Meriplex"/>
    <s v="Nantze Electric Co Inc"/>
    <s v="$"/>
    <n v="20"/>
    <s v="$"/>
    <s v="No"/>
    <s v="$"/>
    <s v="Pending"/>
    <s v="$"/>
    <x v="0"/>
    <x v="0"/>
    <d v="2023-08-31T00:00:00"/>
    <s v="August"/>
    <n v="66207"/>
    <n v="0"/>
    <m/>
    <m/>
  </r>
  <r>
    <x v="2"/>
    <s v="Managed Services"/>
    <s v="Meriplex"/>
    <s v="First Capital Bank"/>
    <s v="$"/>
    <n v="12977.18"/>
    <s v="$"/>
    <s v="Yes"/>
    <n v="102021.15"/>
    <s v="$"/>
    <s v="$"/>
    <x v="4"/>
    <x v="2"/>
    <d v="2023-08-31T00:00:00"/>
    <s v="August"/>
    <n v="66207"/>
    <n v="0"/>
    <m/>
    <m/>
  </r>
  <r>
    <x v="2"/>
    <s v="Managed Services"/>
    <s v="Meriplex"/>
    <s v="Hallet &amp; Perrin"/>
    <n v="326.39999999999998"/>
    <n v="326.39999999999998"/>
    <s v="$"/>
    <s v="No"/>
    <s v="$"/>
    <s v="$"/>
    <s v="$"/>
    <x v="7"/>
    <x v="0"/>
    <d v="2023-08-31T00:00:00"/>
    <s v="August"/>
    <n v="66207"/>
    <s v="$"/>
    <s v="The software we (Meriplex) used to backup the client’s PCs never worked"/>
    <m/>
  </r>
  <r>
    <x v="1"/>
    <s v="Managed Services"/>
    <s v="EGT"/>
    <s v="F. Michael Stone Accountancy"/>
    <n v="902.48"/>
    <n v="902.48"/>
    <s v="$"/>
    <s v="No"/>
    <s v="$"/>
    <s v="$"/>
    <s v="$"/>
    <x v="9"/>
    <x v="2"/>
    <d v="2023-08-31T00:00:00"/>
    <s v="August"/>
    <n v="66207"/>
    <s v="$"/>
    <m/>
    <m/>
  </r>
  <r>
    <x v="1"/>
    <s v="Voice Services"/>
    <s v="Vergent "/>
    <s v="Lumen Hotel"/>
    <s v="$"/>
    <n v="2392.79"/>
    <s v="$"/>
    <s v="Yes"/>
    <n v="24326.7"/>
    <s v="$"/>
    <s v="$"/>
    <x v="4"/>
    <x v="2"/>
    <d v="2023-09-01T00:00:00"/>
    <s v="September"/>
    <n v="67526"/>
    <n v="0"/>
    <m/>
    <m/>
  </r>
  <r>
    <x v="1"/>
    <s v="Managed Services"/>
    <s v="Vergent "/>
    <s v="Lumen Hotel"/>
    <n v="2392.79"/>
    <n v="2392.79"/>
    <s v="$"/>
    <s v="Yes"/>
    <n v="24326.7"/>
    <s v="$"/>
    <n v="24326.7"/>
    <x v="4"/>
    <x v="2"/>
    <d v="2023-09-01T00:00:00"/>
    <s v="September"/>
    <n v="67526"/>
    <s v="$"/>
    <m/>
    <m/>
  </r>
  <r>
    <x v="0"/>
    <s v="Managed Services"/>
    <s v="Vergent "/>
    <s v="Headington Companies, LLC"/>
    <n v="822"/>
    <n v="822"/>
    <s v="$"/>
    <s v="No"/>
    <s v="$"/>
    <s v="Pending"/>
    <s v="$"/>
    <x v="4"/>
    <x v="2"/>
    <d v="2023-09-16T00:00:00"/>
    <s v="September"/>
    <n v="67526"/>
    <n v="0"/>
    <m/>
    <m/>
  </r>
  <r>
    <x v="0"/>
    <s v="Managed Services"/>
    <s v="Vergent "/>
    <s v="Headington Companies, LLC"/>
    <n v="778"/>
    <n v="778"/>
    <s v="$"/>
    <s v="No"/>
    <s v="$"/>
    <s v="Pending"/>
    <s v="$"/>
    <x v="4"/>
    <x v="2"/>
    <d v="2023-09-16T00:00:00"/>
    <s v="September"/>
    <n v="67526"/>
    <n v="0"/>
    <m/>
    <m/>
  </r>
  <r>
    <x v="0"/>
    <s v="Managed Services"/>
    <s v="Vergent "/>
    <s v="Headington Companies, LLC"/>
    <n v="667"/>
    <n v="667"/>
    <s v="$"/>
    <s v="No"/>
    <s v="$"/>
    <s v="Pending"/>
    <s v="$"/>
    <x v="4"/>
    <x v="2"/>
    <d v="2023-09-16T00:00:00"/>
    <s v="September"/>
    <n v="67526"/>
    <n v="0"/>
    <m/>
    <m/>
  </r>
  <r>
    <x v="0"/>
    <s v="Connectivity "/>
    <s v="Meriplex"/>
    <s v="Macro Industries"/>
    <n v="305"/>
    <n v="305"/>
    <s v="$"/>
    <s v="No"/>
    <s v="$"/>
    <s v="$"/>
    <s v="$"/>
    <x v="3"/>
    <x v="0"/>
    <d v="2023-09-17T00:00:00"/>
    <s v="September"/>
    <n v="67526"/>
    <s v="$"/>
    <m/>
    <m/>
  </r>
  <r>
    <x v="1"/>
    <s v="Managed Services"/>
    <s v="EGT"/>
    <s v="San Bern Valley Home Dialysis Center"/>
    <n v="438.91"/>
    <n v="438.91"/>
    <s v="$"/>
    <s v="No"/>
    <s v="$"/>
    <s v="Pending"/>
    <s v="$"/>
    <x v="8"/>
    <x v="2"/>
    <d v="2023-09-22T00:00:00"/>
    <s v="September"/>
    <n v="67526"/>
    <n v="0"/>
    <s v="Account is in Collection"/>
    <m/>
  </r>
  <r>
    <x v="1"/>
    <s v="Managed Services"/>
    <s v="PTS "/>
    <s v="All Access Telecom, Inc"/>
    <n v="260"/>
    <n v="260"/>
    <s v="$"/>
    <s v="No"/>
    <s v="$"/>
    <s v="Pending"/>
    <s v="$"/>
    <x v="4"/>
    <x v="2"/>
    <d v="2023-09-22T00:00:00"/>
    <s v="September"/>
    <n v="67526"/>
    <n v="0"/>
    <m/>
    <m/>
  </r>
  <r>
    <x v="0"/>
    <s v="Managed Services"/>
    <s v="EGT"/>
    <s v="LRES Corporation"/>
    <s v="$"/>
    <n v="271.95"/>
    <s v="$"/>
    <s v="No"/>
    <s v="$"/>
    <s v="Pending"/>
    <s v="$"/>
    <x v="3"/>
    <x v="0"/>
    <d v="2023-09-30T00:00:00"/>
    <s v="September"/>
    <n v="67526"/>
    <n v="0"/>
    <m/>
    <m/>
  </r>
  <r>
    <x v="2"/>
    <s v="Managed Services"/>
    <s v="Meriplex"/>
    <s v="Tetra Tech"/>
    <s v="$"/>
    <n v="450"/>
    <s v="$"/>
    <s v="Yes"/>
    <n v="1670"/>
    <s v="Pending"/>
    <n v="1670"/>
    <x v="6"/>
    <x v="2"/>
    <d v="2023-09-30T00:00:00"/>
    <s v="September"/>
    <n v="67526"/>
    <n v="0"/>
    <m/>
    <m/>
  </r>
  <r>
    <x v="2"/>
    <s v="Managed Services"/>
    <s v="Meriplex"/>
    <s v="Tetra Tech"/>
    <s v="$"/>
    <n v="150"/>
    <s v="$"/>
    <s v="Yes"/>
    <n v="240"/>
    <s v="Pending"/>
    <s v="$"/>
    <x v="6"/>
    <x v="2"/>
    <d v="2023-09-30T00:00:00"/>
    <s v="September"/>
    <n v="67526"/>
    <n v="0"/>
    <m/>
    <m/>
  </r>
  <r>
    <x v="0"/>
    <s v="Managed Services"/>
    <s v="Meriplex"/>
    <s v="Tetra Tech"/>
    <n v="150"/>
    <n v="150"/>
    <s v="$"/>
    <s v="Yes"/>
    <n v="245"/>
    <s v="Pending"/>
    <s v="$"/>
    <x v="6"/>
    <x v="2"/>
    <d v="2023-09-30T00:00:00"/>
    <s v="September"/>
    <n v="67526"/>
    <n v="0"/>
    <m/>
    <m/>
  </r>
  <r>
    <x v="1"/>
    <s v="Managed Services"/>
    <s v="EGT"/>
    <s v="Bedard Machine"/>
    <s v="$"/>
    <n v="326.82"/>
    <s v="$"/>
    <s v="No"/>
    <s v="$"/>
    <s v="$"/>
    <s v="$"/>
    <x v="4"/>
    <x v="2"/>
    <d v="2023-09-30T00:00:00"/>
    <s v="September"/>
    <n v="67526"/>
    <n v="0"/>
    <m/>
    <m/>
  </r>
  <r>
    <x v="2"/>
    <s v="Managed Services"/>
    <s v="EGT"/>
    <s v="Critical Environments, Inc."/>
    <n v="980.11"/>
    <n v="957.11"/>
    <s v="$"/>
    <s v="No"/>
    <s v="$"/>
    <s v="$"/>
    <s v="$"/>
    <x v="4"/>
    <x v="2"/>
    <d v="2023-09-30T00:00:00"/>
    <s v="September"/>
    <n v="67526"/>
    <s v="$"/>
    <m/>
    <m/>
  </r>
  <r>
    <x v="2"/>
    <s v="Managed Services"/>
    <s v="Meriplex"/>
    <s v="AES Drilling Fluids"/>
    <s v="$"/>
    <n v="1411"/>
    <s v="$"/>
    <s v="Yes"/>
    <n v="4797.5"/>
    <s v="$"/>
    <n v="4797.5"/>
    <x v="4"/>
    <x v="2"/>
    <d v="2023-09-30T00:00:00"/>
    <s v="September"/>
    <n v="67526"/>
    <s v="$"/>
    <m/>
    <m/>
  </r>
  <r>
    <x v="0"/>
    <s v="Managed Services"/>
    <s v="Meriplex"/>
    <s v="Illinois Bone &amp; Joint Institute"/>
    <s v="$"/>
    <n v="1008.33"/>
    <s v="$"/>
    <s v="Yes"/>
    <n v="21645.48"/>
    <s v="$"/>
    <n v="21645.48"/>
    <x v="6"/>
    <x v="2"/>
    <d v="2023-09-30T00:00:00"/>
    <s v="September"/>
    <n v="67526"/>
    <s v="$"/>
    <m/>
    <m/>
  </r>
  <r>
    <x v="1"/>
    <s v="Managed Services"/>
    <s v="Cyberian"/>
    <s v="Reach for Youth"/>
    <s v="$"/>
    <n v="787.5"/>
    <s v="$"/>
    <s v="No"/>
    <s v="$"/>
    <s v="$"/>
    <s v="$"/>
    <x v="4"/>
    <x v="2"/>
    <d v="2023-09-30T00:00:00"/>
    <s v="September"/>
    <n v="67526"/>
    <s v="$"/>
    <m/>
    <m/>
  </r>
  <r>
    <x v="2"/>
    <s v="Managed Services"/>
    <s v="Cyberian"/>
    <s v="Lantz Medical"/>
    <n v="4310"/>
    <n v="4310"/>
    <s v="$"/>
    <s v="No"/>
    <s v="$"/>
    <s v="$"/>
    <s v="$"/>
    <x v="9"/>
    <x v="2"/>
    <d v="2023-09-30T00:00:00"/>
    <s v="September"/>
    <n v="67526"/>
    <s v="$"/>
    <m/>
    <m/>
  </r>
  <r>
    <x v="0"/>
    <s v="Connectivity "/>
    <s v="Meriplex"/>
    <s v="Kelly-Moore Paint Company, Inc."/>
    <s v="$"/>
    <n v="5688.13"/>
    <s v="$"/>
    <s v="No"/>
    <s v="$"/>
    <s v="$"/>
    <s v="$"/>
    <x v="4"/>
    <x v="2"/>
    <d v="2023-10-01T00:00:00"/>
    <s v="October"/>
    <n v="68992"/>
    <s v="$"/>
    <m/>
    <m/>
  </r>
  <r>
    <x v="1"/>
    <s v="Managed Services"/>
    <s v="Optimum"/>
    <s v="MNM Healing Hands Inc"/>
    <s v="$"/>
    <n v="8.3000000000000007"/>
    <s v="$"/>
    <s v="No"/>
    <s v="$"/>
    <s v="$"/>
    <s v="$"/>
    <x v="6"/>
    <x v="2"/>
    <d v="2023-10-13T00:00:00"/>
    <s v="October"/>
    <n v="68992"/>
    <s v="$"/>
    <m/>
    <m/>
  </r>
  <r>
    <x v="0"/>
    <s v="Connectivity "/>
    <s v="Meriplex"/>
    <s v="Conn's Appliances, Inc."/>
    <s v="$"/>
    <n v="735.6"/>
    <s v="$"/>
    <s v="No"/>
    <s v="$"/>
    <s v="$"/>
    <s v="$"/>
    <x v="2"/>
    <x v="0"/>
    <d v="2023-10-15T00:00:00"/>
    <s v="October"/>
    <n v="68992"/>
    <s v="$"/>
    <m/>
    <m/>
  </r>
  <r>
    <x v="1"/>
    <s v="Managed Services"/>
    <s v="Vergent "/>
    <s v="Tison Law Firm"/>
    <s v="$"/>
    <n v="283"/>
    <m/>
    <s v="Yes"/>
    <n v="2150.8000000000002"/>
    <s v="Pending"/>
    <n v="2150.8000000000002"/>
    <x v="4"/>
    <x v="2"/>
    <d v="2023-10-31T00:00:00"/>
    <s v="October"/>
    <n v="68992"/>
    <n v="0"/>
    <m/>
    <m/>
  </r>
  <r>
    <x v="0"/>
    <s v="Managed Services"/>
    <s v="Meriplex"/>
    <s v="Conn's Appliance"/>
    <s v="$"/>
    <n v="183"/>
    <s v="$"/>
    <s v="No"/>
    <s v="$"/>
    <s v="$"/>
    <s v="$"/>
    <x v="2"/>
    <x v="0"/>
    <d v="2023-10-31T00:00:00"/>
    <s v="October"/>
    <n v="68992"/>
    <s v="$"/>
    <m/>
    <m/>
  </r>
  <r>
    <x v="2"/>
    <s v="Managed Services"/>
    <s v="Meriplex"/>
    <s v="Keller Williams"/>
    <n v="24.45"/>
    <n v="24.45"/>
    <s v="$"/>
    <s v="Yes"/>
    <n v="193.23"/>
    <s v="$"/>
    <n v="193.23"/>
    <x v="5"/>
    <x v="3"/>
    <d v="2023-10-31T00:00:00"/>
    <s v="October"/>
    <n v="68992"/>
    <s v="$"/>
    <m/>
    <m/>
  </r>
  <r>
    <x v="2"/>
    <s v="Managed Services"/>
    <s v="Meriplex"/>
    <s v="First Capital Bank"/>
    <s v="$"/>
    <n v="780"/>
    <s v="$"/>
    <s v="Yes"/>
    <n v="4052.9"/>
    <s v="$"/>
    <n v="4052.9"/>
    <x v="9"/>
    <x v="2"/>
    <d v="2023-10-31T00:00:00"/>
    <s v="October"/>
    <n v="68992"/>
    <s v="$"/>
    <m/>
    <m/>
  </r>
  <r>
    <x v="1"/>
    <s v="Managed Services"/>
    <s v="Optimum"/>
    <s v="The  Equity Project"/>
    <n v="1423.5"/>
    <n v="1423.5"/>
    <s v="$"/>
    <s v="Yes"/>
    <n v="11388"/>
    <s v="$"/>
    <n v="11388"/>
    <x v="9"/>
    <x v="2"/>
    <d v="2023-10-31T00:00:00"/>
    <s v="October"/>
    <n v="68992"/>
    <s v="$"/>
    <m/>
    <m/>
  </r>
  <r>
    <x v="1"/>
    <s v="Managed Services"/>
    <s v="Meriplex"/>
    <s v="Brenham Wholesale Grocery Co., Inc."/>
    <n v="6020.25"/>
    <n v="6020.25"/>
    <s v="$"/>
    <s v="Yes"/>
    <n v="14833.16"/>
    <s v="$"/>
    <n v="14833.16"/>
    <x v="9"/>
    <x v="2"/>
    <d v="2023-10-31T00:00:00"/>
    <s v="October"/>
    <n v="68992"/>
    <s v="$"/>
    <m/>
    <m/>
  </r>
  <r>
    <x v="1"/>
    <s v="Managed Services"/>
    <s v="Meriplex"/>
    <s v="Jewish Federation of Greater Houston"/>
    <n v="5502.75"/>
    <n v="5502.75"/>
    <m/>
    <s v="No"/>
    <n v="0"/>
    <m/>
    <n v="0"/>
    <x v="5"/>
    <x v="3"/>
    <d v="2023-10-31T00:00:00"/>
    <s v="October"/>
    <n v="68992"/>
    <m/>
    <m/>
    <m/>
  </r>
  <r>
    <x v="2"/>
    <s v="Connectivity "/>
    <s v="Meriplex"/>
    <s v="Christian Brothers Automotive (Rosenberg)"/>
    <n v="125"/>
    <n v="125"/>
    <m/>
    <s v="No"/>
    <n v="0"/>
    <m/>
    <m/>
    <x v="5"/>
    <x v="3"/>
    <d v="2023-10-31T00:00:00"/>
    <s v="October"/>
    <n v="68992"/>
    <m/>
    <m/>
    <m/>
  </r>
  <r>
    <x v="2"/>
    <s v="Managed Services"/>
    <s v="Optimum"/>
    <s v="Sage Companies, LLC"/>
    <n v="4095.8"/>
    <n v="4095.8"/>
    <m/>
    <s v="No"/>
    <n v="0"/>
    <n v="0"/>
    <n v="0"/>
    <x v="5"/>
    <x v="3"/>
    <d v="2023-11-05T00:00:00"/>
    <s v="November"/>
    <n v="70540"/>
    <m/>
    <m/>
    <m/>
  </r>
  <r>
    <x v="1"/>
    <s v="Managed Services"/>
    <s v="Vergent "/>
    <s v="Brookhaven Youth Ranch"/>
    <s v="$"/>
    <n v="921.7"/>
    <s v="$"/>
    <s v="Yes"/>
    <n v="2081.2600000000002"/>
    <s v="$"/>
    <n v="2081.2600000000002"/>
    <x v="6"/>
    <x v="2"/>
    <d v="2023-12-31T00:00:00"/>
    <s v="December"/>
    <n v="72156"/>
    <s v="$"/>
    <m/>
    <m/>
  </r>
  <r>
    <x v="2"/>
    <s v="Managed Services"/>
    <s v="Vergent "/>
    <s v="Brookhaven Youth Ranch"/>
    <n v="921.7"/>
    <n v="921.7"/>
    <s v="$"/>
    <s v="Yes"/>
    <n v="2081.2600000000002"/>
    <s v="$"/>
    <n v="2081.2600000000002"/>
    <x v="4"/>
    <x v="2"/>
    <d v="2023-12-31T00:00:00"/>
    <s v="December"/>
    <n v="72156"/>
    <s v="$"/>
    <m/>
    <m/>
  </r>
  <r>
    <x v="0"/>
    <s v="Managed Services"/>
    <s v="Meriplex"/>
    <s v="Pet Food Express"/>
    <n v="120"/>
    <n v="120"/>
    <m/>
    <s v="No"/>
    <m/>
    <m/>
    <m/>
    <x v="5"/>
    <x v="3"/>
    <d v="2023-11-23T00:00:00"/>
    <s v="November"/>
    <n v="70540"/>
    <m/>
    <m/>
    <m/>
  </r>
  <r>
    <x v="0"/>
    <s v="Managed Services"/>
    <s v="Meriplex"/>
    <s v="Blue Bell Creameries LP"/>
    <n v="1100"/>
    <n v="1100"/>
    <m/>
    <m/>
    <m/>
    <m/>
    <m/>
    <x v="5"/>
    <x v="3"/>
    <d v="2023-10-31T00:00:00"/>
    <s v="October"/>
    <n v="68992"/>
    <m/>
    <m/>
    <m/>
  </r>
  <r>
    <x v="1"/>
    <s v="Managed Security Services"/>
    <s v="Meriplex"/>
    <s v="Frost &amp; Sullivan Inc."/>
    <n v="5037.88"/>
    <n v="5037.88"/>
    <m/>
    <s v="Yes"/>
    <n v="0"/>
    <m/>
    <m/>
    <x v="10"/>
    <x v="2"/>
    <d v="2023-09-28T00:00:00"/>
    <s v="September"/>
    <n v="67526"/>
    <m/>
    <m/>
    <m/>
  </r>
  <r>
    <x v="1"/>
    <s v="Managed Services+Telcom"/>
    <s v="Vergent "/>
    <s v="Inspire Financial Group"/>
    <n v="1867.72"/>
    <n v="1867.72"/>
    <m/>
    <m/>
    <m/>
    <m/>
    <m/>
    <x v="11"/>
    <x v="4"/>
    <m/>
    <m/>
    <m/>
    <m/>
    <m/>
    <m/>
  </r>
  <r>
    <x v="1"/>
    <s v="Managed Services+Telcom"/>
    <s v="Meriplex"/>
    <s v="Brown &amp; Gay"/>
    <n v="25249"/>
    <n v="25249"/>
    <m/>
    <s v="Yes"/>
    <n v="132126.53"/>
    <m/>
    <m/>
    <x v="12"/>
    <x v="4"/>
    <d v="2023-11-02T00:00:00"/>
    <s v="November"/>
    <n v="132126.53"/>
    <m/>
    <s v="Cynthia Newsom is working with the client to implement a new revenue replacement contract for $11,550.00 MRR and ETL's will be forgiven."/>
    <m/>
  </r>
  <r>
    <x v="3"/>
    <s v="Managed Services+Telcom"/>
    <s v="Vergent "/>
    <s v="Inspire Financial Group"/>
    <n v="1867.72"/>
    <n v="1867.72"/>
    <m/>
    <m/>
    <m/>
    <m/>
    <m/>
    <x v="11"/>
    <x v="4"/>
    <m/>
    <m/>
    <m/>
    <m/>
    <m/>
    <m/>
  </r>
  <r>
    <x v="0"/>
    <s v="Managed Services"/>
    <s v="Meriplex"/>
    <s v="DE Harvey Builders, Inc."/>
    <n v="925"/>
    <n v="925"/>
    <m/>
    <m/>
    <m/>
    <m/>
    <m/>
    <x v="1"/>
    <x v="5"/>
    <m/>
    <m/>
    <m/>
    <m/>
    <m/>
    <m/>
  </r>
  <r>
    <x v="4"/>
    <m/>
    <m/>
    <m/>
    <m/>
    <m/>
    <m/>
    <m/>
    <m/>
    <m/>
    <m/>
    <x v="1"/>
    <x v="5"/>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6">
  <r>
    <x v="0"/>
    <s v="SIP"/>
    <s v="Meriplex"/>
    <s v="1301 Fannin Owner, L.P."/>
    <n v="544"/>
    <s v="Services No Longer Needed"/>
    <d v="2021-03-04T00:00:00"/>
    <x v="0"/>
    <x v="0"/>
    <d v="2021-06-01T00:00:00"/>
    <n v="3767187"/>
    <m/>
    <n v="23100"/>
    <m/>
  </r>
  <r>
    <x v="1"/>
    <s v="SIP"/>
    <s v="Meriplex"/>
    <s v="1301 Fannin Owner, L.P."/>
    <n v="44.5"/>
    <s v="Services No Longer Needed"/>
    <d v="2021-03-04T00:00:00"/>
    <x v="1"/>
    <x v="0"/>
    <d v="2021-06-01T00:00:00"/>
    <n v="3767187"/>
    <m/>
    <n v="23100"/>
    <m/>
  </r>
  <r>
    <x v="2"/>
    <s v="Managed Services"/>
    <s v="ITW"/>
    <s v="Acorn International LLC"/>
    <n v="42"/>
    <s v="Services No Longer Needed"/>
    <d v="2021-02-05T00:00:00"/>
    <x v="2"/>
    <x v="1"/>
    <s v="M2M"/>
    <n v="3724149"/>
    <m/>
    <n v="24100"/>
    <m/>
  </r>
  <r>
    <x v="2"/>
    <s v="Managed Services"/>
    <s v="HBR"/>
    <s v="Administrative Fiduciary Services Inc"/>
    <n v="10.5"/>
    <s v="Services No Longer Needed"/>
    <m/>
    <x v="3"/>
    <x v="2"/>
    <m/>
    <m/>
    <m/>
    <n v="23600"/>
    <m/>
  </r>
  <r>
    <x v="2"/>
    <s v="Managed Services"/>
    <s v="HBR"/>
    <s v="Administrative Fiduciary Services Inc"/>
    <n v="10.5"/>
    <s v="Services No Longer Needed"/>
    <m/>
    <x v="4"/>
    <x v="3"/>
    <m/>
    <m/>
    <m/>
    <n v="26700"/>
    <m/>
  </r>
  <r>
    <x v="2"/>
    <s v="Managed Services"/>
    <s v="HBR"/>
    <s v="AER Manufacturing "/>
    <n v="750"/>
    <s v="Services No Longer Needed"/>
    <m/>
    <x v="5"/>
    <x v="4"/>
    <m/>
    <m/>
    <m/>
    <n v="22600"/>
    <m/>
  </r>
  <r>
    <x v="2"/>
    <s v="Managed Services"/>
    <s v="Meriplex"/>
    <s v="Aguirre &amp; Fields, LP"/>
    <n v="89"/>
    <s v="Services No Longer Needed"/>
    <d v="2021-07-26T00:00:00"/>
    <x v="6"/>
    <x v="1"/>
    <s v="M2M"/>
    <n v="3996573"/>
    <m/>
    <n v="24100"/>
    <m/>
  </r>
  <r>
    <x v="2"/>
    <s v="Managed Services"/>
    <s v="Vergent "/>
    <s v="Allen Heights Baptist Church"/>
    <n v="59.25"/>
    <s v="Services No Longer Needed"/>
    <m/>
    <x v="7"/>
    <x v="5"/>
    <m/>
    <n v="4138965"/>
    <m/>
    <n v="26000"/>
    <m/>
  </r>
  <r>
    <x v="0"/>
    <s v="Managed Services"/>
    <s v="Meriplex"/>
    <s v="Alloy Carbide Company"/>
    <n v="136.16"/>
    <s v="Different Provider"/>
    <d v="2021-06-29T00:00:00"/>
    <x v="8"/>
    <x v="5"/>
    <d v="2021-11-13T00:00:00"/>
    <m/>
    <m/>
    <n v="26000"/>
    <m/>
  </r>
  <r>
    <x v="2"/>
    <s v="Managed Services"/>
    <s v="HBR"/>
    <s v="Almega Group"/>
    <n v="2.75"/>
    <s v="Services No Longer Needed"/>
    <m/>
    <x v="3"/>
    <x v="2"/>
    <m/>
    <m/>
    <m/>
    <n v="23600"/>
    <m/>
  </r>
  <r>
    <x v="0"/>
    <s v="Connectivity "/>
    <s v="Meriplex"/>
    <s v="American Midstream Partners"/>
    <n v="314"/>
    <s v="Customer was Acquired"/>
    <m/>
    <x v="9"/>
    <x v="4"/>
    <d v="2021-05-01T00:00:00"/>
    <n v="367192"/>
    <m/>
    <n v="22600"/>
    <m/>
  </r>
  <r>
    <x v="0"/>
    <s v="Managed Services"/>
    <s v="Enhanced Technologies "/>
    <s v="Applied Financial Planning"/>
    <n v="2920"/>
    <s v="Price"/>
    <m/>
    <x v="4"/>
    <x v="3"/>
    <m/>
    <m/>
    <m/>
    <n v="26700"/>
    <m/>
  </r>
  <r>
    <x v="2"/>
    <s v="Managed Services"/>
    <s v="RIT"/>
    <s v="ARDEN ENGINEERING INC"/>
    <n v="51.4"/>
    <s v="Services No Longer Needed"/>
    <m/>
    <x v="10"/>
    <x v="6"/>
    <m/>
    <m/>
    <m/>
    <n v="26000"/>
    <m/>
  </r>
  <r>
    <x v="2"/>
    <s v="Managed Services"/>
    <s v="RIT"/>
    <s v="ARION BLUE"/>
    <n v="354"/>
    <s v="Services No Longer Needed"/>
    <m/>
    <x v="10"/>
    <x v="6"/>
    <m/>
    <m/>
    <m/>
    <n v="26000"/>
    <m/>
  </r>
  <r>
    <x v="0"/>
    <s v="SIP"/>
    <s v="Vergent "/>
    <s v="Asset Control"/>
    <n v="482.1"/>
    <s v="Different Provider"/>
    <d v="2020-11-13T00:00:00"/>
    <x v="11"/>
    <x v="7"/>
    <d v="2021-02-19T00:00:00"/>
    <n v="3663567"/>
    <m/>
    <n v="21400"/>
    <m/>
  </r>
  <r>
    <x v="0"/>
    <s v="Connectivity "/>
    <s v="Vergent "/>
    <s v="Austin Asphalt "/>
    <n v="595"/>
    <s v="Dissatisfied"/>
    <m/>
    <x v="12"/>
    <x v="5"/>
    <m/>
    <m/>
    <m/>
    <n v="26000"/>
    <m/>
  </r>
  <r>
    <x v="0"/>
    <s v="Connectivity "/>
    <s v="Vergent "/>
    <s v="Austin Bridge &amp; Road "/>
    <n v="595"/>
    <s v="Dissatisfied"/>
    <m/>
    <x v="13"/>
    <x v="3"/>
    <m/>
    <n v="4075897"/>
    <m/>
    <n v="26700"/>
    <m/>
  </r>
  <r>
    <x v="0"/>
    <s v="Connectivity "/>
    <s v="Vergent "/>
    <s v="Austin Commercial "/>
    <n v="1125"/>
    <s v="Dissatisfied"/>
    <m/>
    <x v="14"/>
    <x v="3"/>
    <m/>
    <n v="4101151"/>
    <m/>
    <n v="26700"/>
    <m/>
  </r>
  <r>
    <x v="2"/>
    <s v="Connectivity "/>
    <s v="Vergent "/>
    <s v="Austin Commercial - Pioneer 1551"/>
    <n v="1810"/>
    <s v="Closed "/>
    <d v="2019-12-04T00:00:00"/>
    <x v="15"/>
    <x v="8"/>
    <d v="2020-08-23T00:00:00"/>
    <n v="3602200"/>
    <m/>
    <n v="22200"/>
    <m/>
  </r>
  <r>
    <x v="2"/>
    <s v="Connectivity "/>
    <s v="Vergent "/>
    <s v="Austin Commercial - UTSW Clements 1560"/>
    <n v="1806"/>
    <s v="Closed "/>
    <d v="2020-07-18T00:00:00"/>
    <x v="16"/>
    <x v="8"/>
    <d v="2020-07-18T00:00:00"/>
    <n v="3655378"/>
    <m/>
    <n v="22200"/>
    <m/>
  </r>
  <r>
    <x v="2"/>
    <s v="Connectivity "/>
    <s v="Vergent "/>
    <s v="Austin Commercial - UTSW Clements 1560"/>
    <n v="696.56"/>
    <s v="Closed "/>
    <d v="2020-07-20T00:00:00"/>
    <x v="17"/>
    <x v="8"/>
    <d v="2020-10-20T00:00:00"/>
    <n v="3560877"/>
    <m/>
    <n v="22200"/>
    <m/>
  </r>
  <r>
    <x v="2"/>
    <s v="Connectivity "/>
    <s v="Vergent "/>
    <s v="Austin Commercial - UTSW Clements 1560"/>
    <n v="545"/>
    <s v="Closed "/>
    <d v="2020-12-11T00:00:00"/>
    <x v="18"/>
    <x v="8"/>
    <d v="2021-04-03T00:00:00"/>
    <n v="3684396"/>
    <m/>
    <n v="22200"/>
    <m/>
  </r>
  <r>
    <x v="2"/>
    <s v="Connectivity "/>
    <s v="Vergent "/>
    <s v="Austin Commercial, LP"/>
    <n v="795"/>
    <s v="Services No Longer Needed"/>
    <d v="2021-01-05T00:00:00"/>
    <x v="19"/>
    <x v="9"/>
    <d v="2021-04-30T00:00:00"/>
    <n v="3699760"/>
    <m/>
    <n v="21800"/>
    <m/>
  </r>
  <r>
    <x v="2"/>
    <s v="Connectivity "/>
    <s v="Vergent "/>
    <s v="Austin Commercial, LP"/>
    <n v="2460"/>
    <s v="Services No Longer Needed"/>
    <d v="2020-12-11T00:00:00"/>
    <x v="20"/>
    <x v="9"/>
    <d v="2021-03-11T00:00:00"/>
    <n v="3684403"/>
    <m/>
    <n v="21800"/>
    <m/>
  </r>
  <r>
    <x v="0"/>
    <s v="Connectivity "/>
    <s v="Vergent "/>
    <s v="Austin Industrial "/>
    <n v="1195"/>
    <s v="Dissatisfied"/>
    <m/>
    <x v="21"/>
    <x v="3"/>
    <m/>
    <n v="4101169"/>
    <m/>
    <n v="26700"/>
    <m/>
  </r>
  <r>
    <x v="1"/>
    <s v="Connectivity "/>
    <s v="Vergent "/>
    <s v="Austin Industries - Austin Bridge &amp; Road -  Waxahachie"/>
    <n v="1564"/>
    <s v="Services No Longer Needed"/>
    <m/>
    <x v="22"/>
    <x v="5"/>
    <s v="11/16/20201"/>
    <n v="4011275"/>
    <m/>
    <n v="26000"/>
    <m/>
  </r>
  <r>
    <x v="0"/>
    <s v="Connectivity "/>
    <s v="Vergent "/>
    <s v="Austin Professionals "/>
    <n v="3595"/>
    <s v="Dissatisfied"/>
    <m/>
    <x v="23"/>
    <x v="3"/>
    <m/>
    <n v="4101159"/>
    <m/>
    <n v="26700"/>
    <m/>
  </r>
  <r>
    <x v="0"/>
    <s v="Managed Services"/>
    <s v="Enhanced Technologies "/>
    <s v="B&amp;B Spec "/>
    <n v="1000"/>
    <s v="Services No Longer Needed"/>
    <m/>
    <x v="2"/>
    <x v="1"/>
    <m/>
    <m/>
    <m/>
    <n v="24100"/>
    <m/>
  </r>
  <r>
    <x v="0"/>
    <s v="SIP"/>
    <s v="Vergent "/>
    <s v="Backyard Leisure"/>
    <n v="323.3"/>
    <s v="Different Provider"/>
    <d v="2020-12-02T00:00:00"/>
    <x v="7"/>
    <x v="5"/>
    <d v="2021-11-01T00:00:00"/>
    <n v="3677292"/>
    <m/>
    <n v="26000"/>
    <m/>
  </r>
  <r>
    <x v="2"/>
    <s v="Managed Services"/>
    <s v="RIT"/>
    <s v="Bank of Hemet"/>
    <n v="1446.93"/>
    <s v="Services No Longer Needed"/>
    <m/>
    <x v="24"/>
    <x v="5"/>
    <m/>
    <m/>
    <m/>
    <n v="26000"/>
    <m/>
  </r>
  <r>
    <x v="2"/>
    <s v="Managed Services"/>
    <s v="GNT "/>
    <s v="Bay Cities Paving &amp; Grading, Inc."/>
    <n v="30.75"/>
    <s v="Services No Longer Needed"/>
    <m/>
    <x v="25"/>
    <x v="10"/>
    <m/>
    <m/>
    <m/>
    <n v="24700"/>
    <m/>
  </r>
  <r>
    <x v="2"/>
    <s v="Managed Services"/>
    <s v="GNT "/>
    <s v="Bay Cities Paving &amp; Grading, Inc."/>
    <n v="445.89"/>
    <s v="Services No Longer Needed"/>
    <m/>
    <x v="7"/>
    <x v="5"/>
    <m/>
    <m/>
    <m/>
    <n v="26000"/>
    <m/>
  </r>
  <r>
    <x v="2"/>
    <s v="Managed Services"/>
    <s v="GNT "/>
    <s v="Bay Cities Paving &amp; Grading, Inc."/>
    <n v="45.98"/>
    <s v="Services No Longer Needed"/>
    <m/>
    <x v="7"/>
    <x v="5"/>
    <m/>
    <m/>
    <m/>
    <n v="26000"/>
    <m/>
  </r>
  <r>
    <x v="2"/>
    <s v="Managed Services"/>
    <s v="GNT "/>
    <s v="Bay Cities Paving &amp; Grading, Inc."/>
    <n v="15.48"/>
    <s v="Services No Longer Needed"/>
    <m/>
    <x v="26"/>
    <x v="3"/>
    <m/>
    <m/>
    <m/>
    <n v="26700"/>
    <m/>
  </r>
  <r>
    <x v="2"/>
    <s v="Managed Services"/>
    <s v="Vergent "/>
    <s v="BenBella Books"/>
    <n v="95"/>
    <s v="Services No Longer Needed"/>
    <d v="2021-09-07T00:00:00"/>
    <x v="27"/>
    <x v="6"/>
    <s v="M2M"/>
    <n v="4073818"/>
    <m/>
    <n v="25200"/>
    <m/>
  </r>
  <r>
    <x v="2"/>
    <s v="Managed Services"/>
    <s v="Vergent "/>
    <s v="BenBella Books"/>
    <n v="2.25"/>
    <s v="Services No Longer Needed"/>
    <d v="2021-09-07T00:00:00"/>
    <x v="7"/>
    <x v="5"/>
    <s v="M2M"/>
    <n v="4073818"/>
    <n v="59.55"/>
    <n v="26000"/>
    <m/>
  </r>
  <r>
    <x v="2"/>
    <s v="Managed Services"/>
    <s v="GNT "/>
    <s v="BFBA, LLP"/>
    <n v="132"/>
    <s v="Services No Longer Needed"/>
    <m/>
    <x v="25"/>
    <x v="10"/>
    <m/>
    <m/>
    <m/>
    <n v="24700"/>
    <m/>
  </r>
  <r>
    <x v="2"/>
    <s v="Managed Services"/>
    <s v="GNT "/>
    <s v="BFBA, LLP"/>
    <n v="1.94"/>
    <s v="Services No Longer Needed"/>
    <m/>
    <x v="25"/>
    <x v="10"/>
    <m/>
    <m/>
    <m/>
    <n v="24700"/>
    <m/>
  </r>
  <r>
    <x v="2"/>
    <s v="Cloud "/>
    <s v="GNT "/>
    <s v="BFBA, LLP"/>
    <n v="19.829999999999998"/>
    <s v="Services No Longer Needed"/>
    <m/>
    <x v="4"/>
    <x v="3"/>
    <m/>
    <m/>
    <m/>
    <n v="26700"/>
    <m/>
  </r>
  <r>
    <x v="0"/>
    <s v="Connectivity "/>
    <s v="Vergent "/>
    <s v="Bickerstaff, Whatley, Ryan &amp; Burkhalter"/>
    <n v="95"/>
    <s v="Closed "/>
    <d v="2021-06-29T00:00:00"/>
    <x v="28"/>
    <x v="5"/>
    <d v="2022-09-02T00:00:00"/>
    <n v="3955563"/>
    <m/>
    <n v="26000"/>
    <m/>
  </r>
  <r>
    <x v="0"/>
    <s v="SIP"/>
    <s v="Vergent "/>
    <s v="Bickerstaff, Whatley, Ryan &amp; Burkhalter"/>
    <n v="53.9"/>
    <s v="Closed "/>
    <d v="2021-06-26T00:00:00"/>
    <x v="28"/>
    <x v="5"/>
    <d v="2022-09-02T00:00:00"/>
    <n v="3955563"/>
    <m/>
    <n v="26000"/>
    <m/>
  </r>
  <r>
    <x v="0"/>
    <s v="Managed Services"/>
    <s v="Meriplex"/>
    <s v="Big City Access"/>
    <n v="984.93"/>
    <s v="Customer was Acquired"/>
    <d v="2021-04-08T00:00:00"/>
    <x v="3"/>
    <x v="2"/>
    <d v="2023-09-01T00:00:00"/>
    <n v="3796555"/>
    <n v="24655.02"/>
    <n v="23600"/>
    <m/>
  </r>
  <r>
    <x v="1"/>
    <s v="Managed Services"/>
    <s v="Meriplex"/>
    <s v="Big City Access "/>
    <n v="3013"/>
    <s v="Customer was Acquired"/>
    <d v="2021-04-08T00:00:00"/>
    <x v="29"/>
    <x v="4"/>
    <d v="2021-05-08T00:00:00"/>
    <m/>
    <m/>
    <n v="22600"/>
    <m/>
  </r>
  <r>
    <x v="2"/>
    <s v="Managed Services"/>
    <s v="ITW"/>
    <s v="Blue Bell Creameries LP"/>
    <n v="241.8"/>
    <s v="Services No Longer Needed"/>
    <d v="2021-01-21T00:00:00"/>
    <x v="30"/>
    <x v="7"/>
    <d v="2021-02-01T00:00:00"/>
    <n v="3713986"/>
    <m/>
    <n v="21400"/>
    <m/>
  </r>
  <r>
    <x v="2"/>
    <s v="Connectivity "/>
    <s v="ITW"/>
    <s v="Blue Bell Creameries LP"/>
    <n v="571"/>
    <s v="Services No Longer Needed"/>
    <d v="2021-10-19T00:00:00"/>
    <x v="31"/>
    <x v="6"/>
    <s v="M2M"/>
    <n v="4117374"/>
    <m/>
    <n v="26000"/>
    <m/>
  </r>
  <r>
    <x v="2"/>
    <s v="Connectivity "/>
    <s v="ITW"/>
    <s v="Blue Bell Creameries LP"/>
    <n v="250"/>
    <s v="Dissatisfied"/>
    <d v="2021-04-20T00:00:00"/>
    <x v="7"/>
    <x v="5"/>
    <m/>
    <n v="3806995"/>
    <m/>
    <n v="26000"/>
    <s v="Alexandria, LA "/>
  </r>
  <r>
    <x v="2"/>
    <s v="Connectivity "/>
    <s v="Meriplex"/>
    <s v="Blueknight Energy Partners, L.P."/>
    <n v="188"/>
    <s v="Services No Longer Needed"/>
    <d v="2021-06-28T00:00:00"/>
    <x v="6"/>
    <x v="1"/>
    <d v="2021-08-26T00:00:00"/>
    <n v="3954322"/>
    <m/>
    <n v="24100"/>
    <m/>
  </r>
  <r>
    <x v="2"/>
    <s v="Connectivity "/>
    <s v="Meriplex"/>
    <s v="Blueknight Energy Partners, L.P."/>
    <n v="908"/>
    <s v="Closed "/>
    <d v="2021-09-08T00:00:00"/>
    <x v="32"/>
    <x v="6"/>
    <s v="M2M"/>
    <n v="4062150"/>
    <m/>
    <n v="25200"/>
    <m/>
  </r>
  <r>
    <x v="2"/>
    <s v="SDWAN"/>
    <s v="Meriplex"/>
    <s v="Blueknight Energy Partners, L.P."/>
    <n v="200"/>
    <s v="Closed "/>
    <d v="2021-09-08T00:00:00"/>
    <x v="32"/>
    <x v="6"/>
    <s v="M2M"/>
    <n v="4062150"/>
    <m/>
    <n v="25200"/>
    <m/>
  </r>
  <r>
    <x v="2"/>
    <s v="SIP"/>
    <s v="Meriplex"/>
    <s v="Blueknight Energy Partners, L.P."/>
    <n v="14"/>
    <s v="Closed "/>
    <d v="2021-09-08T00:00:00"/>
    <x v="32"/>
    <x v="6"/>
    <s v="M2M"/>
    <n v="4062150"/>
    <m/>
    <n v="25200"/>
    <m/>
  </r>
  <r>
    <x v="2"/>
    <s v="SDWAN"/>
    <s v="Meriplex"/>
    <s v="Blueknight Energy Partners, L.P."/>
    <n v="925"/>
    <s v="Closed "/>
    <d v="2019-08-19T00:00:00"/>
    <x v="33"/>
    <x v="10"/>
    <s v="M2M"/>
    <n v="4027695"/>
    <m/>
    <n v="24700"/>
    <m/>
  </r>
  <r>
    <x v="2"/>
    <s v="Connectivity "/>
    <s v="Meriplex"/>
    <s v="Blueknight Energy Partners, L.P."/>
    <n v="88.5"/>
    <s v="Closed "/>
    <d v="2021-08-19T00:00:00"/>
    <x v="34"/>
    <x v="10"/>
    <s v="M2M"/>
    <n v="4027695"/>
    <m/>
    <n v="24700"/>
    <m/>
  </r>
  <r>
    <x v="2"/>
    <s v="SDWAN"/>
    <s v="Meriplex"/>
    <s v="Blueknight Energy Partners, L.P."/>
    <n v="100"/>
    <s v="Closed "/>
    <d v="2021-08-19T00:00:00"/>
    <x v="34"/>
    <x v="10"/>
    <s v="M2M"/>
    <n v="4027695"/>
    <m/>
    <n v="24700"/>
    <m/>
  </r>
  <r>
    <x v="2"/>
    <s v="Connectivity "/>
    <s v="Meriplex"/>
    <s v="Blueknight Energy Partners, L.P."/>
    <n v="188"/>
    <s v="Closed "/>
    <d v="2021-08-23T00:00:00"/>
    <x v="35"/>
    <x v="10"/>
    <s v="M2M"/>
    <n v="4031849"/>
    <m/>
    <n v="24700"/>
    <m/>
  </r>
  <r>
    <x v="2"/>
    <s v="SDWAN"/>
    <s v="Meriplex"/>
    <s v="Blueknight Energy Partners, L.P."/>
    <n v="1950"/>
    <s v="Closed "/>
    <d v="2021-08-23T00:00:00"/>
    <x v="35"/>
    <x v="10"/>
    <s v="M2M"/>
    <n v="4031849"/>
    <m/>
    <n v="24700"/>
    <m/>
  </r>
  <r>
    <x v="2"/>
    <s v="Connectivity "/>
    <s v="Meriplex"/>
    <s v="Blueknight Energy Partners, L.P."/>
    <n v="953.52"/>
    <s v="Customer was Acquired"/>
    <d v="2021-10-13T00:00:00"/>
    <x v="8"/>
    <x v="5"/>
    <s v="M2M"/>
    <n v="4111662"/>
    <m/>
    <n v="26000"/>
    <s v="Marietta"/>
  </r>
  <r>
    <x v="2"/>
    <s v="Connectivity "/>
    <s v="Meriplex"/>
    <s v="Blueknight Energy Partners, L.P."/>
    <n v="438.4"/>
    <s v="Customer was Acquired"/>
    <d v="2021-10-13T00:00:00"/>
    <x v="8"/>
    <x v="5"/>
    <s v="M2M"/>
    <n v="4111662"/>
    <m/>
    <n v="26000"/>
    <s v="Chicago"/>
  </r>
  <r>
    <x v="2"/>
    <s v="Connectivity "/>
    <s v="Meriplex"/>
    <s v="Blueknight Energy Partners, L.P."/>
    <n v="188"/>
    <s v="Customer was Acquired"/>
    <d v="2021-10-13T00:00:00"/>
    <x v="8"/>
    <x v="5"/>
    <s v="M2M"/>
    <n v="4111662"/>
    <m/>
    <n v="26000"/>
    <s v="Tulsa"/>
  </r>
  <r>
    <x v="2"/>
    <s v="Managed Services"/>
    <s v="RIT"/>
    <s v="Boulder Centre for Orthopedics"/>
    <n v="30"/>
    <s v="Services No Longer Needed"/>
    <m/>
    <x v="24"/>
    <x v="5"/>
    <m/>
    <m/>
    <m/>
    <n v="26000"/>
    <m/>
  </r>
  <r>
    <x v="0"/>
    <s v="Connectivity "/>
    <s v="Vergent "/>
    <s v="Bridal Couture"/>
    <n v="295"/>
    <s v="Different Provider"/>
    <d v="2021-08-30T00:00:00"/>
    <x v="24"/>
    <x v="5"/>
    <s v="M2M"/>
    <n v="4046828"/>
    <m/>
    <n v="26000"/>
    <m/>
  </r>
  <r>
    <x v="0"/>
    <s v="Connectivity "/>
    <s v="Meriplex"/>
    <s v="Briggs &amp; Veselka Co"/>
    <n v="2390.1999999999998"/>
    <s v="Different Provider"/>
    <d v="2020-11-03T00:00:00"/>
    <x v="11"/>
    <x v="7"/>
    <d v="2021-02-19T00:00:00"/>
    <n v="3654444"/>
    <m/>
    <n v="21400"/>
    <m/>
  </r>
  <r>
    <x v="0"/>
    <s v="SIP"/>
    <s v="Meriplex"/>
    <s v="Briggs &amp; Veselka Co"/>
    <n v="240"/>
    <s v="Different Provider"/>
    <d v="2020-11-03T00:00:00"/>
    <x v="11"/>
    <x v="7"/>
    <d v="2021-02-19T00:00:00"/>
    <n v="3654444"/>
    <m/>
    <n v="21400"/>
    <m/>
  </r>
  <r>
    <x v="0"/>
    <s v="SIP"/>
    <s v="Meriplex"/>
    <s v="Briggs &amp; Veselka Co"/>
    <n v="622.4"/>
    <s v="Different Provider"/>
    <d v="2020-11-03T00:00:00"/>
    <x v="36"/>
    <x v="7"/>
    <d v="2021-02-17T00:00:00"/>
    <n v="3654444"/>
    <m/>
    <n v="21400"/>
    <m/>
  </r>
  <r>
    <x v="0"/>
    <s v="Cloud "/>
    <s v="Vergent "/>
    <s v="Broadband Connexions"/>
    <n v="85.71"/>
    <s v="Services No Longer Needed"/>
    <d v="2021-03-22T00:00:00"/>
    <x v="37"/>
    <x v="0"/>
    <d v="2021-06-22T00:00:00"/>
    <n v="3781389"/>
    <m/>
    <n v="23100"/>
    <m/>
  </r>
  <r>
    <x v="2"/>
    <s v="Managed Services"/>
    <s v="GNT "/>
    <s v="California Cable"/>
    <n v="0.77"/>
    <s v="Services No Longer Needed"/>
    <m/>
    <x v="7"/>
    <x v="5"/>
    <m/>
    <m/>
    <m/>
    <n v="26000"/>
    <m/>
  </r>
  <r>
    <x v="0"/>
    <s v="Managed Services"/>
    <s v="Enhanced Technologies "/>
    <s v="CalPac Homes"/>
    <n v="125"/>
    <s v="Services No Longer Needed"/>
    <m/>
    <x v="2"/>
    <x v="1"/>
    <m/>
    <m/>
    <m/>
    <n v="24100"/>
    <m/>
  </r>
  <r>
    <x v="2"/>
    <s v="Managed Services"/>
    <s v="RIT"/>
    <s v="Calyptus Consulting Group, Inc"/>
    <n v="48"/>
    <s v="Services No Longer Needed"/>
    <m/>
    <x v="10"/>
    <x v="6"/>
    <m/>
    <m/>
    <m/>
    <n v="26000"/>
    <m/>
  </r>
  <r>
    <x v="2"/>
    <s v="Managed Services"/>
    <s v="GNT "/>
    <s v="Cameron Park Petroleum"/>
    <n v="81.53"/>
    <s v="Services No Longer Needed"/>
    <m/>
    <x v="7"/>
    <x v="5"/>
    <m/>
    <m/>
    <m/>
    <n v="26000"/>
    <m/>
  </r>
  <r>
    <x v="2"/>
    <s v="Managed Services"/>
    <s v="GNT "/>
    <s v="Cameron Park Petroleum"/>
    <n v="85.16"/>
    <s v="Services No Longer Needed"/>
    <m/>
    <x v="26"/>
    <x v="3"/>
    <m/>
    <m/>
    <m/>
    <n v="26700"/>
    <m/>
  </r>
  <r>
    <x v="2"/>
    <s v="Managed Services"/>
    <s v="GNT "/>
    <s v="Campbell Taylor Washburn"/>
    <n v="393.75"/>
    <s v="Services No Longer Needed"/>
    <m/>
    <x v="4"/>
    <x v="3"/>
    <m/>
    <m/>
    <m/>
    <n v="26700"/>
    <m/>
  </r>
  <r>
    <x v="2"/>
    <s v="Cloud "/>
    <s v="GNT "/>
    <s v="Campbell Taylor Washburn"/>
    <n v="25"/>
    <s v="Services No Longer Needed"/>
    <m/>
    <x v="4"/>
    <x v="3"/>
    <m/>
    <m/>
    <m/>
    <n v="26700"/>
    <m/>
  </r>
  <r>
    <x v="2"/>
    <s v="Managed Services"/>
    <s v="GNT "/>
    <s v="Campbell Taylor Washburn"/>
    <n v="131.25"/>
    <s v="Services No Longer Needed"/>
    <m/>
    <x v="7"/>
    <x v="5"/>
    <m/>
    <m/>
    <m/>
    <n v="26000"/>
    <m/>
  </r>
  <r>
    <x v="2"/>
    <s v="Managed Services"/>
    <s v="GNT "/>
    <s v="Campbell Taylor Washburn"/>
    <n v="8348"/>
    <s v="Services No Longer Needed"/>
    <m/>
    <x v="7"/>
    <x v="5"/>
    <m/>
    <m/>
    <m/>
    <n v="26000"/>
    <m/>
  </r>
  <r>
    <x v="2"/>
    <s v="Managed Services"/>
    <s v="RIT"/>
    <s v="CAPITAL PROJECTS MANAGEMENT FI"/>
    <n v="35"/>
    <s v="Services No Longer Needed"/>
    <m/>
    <x v="10"/>
    <x v="6"/>
    <m/>
    <m/>
    <m/>
    <n v="26000"/>
    <m/>
  </r>
  <r>
    <x v="2"/>
    <s v="Managed Services"/>
    <s v="GNT "/>
    <s v="Cargo Net Transportation"/>
    <n v="13.53"/>
    <s v="Services No Longer Needed"/>
    <m/>
    <x v="25"/>
    <x v="10"/>
    <m/>
    <m/>
    <m/>
    <n v="24700"/>
    <m/>
  </r>
  <r>
    <x v="2"/>
    <s v="Managed Services"/>
    <s v="GNT "/>
    <s v="Cargo Net Transportation"/>
    <n v="14.43"/>
    <s v="Services No Longer Needed"/>
    <m/>
    <x v="26"/>
    <x v="3"/>
    <m/>
    <m/>
    <m/>
    <n v="26700"/>
    <m/>
  </r>
  <r>
    <x v="2"/>
    <s v="Managed Services"/>
    <s v="GNT "/>
    <s v="Cargo Net Transportation Inc."/>
    <n v="347.3"/>
    <s v="Services No Longer Needed"/>
    <m/>
    <x v="4"/>
    <x v="3"/>
    <m/>
    <m/>
    <m/>
    <n v="26700"/>
    <m/>
  </r>
  <r>
    <x v="2"/>
    <s v="Managed Services"/>
    <s v="GNT "/>
    <s v="Carolyn M. Young Fiduciary Services"/>
    <n v="10.32"/>
    <s v="Services No Longer Needed"/>
    <m/>
    <x v="26"/>
    <x v="3"/>
    <m/>
    <m/>
    <m/>
    <n v="26700"/>
    <m/>
  </r>
  <r>
    <x v="0"/>
    <s v="Managed Services"/>
    <s v="PTS "/>
    <s v="CellGate"/>
    <n v="50"/>
    <s v="Different Provider"/>
    <d v="2021-06-04T00:00:00"/>
    <x v="38"/>
    <x v="1"/>
    <n v="45360"/>
    <n v="3944122"/>
    <m/>
    <n v="24100"/>
    <m/>
  </r>
  <r>
    <x v="0"/>
    <s v="Managed Services"/>
    <s v="PTS "/>
    <s v="CellGate"/>
    <n v="2190"/>
    <s v="Different Provider"/>
    <d v="2021-06-04T00:00:00"/>
    <x v="39"/>
    <x v="2"/>
    <d v="2021-07-08T00:00:00"/>
    <n v="3944122"/>
    <m/>
    <n v="23600"/>
    <m/>
  </r>
  <r>
    <x v="2"/>
    <s v="Managed Services"/>
    <s v="RIT"/>
    <s v="Centeno Schultz Inc"/>
    <n v="294.5"/>
    <s v="Services No Longer Needed"/>
    <m/>
    <x v="10"/>
    <x v="6"/>
    <m/>
    <m/>
    <m/>
    <n v="26000"/>
    <m/>
  </r>
  <r>
    <x v="2"/>
    <s v="Managed Services"/>
    <s v="RIT"/>
    <s v="Chasewood Bank"/>
    <n v="10.17"/>
    <s v="Services No Longer Needed"/>
    <m/>
    <x v="10"/>
    <x v="6"/>
    <m/>
    <m/>
    <m/>
    <n v="26000"/>
    <m/>
  </r>
  <r>
    <x v="0"/>
    <s v="Managed Services"/>
    <s v="ITW"/>
    <s v="Chickasaw Distributors, Inc."/>
    <n v="1132.5"/>
    <s v="Dissatisfied"/>
    <d v="2021-10-11T00:00:00"/>
    <x v="7"/>
    <x v="5"/>
    <d v="2023-02-01T00:00:00"/>
    <n v="4116372"/>
    <m/>
    <n v="26000"/>
    <s v="No ETL - Approval to let customer out "/>
  </r>
  <r>
    <x v="2"/>
    <s v="Managed Services"/>
    <s v="RIT"/>
    <s v="Citizens State Bank Somerville"/>
    <n v="2814"/>
    <s v="Services No Longer Needed"/>
    <m/>
    <x v="24"/>
    <x v="5"/>
    <m/>
    <m/>
    <m/>
    <n v="26000"/>
    <m/>
  </r>
  <r>
    <x v="0"/>
    <s v="SIP"/>
    <s v="Vergent "/>
    <s v="Client 4 Life"/>
    <n v="10"/>
    <s v="Closed "/>
    <d v="2021-02-03T00:00:00"/>
    <x v="40"/>
    <x v="4"/>
    <d v="2021-05-03T00:00:00"/>
    <n v="3764362"/>
    <m/>
    <n v="22600"/>
    <m/>
  </r>
  <r>
    <x v="0"/>
    <s v="Managed Services"/>
    <s v="Vergent "/>
    <s v="Client 4 Life"/>
    <n v="485.6"/>
    <s v="Closed "/>
    <d v="2021-02-03T00:00:00"/>
    <x v="40"/>
    <x v="4"/>
    <d v="2021-05-03T00:00:00"/>
    <n v="3764362"/>
    <m/>
    <n v="22600"/>
    <m/>
  </r>
  <r>
    <x v="2"/>
    <s v="Managed Services"/>
    <s v="HBR"/>
    <s v="Color Dynamics"/>
    <n v="5"/>
    <s v="Services No Longer Needed"/>
    <m/>
    <x v="4"/>
    <x v="3"/>
    <m/>
    <m/>
    <m/>
    <n v="26700"/>
    <m/>
  </r>
  <r>
    <x v="2"/>
    <s v="Managed Services"/>
    <s v="GNT "/>
    <s v="Comstock's Magazine"/>
    <n v="1000"/>
    <s v="Services No Longer Needed"/>
    <m/>
    <x v="7"/>
    <x v="5"/>
    <m/>
    <m/>
    <m/>
    <n v="26000"/>
    <m/>
  </r>
  <r>
    <x v="2"/>
    <s v="Managed Services"/>
    <s v="GNT "/>
    <s v="Comstock's Magazine"/>
    <n v="1000"/>
    <s v="Services No Longer Needed"/>
    <m/>
    <x v="26"/>
    <x v="3"/>
    <m/>
    <m/>
    <m/>
    <n v="26700"/>
    <m/>
  </r>
  <r>
    <x v="2"/>
    <s v="Managed Services"/>
    <s v="GNT "/>
    <s v="Cook Engineering, Inc."/>
    <n v="25.81"/>
    <s v="Services No Longer Needed"/>
    <m/>
    <x v="7"/>
    <x v="5"/>
    <m/>
    <m/>
    <m/>
    <n v="26000"/>
    <m/>
  </r>
  <r>
    <x v="2"/>
    <s v="Managed Services"/>
    <s v="Meriplex"/>
    <s v="Cooper Machinery Services"/>
    <n v="623"/>
    <s v="Services No Longer Needed"/>
    <d v="2021-07-15T00:00:00"/>
    <x v="41"/>
    <x v="1"/>
    <s v="MRC"/>
    <n v="3983178"/>
    <m/>
    <n v="24100"/>
    <m/>
  </r>
  <r>
    <x v="2"/>
    <s v="Managed Services"/>
    <s v="Meriplex"/>
    <s v="Cooper Machinery Services"/>
    <n v="1200"/>
    <s v="Services No Longer Needed"/>
    <d v="2021-11-01T00:00:00"/>
    <x v="7"/>
    <x v="5"/>
    <s v="M2M"/>
    <n v="4118719"/>
    <m/>
    <n v="26000"/>
    <m/>
  </r>
  <r>
    <x v="2"/>
    <s v="Managed Services"/>
    <s v="GNT "/>
    <s v="CoreMark Insurance Services, Inc"/>
    <n v="510.51"/>
    <s v="Services No Longer Needed"/>
    <m/>
    <x v="7"/>
    <x v="5"/>
    <m/>
    <m/>
    <m/>
    <n v="26000"/>
    <m/>
  </r>
  <r>
    <x v="0"/>
    <s v="SIP"/>
    <s v="Meriplex"/>
    <s v="Cosentino North America"/>
    <n v="140"/>
    <s v="Services No Longer Needed"/>
    <d v="2021-07-28T00:00:00"/>
    <x v="42"/>
    <x v="1"/>
    <m/>
    <n v="4023399"/>
    <m/>
    <n v="24100"/>
    <m/>
  </r>
  <r>
    <x v="2"/>
    <s v="Managed Services"/>
    <s v="RIT"/>
    <s v="Crawford &amp; Jordan LLP"/>
    <n v="401.1"/>
    <s v="Services No Longer Needed"/>
    <m/>
    <x v="10"/>
    <x v="6"/>
    <m/>
    <m/>
    <m/>
    <n v="26000"/>
    <m/>
  </r>
  <r>
    <x v="0"/>
    <s v="SIP"/>
    <s v="Vergent "/>
    <s v="Dallas Avonics"/>
    <n v="718.96"/>
    <s v="Unknown"/>
    <d v="2021-01-25T00:00:00"/>
    <x v="43"/>
    <x v="8"/>
    <d v="2021-04-29T00:00:00"/>
    <n v="3714046"/>
    <m/>
    <n v="22200"/>
    <m/>
  </r>
  <r>
    <x v="1"/>
    <s v="Managed Services"/>
    <s v="Vergent "/>
    <s v="Dayas Custom Auto, Inc (North) "/>
    <n v="75"/>
    <s v="Different Provider"/>
    <d v="2020-09-27T00:00:00"/>
    <x v="44"/>
    <x v="11"/>
    <d v="2021-01-01T00:00:00"/>
    <n v="3623413"/>
    <m/>
    <n v="21000"/>
    <m/>
  </r>
  <r>
    <x v="1"/>
    <s v="Cloud "/>
    <s v="Vergent "/>
    <s v="Dayas Custom Auto, Inc (North) "/>
    <n v="43.95"/>
    <s v="Different Provider"/>
    <d v="2020-09-27T00:00:00"/>
    <x v="44"/>
    <x v="11"/>
    <d v="2021-01-01T00:00:00"/>
    <n v="3623413"/>
    <m/>
    <n v="21000"/>
    <m/>
  </r>
  <r>
    <x v="1"/>
    <s v="Managed Services"/>
    <s v="Vergent "/>
    <s v="Dayas Custom Auto, Inc (South) "/>
    <n v="52.5"/>
    <s v="Different Provider"/>
    <d v="2020-09-27T00:00:00"/>
    <x v="44"/>
    <x v="11"/>
    <d v="2021-01-01T00:00:00"/>
    <n v="3623413"/>
    <m/>
    <n v="21000"/>
    <m/>
  </r>
  <r>
    <x v="1"/>
    <s v="Cloud "/>
    <s v="Vergent "/>
    <s v="Dayas Custom Auto, Inc (South) "/>
    <n v="43.95"/>
    <s v="Different Provider"/>
    <d v="2020-09-27T00:00:00"/>
    <x v="44"/>
    <x v="11"/>
    <d v="2021-01-01T00:00:00"/>
    <n v="3623413"/>
    <m/>
    <n v="21000"/>
    <m/>
  </r>
  <r>
    <x v="2"/>
    <s v="SDWAN"/>
    <s v="Meriplex"/>
    <s v="DE Harvey Builders, Inc."/>
    <n v="200"/>
    <s v="Closed "/>
    <d v="2021-01-21T00:00:00"/>
    <x v="45"/>
    <x v="7"/>
    <d v="2021-02-28T00:00:00"/>
    <m/>
    <m/>
    <n v="21400"/>
    <m/>
  </r>
  <r>
    <x v="2"/>
    <s v="Connectivity "/>
    <s v="Meriplex"/>
    <s v="DE Harvey Builders, Inc."/>
    <n v="80"/>
    <s v="Closed "/>
    <d v="2021-01-21T00:00:00"/>
    <x v="45"/>
    <x v="7"/>
    <d v="2021-02-28T00:00:00"/>
    <m/>
    <m/>
    <n v="21400"/>
    <m/>
  </r>
  <r>
    <x v="2"/>
    <s v="SDWAN"/>
    <s v="Meriplex"/>
    <s v="DE Harvey Builders, Inc."/>
    <n v="1608"/>
    <s v="Closed "/>
    <d v="2021-09-11T00:00:00"/>
    <x v="46"/>
    <x v="9"/>
    <d v="2023-06-01T00:00:00"/>
    <n v="3607938"/>
    <m/>
    <n v="21800"/>
    <m/>
  </r>
  <r>
    <x v="2"/>
    <s v="Connectivity "/>
    <s v="Meriplex"/>
    <s v="DE Harvey Builders, Inc."/>
    <n v="150"/>
    <s v="Closed "/>
    <d v="2021-09-11T00:00:00"/>
    <x v="46"/>
    <x v="9"/>
    <d v="2023-04-23T00:00:00"/>
    <n v="3712178"/>
    <m/>
    <n v="21800"/>
    <m/>
  </r>
  <r>
    <x v="2"/>
    <s v="Managed Services"/>
    <s v="RIT"/>
    <s v="DECASPERIS DENTAL"/>
    <n v="153.33000000000001"/>
    <s v="Services No Longer Needed"/>
    <m/>
    <x v="10"/>
    <x v="6"/>
    <m/>
    <m/>
    <m/>
    <n v="26000"/>
    <m/>
  </r>
  <r>
    <x v="1"/>
    <s v="Managed Services"/>
    <s v="Vergent "/>
    <s v="Deland Collision Center"/>
    <n v="6"/>
    <s v="Different Provider"/>
    <d v="2020-09-27T00:00:00"/>
    <x v="47"/>
    <x v="11"/>
    <d v="2021-01-27T00:00:00"/>
    <n v="3623413"/>
    <m/>
    <n v="21000"/>
    <m/>
  </r>
  <r>
    <x v="2"/>
    <s v="Managed Services"/>
    <s v="GNT "/>
    <s v="Delfino Madden O'Malley Coyle &amp; Koewler"/>
    <n v="16.13"/>
    <s v="Services No Longer Needed"/>
    <m/>
    <x v="25"/>
    <x v="10"/>
    <m/>
    <m/>
    <m/>
    <n v="24700"/>
    <m/>
  </r>
  <r>
    <x v="2"/>
    <s v="Managed Services"/>
    <s v="GNT "/>
    <s v="DesCor Builders"/>
    <n v="358.8"/>
    <s v="Services No Longer Needed"/>
    <m/>
    <x v="26"/>
    <x v="3"/>
    <m/>
    <m/>
    <m/>
    <n v="26700"/>
    <m/>
  </r>
  <r>
    <x v="2"/>
    <s v="Managed Services"/>
    <s v="GNT "/>
    <s v="Diede Construction"/>
    <n v="649"/>
    <s v="Services No Longer Needed"/>
    <m/>
    <x v="25"/>
    <x v="10"/>
    <m/>
    <m/>
    <m/>
    <n v="24700"/>
    <m/>
  </r>
  <r>
    <x v="2"/>
    <s v="Managed Services"/>
    <s v="GNT "/>
    <s v="Diede Construction, Inc."/>
    <n v="34.68"/>
    <s v="Services No Longer Needed"/>
    <m/>
    <x v="7"/>
    <x v="5"/>
    <m/>
    <m/>
    <m/>
    <n v="26000"/>
    <m/>
  </r>
  <r>
    <x v="2"/>
    <s v="Managed Services"/>
    <s v="HBR"/>
    <s v="Digital Marketing And Print Solutions"/>
    <n v="2170"/>
    <s v="Unknown"/>
    <m/>
    <x v="48"/>
    <x v="8"/>
    <m/>
    <m/>
    <m/>
    <n v="22200"/>
    <m/>
  </r>
  <r>
    <x v="2"/>
    <s v="Managed Services"/>
    <s v="GNT "/>
    <s v="Dimensions In Travel"/>
    <n v="100"/>
    <s v="Services No Longer Needed"/>
    <m/>
    <x v="4"/>
    <x v="3"/>
    <m/>
    <m/>
    <m/>
    <n v="26700"/>
    <m/>
  </r>
  <r>
    <x v="0"/>
    <s v="Connectivity "/>
    <s v="Meriplex"/>
    <s v="Doctors Hospital - United Memorial Medical Center"/>
    <n v="1350"/>
    <s v="Customer was Acquired"/>
    <d v="2020-12-02T00:00:00"/>
    <x v="49"/>
    <x v="6"/>
    <d v="2021-10-17T00:00:00"/>
    <n v="3677115"/>
    <m/>
    <n v="25200"/>
    <m/>
  </r>
  <r>
    <x v="0"/>
    <s v="SIP"/>
    <s v="Meriplex"/>
    <s v="DYB Consulting group"/>
    <n v="80"/>
    <s v="Services No Longer Needed"/>
    <d v="2020-12-30T00:00:00"/>
    <x v="50"/>
    <x v="11"/>
    <d v="2021-01-30T00:00:00"/>
    <n v="3705242"/>
    <m/>
    <n v="21000"/>
    <m/>
  </r>
  <r>
    <x v="0"/>
    <s v="Managed Services"/>
    <s v="PTS "/>
    <s v="E2M Partners"/>
    <n v="2626"/>
    <s v="Services No Longer Needed"/>
    <d v="2020-12-22T00:00:00"/>
    <x v="51"/>
    <x v="11"/>
    <d v="2021-01-22T00:00:00"/>
    <n v="3696525"/>
    <m/>
    <n v="21000"/>
    <m/>
  </r>
  <r>
    <x v="0"/>
    <s v="Cloud "/>
    <s v="PTS "/>
    <s v="E2M Partners"/>
    <n v="200"/>
    <s v="Services No Longer Needed"/>
    <d v="2020-12-22T00:00:00"/>
    <x v="51"/>
    <x v="11"/>
    <d v="2021-01-22T00:00:00"/>
    <n v="3696525"/>
    <m/>
    <n v="21000"/>
    <m/>
  </r>
  <r>
    <x v="2"/>
    <s v="Managed Services"/>
    <s v="RIT"/>
    <s v="Eastern International Bank"/>
    <n v="2149.8000000000002"/>
    <s v="Services No Longer Needed"/>
    <m/>
    <x v="10"/>
    <x v="6"/>
    <m/>
    <m/>
    <m/>
    <n v="26000"/>
    <m/>
  </r>
  <r>
    <x v="2"/>
    <s v="Managed Services"/>
    <s v="RIT"/>
    <s v="EH NATIONAL BANK"/>
    <n v="170"/>
    <s v="Services No Longer Needed"/>
    <m/>
    <x v="24"/>
    <x v="5"/>
    <m/>
    <m/>
    <m/>
    <n v="26000"/>
    <m/>
  </r>
  <r>
    <x v="1"/>
    <s v="UCaaS"/>
    <s v="Vergent "/>
    <s v="EllumNet, LLC"/>
    <n v="30"/>
    <s v="Services No Longer Needed"/>
    <d v="2021-08-05T00:00:00"/>
    <x v="52"/>
    <x v="10"/>
    <s v="M2M"/>
    <n v="4011439"/>
    <m/>
    <n v="24700"/>
    <m/>
  </r>
  <r>
    <x v="2"/>
    <s v="Managed Services"/>
    <s v="HBR"/>
    <s v="eMDs Inc."/>
    <n v="13.65"/>
    <s v="Services No Longer Needed"/>
    <m/>
    <x v="4"/>
    <x v="3"/>
    <m/>
    <m/>
    <m/>
    <n v="26700"/>
    <m/>
  </r>
  <r>
    <x v="2"/>
    <s v="Managed Services"/>
    <s v="HBR"/>
    <s v="eMDs, Inc."/>
    <n v="1.95"/>
    <s v="Services No Longer Needed"/>
    <m/>
    <x v="53"/>
    <x v="0"/>
    <m/>
    <m/>
    <m/>
    <n v="23100"/>
    <m/>
  </r>
  <r>
    <x v="1"/>
    <s v="Managed Services"/>
    <s v="HBR"/>
    <s v="eMDs, Inc."/>
    <n v="15.6"/>
    <s v="Different Provider"/>
    <d v="2021-08-20T00:00:00"/>
    <x v="10"/>
    <x v="6"/>
    <s v="M2M"/>
    <n v="4044348"/>
    <m/>
    <n v="25200"/>
    <m/>
  </r>
  <r>
    <x v="2"/>
    <s v="Managed Services"/>
    <s v="GNT "/>
    <s v="Employers Advocate"/>
    <n v="120.5"/>
    <s v="Services No Longer Needed"/>
    <m/>
    <x v="25"/>
    <x v="10"/>
    <m/>
    <m/>
    <m/>
    <n v="24700"/>
    <m/>
  </r>
  <r>
    <x v="2"/>
    <s v="Connectivity "/>
    <s v="Meriplex"/>
    <s v="Engie"/>
    <n v="816"/>
    <s v="Different Provider"/>
    <m/>
    <x v="54"/>
    <x v="2"/>
    <s v="M2M"/>
    <m/>
    <m/>
    <n v="23600"/>
    <m/>
  </r>
  <r>
    <x v="2"/>
    <s v="SDWAN"/>
    <s v="Meriplex"/>
    <s v="Engie"/>
    <n v="1575"/>
    <s v="Different Provider"/>
    <m/>
    <x v="54"/>
    <x v="2"/>
    <s v="M2M"/>
    <m/>
    <m/>
    <n v="23600"/>
    <m/>
  </r>
  <r>
    <x v="2"/>
    <s v="SDWAN"/>
    <s v="Meriplex"/>
    <s v="ENGIE North America Inc"/>
    <n v="100"/>
    <s v="Services No Longer Needed"/>
    <m/>
    <x v="4"/>
    <x v="3"/>
    <s v="M2M"/>
    <n v="4159343"/>
    <m/>
    <n v="26700"/>
    <m/>
  </r>
  <r>
    <x v="0"/>
    <s v="Managed Services"/>
    <s v="Meriplex"/>
    <s v="Envoy Mortgage"/>
    <n v="3588.5"/>
    <s v="Services No Longer Needed"/>
    <d v="2021-06-18T00:00:00"/>
    <x v="25"/>
    <x v="10"/>
    <d v="2021-09-01T00:00:00"/>
    <n v="3820094"/>
    <m/>
    <n v="24700"/>
    <m/>
  </r>
  <r>
    <x v="0"/>
    <s v="Managed Services"/>
    <s v="Meriplex"/>
    <s v="Envoy Mortgage"/>
    <n v="1300"/>
    <s v="Services No Longer Needed"/>
    <d v="2021-06-18T00:00:00"/>
    <x v="55"/>
    <x v="10"/>
    <d v="2021-09-13T00:00:00"/>
    <n v="3820094"/>
    <m/>
    <n v="24700"/>
    <m/>
  </r>
  <r>
    <x v="2"/>
    <s v="Managed Services"/>
    <s v="GNT "/>
    <s v="Episcopal Diocese of Northern Californina"/>
    <n v="2.81"/>
    <s v="Services No Longer Needed"/>
    <m/>
    <x v="7"/>
    <x v="5"/>
    <m/>
    <m/>
    <m/>
    <n v="26000"/>
    <m/>
  </r>
  <r>
    <x v="0"/>
    <s v="Connectivity "/>
    <s v="Vergent "/>
    <s v="Equity Settlement Services"/>
    <n v="460"/>
    <s v="Dissatisfied"/>
    <m/>
    <x v="4"/>
    <x v="3"/>
    <m/>
    <m/>
    <m/>
    <n v="26700"/>
    <m/>
  </r>
  <r>
    <x v="2"/>
    <s v="Managed Services"/>
    <s v="HBR"/>
    <s v="eSeis Inc"/>
    <n v="2.75"/>
    <s v="Services No Longer Needed"/>
    <m/>
    <x v="3"/>
    <x v="2"/>
    <m/>
    <m/>
    <m/>
    <n v="23600"/>
    <m/>
  </r>
  <r>
    <x v="0"/>
    <s v="Managed Services"/>
    <s v="GNT "/>
    <s v="Ethos "/>
    <n v="2500"/>
    <s v="Services No Longer Needed"/>
    <m/>
    <x v="25"/>
    <x v="10"/>
    <m/>
    <m/>
    <m/>
    <n v="24700"/>
    <m/>
  </r>
  <r>
    <x v="2"/>
    <s v="Managed Services"/>
    <s v="ITW"/>
    <s v="Evelyn Rubenstein Jewish Community Center"/>
    <n v="175"/>
    <s v="Services No Longer Needed"/>
    <d v="2021-07-02T00:00:00"/>
    <x v="56"/>
    <x v="1"/>
    <s v="M2M"/>
    <n v="3961231"/>
    <m/>
    <n v="24100"/>
    <m/>
  </r>
  <r>
    <x v="2"/>
    <s v="Connectivity "/>
    <s v="Meriplex"/>
    <s v="Eye Care - Partners, LLC"/>
    <n v="151"/>
    <s v="Services No Longer Needed"/>
    <d v="2021-11-17T00:00:00"/>
    <x v="57"/>
    <x v="3"/>
    <m/>
    <n v="4149191"/>
    <m/>
    <n v="26700"/>
    <m/>
  </r>
  <r>
    <x v="2"/>
    <s v="Connectivity "/>
    <s v="Meriplex"/>
    <s v="Eye Care - Partners, LLC"/>
    <n v="613.29999999999995"/>
    <s v="Closed "/>
    <d v="2021-10-14T00:00:00"/>
    <x v="7"/>
    <x v="3"/>
    <m/>
    <n v="4113583"/>
    <m/>
    <n v="26700"/>
    <s v="Site 33083/Need to move to January "/>
  </r>
  <r>
    <x v="2"/>
    <s v="SDWAN"/>
    <s v="Meriplex"/>
    <s v="Eye Care - Partners, LLC"/>
    <n v="150"/>
    <s v="Closed "/>
    <d v="2021-10-14T00:00:00"/>
    <x v="7"/>
    <x v="5"/>
    <m/>
    <n v="4113583"/>
    <m/>
    <n v="26000"/>
    <s v="Site 33083"/>
  </r>
  <r>
    <x v="2"/>
    <s v="Managed Services"/>
    <s v="Meriplex"/>
    <s v="Eye Care - Partners, LLC"/>
    <n v="90"/>
    <s v="Closed "/>
    <d v="2021-10-14T00:00:00"/>
    <x v="7"/>
    <x v="5"/>
    <m/>
    <n v="4113583"/>
    <m/>
    <n v="26000"/>
    <s v="Site 33083"/>
  </r>
  <r>
    <x v="2"/>
    <s v="Connectivity "/>
    <s v="Meriplex"/>
    <s v="Eye Care - Partners, LLC"/>
    <n v="675"/>
    <s v="Closed "/>
    <d v="2021-11-16T00:00:00"/>
    <x v="28"/>
    <x v="5"/>
    <m/>
    <n v="4147749"/>
    <m/>
    <n v="26000"/>
    <m/>
  </r>
  <r>
    <x v="2"/>
    <s v="SDWAN"/>
    <s v="Meriplex"/>
    <s v="Eye Care - Partners, LLC"/>
    <n v="150"/>
    <s v="Closed "/>
    <d v="2021-11-16T00:00:00"/>
    <x v="28"/>
    <x v="5"/>
    <m/>
    <n v="4147749"/>
    <m/>
    <n v="26000"/>
    <m/>
  </r>
  <r>
    <x v="2"/>
    <s v="Managed Services"/>
    <s v="GNT "/>
    <s v="Fairfield Suisun Sewer District"/>
    <n v="18.78"/>
    <s v="Services No Longer Needed"/>
    <m/>
    <x v="25"/>
    <x v="10"/>
    <m/>
    <m/>
    <m/>
    <n v="24700"/>
    <m/>
  </r>
  <r>
    <x v="2"/>
    <s v="Managed Services"/>
    <s v="GNT "/>
    <s v="Fairfield Suisun Sewer District"/>
    <n v="27.12"/>
    <s v="Services No Longer Needed"/>
    <m/>
    <x v="26"/>
    <x v="3"/>
    <m/>
    <m/>
    <m/>
    <n v="26700"/>
    <m/>
  </r>
  <r>
    <x v="2"/>
    <s v="Managed Services"/>
    <s v="GNT "/>
    <s v="Far Western"/>
    <n v="105"/>
    <s v="Services No Longer Needed"/>
    <m/>
    <x v="7"/>
    <x v="5"/>
    <m/>
    <m/>
    <m/>
    <n v="26000"/>
    <m/>
  </r>
  <r>
    <x v="2"/>
    <s v="Managed Services"/>
    <s v="GNT "/>
    <s v="Far Western"/>
    <n v="137.12"/>
    <s v="Services No Longer Needed"/>
    <m/>
    <x v="7"/>
    <x v="5"/>
    <m/>
    <m/>
    <m/>
    <n v="26000"/>
    <m/>
  </r>
  <r>
    <x v="2"/>
    <s v="Managed Services"/>
    <s v="GNT "/>
    <s v="Far Western"/>
    <n v="242.37"/>
    <s v="Services No Longer Needed"/>
    <m/>
    <x v="26"/>
    <x v="3"/>
    <m/>
    <m/>
    <m/>
    <n v="26700"/>
    <m/>
  </r>
  <r>
    <x v="1"/>
    <s v="Managed Services"/>
    <s v="Meriplex"/>
    <s v="Fast Trac Transportation"/>
    <n v="147.69999999999999"/>
    <s v="Customer was Acquired"/>
    <d v="2021-01-06T00:00:00"/>
    <x v="58"/>
    <x v="8"/>
    <d v="2021-04-04T00:00:00"/>
    <n v="3770990"/>
    <m/>
    <n v="22200"/>
    <m/>
  </r>
  <r>
    <x v="1"/>
    <s v="Managed Services"/>
    <s v="Meriplex"/>
    <s v="Fast Trac Transportation"/>
    <n v="147.69999999999999"/>
    <s v="Customer was Acquired"/>
    <d v="2021-07-21T00:00:00"/>
    <x v="59"/>
    <x v="1"/>
    <d v="2021-08-09T00:00:00"/>
    <n v="3625816"/>
    <m/>
    <n v="24100"/>
    <m/>
  </r>
  <r>
    <x v="1"/>
    <s v="Managed Services"/>
    <s v="Meriplex"/>
    <s v="Fast Trac Transportation"/>
    <n v="295.39999999999998"/>
    <s v="Customer was Acquired"/>
    <d v="2021-07-21T00:00:00"/>
    <x v="60"/>
    <x v="1"/>
    <d v="2021-08-27T00:00:00"/>
    <n v="3625816"/>
    <m/>
    <n v="24100"/>
    <m/>
  </r>
  <r>
    <x v="1"/>
    <s v="Managed Services"/>
    <s v="Meriplex"/>
    <s v="Fast Trac Transportation"/>
    <n v="295.39999999999998"/>
    <s v="Customer was Acquired"/>
    <d v="2021-06-13T00:00:00"/>
    <x v="61"/>
    <x v="2"/>
    <s v="M2M"/>
    <n v="3625816"/>
    <m/>
    <n v="23600"/>
    <m/>
  </r>
  <r>
    <x v="1"/>
    <s v="Managed Services"/>
    <s v="Meriplex"/>
    <s v="Fast Trac Transportation"/>
    <n v="73.849999999999994"/>
    <s v="Customer was Acquired"/>
    <d v="2021-01-06T00:00:00"/>
    <x v="62"/>
    <x v="9"/>
    <d v="2021-03-28T00:00:00"/>
    <n v="3770990"/>
    <m/>
    <n v="21800"/>
    <m/>
  </r>
  <r>
    <x v="1"/>
    <s v="Managed Services"/>
    <s v="Meriplex"/>
    <s v="Fast Trac Transportation"/>
    <n v="295.39999999999998"/>
    <s v="Customer was Acquired"/>
    <m/>
    <x v="63"/>
    <x v="10"/>
    <d v="2021-09-30T00:00:00"/>
    <n v="3625816"/>
    <m/>
    <n v="24700"/>
    <m/>
  </r>
  <r>
    <x v="2"/>
    <s v="Managed Services"/>
    <s v="HBR"/>
    <s v="Ferrini USA, Inc."/>
    <n v="384"/>
    <s v="Services No Longer Needed"/>
    <m/>
    <x v="5"/>
    <x v="4"/>
    <m/>
    <m/>
    <m/>
    <n v="22600"/>
    <m/>
  </r>
  <r>
    <x v="2"/>
    <s v="Managed Services"/>
    <s v="HBR"/>
    <s v="Fire Protection Service, Inc"/>
    <n v="16.5"/>
    <s v="Services No Longer Needed"/>
    <m/>
    <x v="3"/>
    <x v="2"/>
    <m/>
    <m/>
    <m/>
    <n v="23600"/>
    <m/>
  </r>
  <r>
    <x v="2"/>
    <s v="Managed Services"/>
    <s v="RIT"/>
    <s v="First Nat Bank Lake Jackson"/>
    <n v="240"/>
    <s v="Services No Longer Needed"/>
    <m/>
    <x v="10"/>
    <x v="6"/>
    <m/>
    <m/>
    <m/>
    <n v="26000"/>
    <m/>
  </r>
  <r>
    <x v="2"/>
    <s v="Managed Services"/>
    <s v="RIT"/>
    <s v="First Nat Bank Lake Jackson"/>
    <n v="10"/>
    <s v="Services No Longer Needed"/>
    <m/>
    <x v="24"/>
    <x v="5"/>
    <m/>
    <m/>
    <m/>
    <n v="26000"/>
    <m/>
  </r>
  <r>
    <x v="2"/>
    <s v="Managed Services"/>
    <s v="RIT"/>
    <s v="First National Bank of Jasper"/>
    <n v="4.7699999999999996"/>
    <s v="Services No Longer Needed"/>
    <m/>
    <x v="24"/>
    <x v="5"/>
    <m/>
    <m/>
    <m/>
    <n v="26000"/>
    <m/>
  </r>
  <r>
    <x v="2"/>
    <s v="Managed Services"/>
    <s v="HBR"/>
    <s v="FlexXray"/>
    <n v="2.75"/>
    <s v="Services No Longer Needed"/>
    <m/>
    <x v="2"/>
    <x v="1"/>
    <m/>
    <m/>
    <m/>
    <n v="24100"/>
    <m/>
  </r>
  <r>
    <x v="0"/>
    <s v="Managed Services"/>
    <s v="Vergent "/>
    <s v="Florida Home Team Realty, LLC (IT Orlando)"/>
    <n v="29"/>
    <s v="Different Provider"/>
    <d v="2020-09-27T00:00:00"/>
    <x v="64"/>
    <x v="9"/>
    <d v="2021-03-03T00:00:00"/>
    <n v="3623413"/>
    <m/>
    <n v="21800"/>
    <m/>
  </r>
  <r>
    <x v="2"/>
    <s v="Managed Services"/>
    <s v="HBR"/>
    <s v="Fobare Commercial LP"/>
    <n v="2.75"/>
    <s v="Services No Longer Needed"/>
    <m/>
    <x v="3"/>
    <x v="2"/>
    <m/>
    <m/>
    <m/>
    <n v="23600"/>
    <m/>
  </r>
  <r>
    <x v="2"/>
    <s v="Managed Services"/>
    <s v="HBR"/>
    <s v="Fobare Commercial LP"/>
    <n v="2.75"/>
    <s v="Services No Longer Needed"/>
    <m/>
    <x v="3"/>
    <x v="2"/>
    <m/>
    <m/>
    <m/>
    <n v="23600"/>
    <m/>
  </r>
  <r>
    <x v="2"/>
    <s v="Managed Services"/>
    <s v="HBR"/>
    <s v="Fobare Commercial LP"/>
    <n v="11"/>
    <s v="Services No Longer Needed"/>
    <m/>
    <x v="4"/>
    <x v="3"/>
    <m/>
    <m/>
    <m/>
    <n v="26700"/>
    <m/>
  </r>
  <r>
    <x v="2"/>
    <s v="Managed Services"/>
    <s v="Vergent "/>
    <s v="Forty Five Ten"/>
    <n v="149"/>
    <s v="Closed "/>
    <d v="2020-07-10T00:00:00"/>
    <x v="65"/>
    <x v="7"/>
    <d v="2021-01-27T00:00:00"/>
    <n v="3556026"/>
    <m/>
    <n v="21400"/>
    <m/>
  </r>
  <r>
    <x v="2"/>
    <s v="Connectivity "/>
    <s v="Vergent "/>
    <s v="Forty Five Ten "/>
    <n v="1443"/>
    <s v="Closed "/>
    <d v="2021-03-23T00:00:00"/>
    <x v="66"/>
    <x v="8"/>
    <d v="2022-04-10T00:00:00"/>
    <n v="3785611"/>
    <m/>
    <n v="22200"/>
    <m/>
  </r>
  <r>
    <x v="2"/>
    <s v="Connectivity "/>
    <s v="Vergent "/>
    <s v="Forty Five Ten "/>
    <n v="993"/>
    <s v="Closed "/>
    <d v="2021-04-21T00:00:00"/>
    <x v="29"/>
    <x v="4"/>
    <d v="2021-11-08T00:00:00"/>
    <n v="3808715"/>
    <m/>
    <n v="22600"/>
    <m/>
  </r>
  <r>
    <x v="0"/>
    <s v="Managed Services"/>
    <s v="Vergent "/>
    <s v="Freeman, Derald"/>
    <n v="12.99"/>
    <s v="Services No Longer Needed"/>
    <d v="2021-11-18T00:00:00"/>
    <x v="67"/>
    <x v="3"/>
    <s v="M2M"/>
    <n v="4150332"/>
    <m/>
    <n v="26700"/>
    <m/>
  </r>
  <r>
    <x v="2"/>
    <s v="Managed Services"/>
    <s v="GNT "/>
    <s v="Fulcrum Property"/>
    <n v="6.56"/>
    <s v="Services No Longer Needed"/>
    <m/>
    <x v="25"/>
    <x v="10"/>
    <m/>
    <m/>
    <m/>
    <n v="24700"/>
    <m/>
  </r>
  <r>
    <x v="0"/>
    <s v="Managed Services"/>
    <s v="ITW"/>
    <s v="Gemini Dental "/>
    <n v="55"/>
    <s v="Services No Longer Needed"/>
    <m/>
    <x v="16"/>
    <x v="8"/>
    <m/>
    <m/>
    <m/>
    <n v="22200"/>
    <m/>
  </r>
  <r>
    <x v="2"/>
    <s v="Managed Services"/>
    <s v="RIT"/>
    <s v="GEORGE T. HALL"/>
    <n v="109"/>
    <s v="Services No Longer Needed"/>
    <m/>
    <x v="24"/>
    <x v="5"/>
    <m/>
    <m/>
    <m/>
    <n v="26000"/>
    <m/>
  </r>
  <r>
    <x v="2"/>
    <s v="Managed Services"/>
    <s v="RIT"/>
    <s v="Girl Scouts of Southeastern NE"/>
    <n v="135"/>
    <s v="Services No Longer Needed"/>
    <m/>
    <x v="24"/>
    <x v="5"/>
    <m/>
    <m/>
    <m/>
    <n v="26000"/>
    <m/>
  </r>
  <r>
    <x v="2"/>
    <s v="Managed Services"/>
    <s v="RIT"/>
    <s v="Golden State Bank"/>
    <n v="45"/>
    <s v="Services No Longer Needed"/>
    <m/>
    <x v="10"/>
    <x v="6"/>
    <m/>
    <m/>
    <m/>
    <n v="26000"/>
    <m/>
  </r>
  <r>
    <x v="2"/>
    <s v="Managed Services"/>
    <s v="RIT"/>
    <s v="Golden State Bank"/>
    <n v="185"/>
    <s v="Services No Longer Needed"/>
    <m/>
    <x v="24"/>
    <x v="5"/>
    <m/>
    <m/>
    <m/>
    <n v="26000"/>
    <m/>
  </r>
  <r>
    <x v="0"/>
    <s v="Colocation "/>
    <s v="Meriplex"/>
    <s v="Grande Communications"/>
    <n v="2500"/>
    <s v="Meriplex Terminated Contract "/>
    <d v="2021-11-01T00:00:00"/>
    <x v="7"/>
    <x v="5"/>
    <s v="M2M"/>
    <n v="4125088"/>
    <m/>
    <n v="26000"/>
    <m/>
  </r>
  <r>
    <x v="2"/>
    <s v="SDWAN"/>
    <s v="Meriplex"/>
    <s v="Gravity Oilfield Services Inc."/>
    <n v="100"/>
    <s v="Different Provider"/>
    <d v="2021-04-26T00:00:00"/>
    <x v="68"/>
    <x v="1"/>
    <d v="2021-08-12T00:00:00"/>
    <n v="3814157"/>
    <m/>
    <n v="24100"/>
    <m/>
  </r>
  <r>
    <x v="2"/>
    <s v="Connectivity "/>
    <s v="Meriplex"/>
    <s v="Gravity Oilfield Services Inc."/>
    <n v="1448"/>
    <s v="Different Provider"/>
    <d v="2021-04-26T00:00:00"/>
    <x v="68"/>
    <x v="1"/>
    <d v="2021-08-12T00:00:00"/>
    <n v="3814157"/>
    <m/>
    <n v="24100"/>
    <m/>
  </r>
  <r>
    <x v="2"/>
    <s v="Colocation "/>
    <s v="Meriplex"/>
    <s v="Gravity Oilfield Services Inc."/>
    <n v="2584"/>
    <s v="Closed "/>
    <d v="2021-01-04T00:00:00"/>
    <x v="69"/>
    <x v="7"/>
    <d v="2021-02-04T00:00:00"/>
    <n v="3699223"/>
    <m/>
    <n v="21400"/>
    <m/>
  </r>
  <r>
    <x v="1"/>
    <s v="SDWAN"/>
    <s v="Meriplex"/>
    <s v="Gravity Oilfield Services Inc."/>
    <n v="100"/>
    <s v="Dissatisfied"/>
    <d v="2021-06-28T00:00:00"/>
    <x v="68"/>
    <x v="1"/>
    <n v="44420"/>
    <n v="3983663"/>
    <m/>
    <n v="24100"/>
    <s v="Midland 2901"/>
  </r>
  <r>
    <x v="1"/>
    <s v="SDWAN"/>
    <s v="Meriplex"/>
    <s v="Gravity Oilfield Services Inc."/>
    <n v="100"/>
    <s v="Dissatisfied"/>
    <d v="2021-09-27T00:00:00"/>
    <x v="70"/>
    <x v="6"/>
    <s v="M2M"/>
    <n v="4080926"/>
    <m/>
    <n v="25200"/>
    <s v="Midland 2905"/>
  </r>
  <r>
    <x v="1"/>
    <s v="Connectivity "/>
    <s v="Meriplex"/>
    <s v="Gravity Oilfield Services Inc."/>
    <n v="332"/>
    <s v="Dissatisfied"/>
    <d v="2021-09-27T00:00:00"/>
    <x v="70"/>
    <x v="6"/>
    <s v="M2M"/>
    <n v="4080926"/>
    <m/>
    <n v="25200"/>
    <s v="Midland 2905"/>
  </r>
  <r>
    <x v="1"/>
    <s v="SDWAN"/>
    <s v="Meriplex"/>
    <s v="Gravity Oilfield Services Inc."/>
    <n v="100"/>
    <s v="Dissatisfied"/>
    <d v="2021-09-23T00:00:00"/>
    <x v="71"/>
    <x v="6"/>
    <s v="M2M"/>
    <n v="4080926"/>
    <m/>
    <n v="25200"/>
    <s v="Douglas"/>
  </r>
  <r>
    <x v="1"/>
    <s v="Connectivity "/>
    <s v="Meriplex"/>
    <s v="Gravity Oilfield Services Inc."/>
    <n v="154"/>
    <s v="Dissatisfied"/>
    <d v="2021-09-23T00:00:00"/>
    <x v="71"/>
    <x v="6"/>
    <s v="M2M"/>
    <n v="4080926"/>
    <m/>
    <n v="25200"/>
    <s v="Douglas"/>
  </r>
  <r>
    <x v="1"/>
    <s v="SDWAN"/>
    <s v="Meriplex"/>
    <s v="Gravity Oilfield Services Inc."/>
    <n v="100"/>
    <s v="Dissatisfied"/>
    <d v="2021-09-23T00:00:00"/>
    <x v="71"/>
    <x v="6"/>
    <s v="M2M"/>
    <n v="4080926"/>
    <m/>
    <n v="25200"/>
    <s v="Leveland"/>
  </r>
  <r>
    <x v="1"/>
    <s v="Connectivity "/>
    <s v="Meriplex"/>
    <s v="Gravity Oilfield Services Inc."/>
    <n v="275"/>
    <s v="Dissatisfied"/>
    <d v="2021-09-23T00:00:00"/>
    <x v="71"/>
    <x v="6"/>
    <s v="M2M"/>
    <n v="4080926"/>
    <m/>
    <n v="25200"/>
    <s v="Leveland"/>
  </r>
  <r>
    <x v="1"/>
    <s v="Connectivity "/>
    <s v="Meriplex"/>
    <s v="Gravity Oilfield Services Inc."/>
    <n v="1261"/>
    <s v="Dissatisfied"/>
    <d v="2021-08-26T00:00:00"/>
    <x v="10"/>
    <x v="6"/>
    <s v="M2M"/>
    <n v="4038274"/>
    <m/>
    <n v="24700"/>
    <s v="Cleburne"/>
  </r>
  <r>
    <x v="2"/>
    <s v="Connectivity "/>
    <s v="Meriplex"/>
    <s v="Gravity Oilfield Services Inc."/>
    <n v="2667"/>
    <s v="Closed "/>
    <d v="2021-04-26T00:00:00"/>
    <x v="72"/>
    <x v="4"/>
    <d v="2021-05-21T00:00:00"/>
    <n v="3814138"/>
    <m/>
    <n v="22600"/>
    <m/>
  </r>
  <r>
    <x v="1"/>
    <s v="Connectivity "/>
    <s v="Meriplex"/>
    <s v="Gravity Oilfield Services Inc."/>
    <n v="690"/>
    <s v="Different Provider"/>
    <d v="2021-10-18T00:00:00"/>
    <x v="73"/>
    <x v="5"/>
    <m/>
    <n v="4116328"/>
    <m/>
    <n v="26000"/>
    <s v="Shreveport,LA"/>
  </r>
  <r>
    <x v="1"/>
    <s v="SDWAN"/>
    <s v="Meriplex"/>
    <s v="Gravity Oilfield Services Inc."/>
    <n v="125"/>
    <s v="Different Provider"/>
    <d v="2021-10-18T00:00:00"/>
    <x v="73"/>
    <x v="5"/>
    <m/>
    <n v="4116328"/>
    <m/>
    <n v="26000"/>
    <s v="Shreveport,LA"/>
  </r>
  <r>
    <x v="1"/>
    <s v="SIP"/>
    <s v="Meriplex"/>
    <s v="Gravity Oilfield Services Inc."/>
    <n v="27"/>
    <s v="Services No Longer Needed"/>
    <d v="2021-10-22T00:00:00"/>
    <x v="74"/>
    <x v="5"/>
    <m/>
    <n v="4121958"/>
    <m/>
    <n v="26000"/>
    <m/>
  </r>
  <r>
    <x v="1"/>
    <s v="Connectivity "/>
    <s v="Meriplex"/>
    <s v="Gravity Oilfield Services Inc."/>
    <n v="626"/>
    <s v="Dissatisfied"/>
    <d v="2021-11-17T00:00:00"/>
    <x v="57"/>
    <x v="3"/>
    <s v="M2M"/>
    <n v="4149211"/>
    <m/>
    <n v="26700"/>
    <s v="Big Springs"/>
  </r>
  <r>
    <x v="1"/>
    <s v="SDWAN"/>
    <s v="Meriplex"/>
    <s v="Gravity Oilfield Services Inc."/>
    <n v="100"/>
    <s v="Dissatisfied"/>
    <d v="2021-11-17T00:00:00"/>
    <x v="57"/>
    <x v="3"/>
    <s v="M2M"/>
    <n v="4149211"/>
    <m/>
    <n v="26700"/>
    <s v="Big Springs"/>
  </r>
  <r>
    <x v="0"/>
    <s v="SIP"/>
    <s v="Vergent "/>
    <s v="Guest and Gray PC"/>
    <n v="40"/>
    <s v="Services No Longer Needed"/>
    <d v="2021-04-15T00:00:00"/>
    <x v="75"/>
    <x v="4"/>
    <s v="M2M"/>
    <n v="3820104"/>
    <m/>
    <n v="22600"/>
    <m/>
  </r>
  <r>
    <x v="2"/>
    <s v="Managed Services"/>
    <s v="HBR"/>
    <s v="H &amp; D Distributors"/>
    <n v="0.25"/>
    <s v="Services No Longer Needed"/>
    <m/>
    <x v="4"/>
    <x v="3"/>
    <m/>
    <m/>
    <m/>
    <n v="26700"/>
    <m/>
  </r>
  <r>
    <x v="2"/>
    <s v="Managed Services"/>
    <s v="HBR"/>
    <s v="H&amp;D Distributors Inc."/>
    <n v="3"/>
    <s v="Services No Longer Needed"/>
    <m/>
    <x v="5"/>
    <x v="4"/>
    <m/>
    <m/>
    <m/>
    <n v="22600"/>
    <m/>
  </r>
  <r>
    <x v="2"/>
    <s v="Managed Services"/>
    <s v="GNT "/>
    <s v="Harris &amp; Sloan"/>
    <n v="382"/>
    <s v="Services No Longer Needed"/>
    <m/>
    <x v="4"/>
    <x v="3"/>
    <m/>
    <m/>
    <m/>
    <n v="26700"/>
    <m/>
  </r>
  <r>
    <x v="2"/>
    <s v="Cloud "/>
    <s v="GNT "/>
    <s v="Harris &amp; Sloan"/>
    <n v="130.15"/>
    <s v="Services No Longer Needed"/>
    <m/>
    <x v="4"/>
    <x v="3"/>
    <m/>
    <m/>
    <m/>
    <n v="26700"/>
    <m/>
  </r>
  <r>
    <x v="2"/>
    <s v="Managed Services"/>
    <s v="GNT "/>
    <s v="Harris &amp; Sloan"/>
    <n v="764.04"/>
    <s v="Services No Longer Needed"/>
    <m/>
    <x v="7"/>
    <x v="5"/>
    <m/>
    <m/>
    <m/>
    <n v="26000"/>
    <m/>
  </r>
  <r>
    <x v="2"/>
    <s v="Managed Services"/>
    <s v="RIT"/>
    <s v="Hawkeye Moving and Storage"/>
    <n v="98.38"/>
    <s v="Services No Longer Needed"/>
    <m/>
    <x v="10"/>
    <x v="6"/>
    <m/>
    <m/>
    <m/>
    <n v="26000"/>
    <m/>
  </r>
  <r>
    <x v="2"/>
    <s v="Managed Services"/>
    <s v="RIT"/>
    <s v="Hawkeye Moving and Storage"/>
    <n v="49.19"/>
    <s v="Services No Longer Needed"/>
    <m/>
    <x v="24"/>
    <x v="5"/>
    <m/>
    <m/>
    <m/>
    <n v="26000"/>
    <m/>
  </r>
  <r>
    <x v="2"/>
    <s v="Connectivity "/>
    <s v="Vergent "/>
    <s v="Headington Companies, LLC"/>
    <n v="1398"/>
    <s v="Dissatisfied"/>
    <d v="2020-12-09T00:00:00"/>
    <x v="76"/>
    <x v="11"/>
    <d v="2021-01-09T00:00:00"/>
    <n v="3682636"/>
    <m/>
    <n v="21000"/>
    <m/>
  </r>
  <r>
    <x v="2"/>
    <s v="SIP"/>
    <s v="Vergent "/>
    <s v="Headington Companies, LLC"/>
    <n v="145.75"/>
    <s v="Dissatisfied"/>
    <d v="2020-12-09T00:00:00"/>
    <x v="76"/>
    <x v="11"/>
    <d v="2021-01-09T00:00:00"/>
    <n v="3682636"/>
    <m/>
    <n v="21000"/>
    <m/>
  </r>
  <r>
    <x v="2"/>
    <s v="Cloud "/>
    <s v="Vergent "/>
    <s v="Headington Companies, LLC"/>
    <n v="2694.91"/>
    <s v="Services No Longer Needed"/>
    <m/>
    <x v="25"/>
    <x v="10"/>
    <s v="M2M"/>
    <n v="4002587"/>
    <m/>
    <n v="24700"/>
    <m/>
  </r>
  <r>
    <x v="2"/>
    <s v="Colocation "/>
    <s v="Vergent "/>
    <s v="Headington Companies, LLC"/>
    <n v="2495"/>
    <s v="Services No Longer Needed"/>
    <m/>
    <x v="7"/>
    <x v="5"/>
    <d v="2021-11-01T00:00:00"/>
    <n v="4010173"/>
    <m/>
    <n v="26000"/>
    <m/>
  </r>
  <r>
    <x v="0"/>
    <s v="Managed Services"/>
    <s v="ITW"/>
    <s v="Hospice of Texarkana / Hope"/>
    <n v="1428"/>
    <s v="Price"/>
    <d v="2020-12-22T00:00:00"/>
    <x v="77"/>
    <x v="7"/>
    <d v="2021-02-10T00:00:00"/>
    <n v="3726734"/>
    <m/>
    <n v="21400"/>
    <m/>
  </r>
  <r>
    <x v="2"/>
    <s v="Colocation "/>
    <s v="Meriplex"/>
    <s v="Houston ENT "/>
    <n v="6964"/>
    <s v="Services No Longer Needed"/>
    <m/>
    <x v="10"/>
    <x v="6"/>
    <s v="M2M"/>
    <m/>
    <m/>
    <n v="25200"/>
    <m/>
  </r>
  <r>
    <x v="0"/>
    <s v="Connectivity "/>
    <s v="Meriplex"/>
    <s v="Houston Food Bank, Inc"/>
    <n v="157"/>
    <s v="Price"/>
    <d v="2021-02-23T00:00:00"/>
    <x v="78"/>
    <x v="9"/>
    <d v="2021-03-23T00:00:00"/>
    <n v="3750658"/>
    <m/>
    <n v="21800"/>
    <m/>
  </r>
  <r>
    <x v="0"/>
    <s v="SIP"/>
    <s v="Meriplex"/>
    <s v="Houstonian Hotel Club and Spa"/>
    <n v="474.91"/>
    <s v="Different Provider"/>
    <d v="2021-11-09T00:00:00"/>
    <x v="23"/>
    <x v="3"/>
    <m/>
    <m/>
    <m/>
    <n v="26700"/>
    <m/>
  </r>
  <r>
    <x v="0"/>
    <s v="Connectivity "/>
    <s v="Meriplex"/>
    <s v="Houstonian Hotel Club and Spa"/>
    <n v="2785"/>
    <s v="Different Provider"/>
    <d v="2021-11-09T00:00:00"/>
    <x v="23"/>
    <x v="3"/>
    <m/>
    <m/>
    <m/>
    <n v="26700"/>
    <m/>
  </r>
  <r>
    <x v="0"/>
    <s v="Managed Services"/>
    <s v="PTS "/>
    <s v="Hunters Glen/Ford Ltd."/>
    <n v="1342"/>
    <s v="Services No Longer Needed"/>
    <d v="2020-12-15T00:00:00"/>
    <x v="79"/>
    <x v="11"/>
    <d v="2021-01-31T00:00:00"/>
    <n v="3696515"/>
    <m/>
    <n v="21000"/>
    <m/>
  </r>
  <r>
    <x v="0"/>
    <s v="Cloud "/>
    <s v="PTS "/>
    <s v="Hunters Glen/Ford Ltd."/>
    <n v="377"/>
    <s v="Services No Longer Needed"/>
    <d v="2020-12-15T00:00:00"/>
    <x v="44"/>
    <x v="11"/>
    <d v="2021-02-28T00:00:00"/>
    <n v="3696515"/>
    <m/>
    <n v="21000"/>
    <m/>
  </r>
  <r>
    <x v="0"/>
    <s v="Managed Services"/>
    <s v="PTS "/>
    <s v="I.A.E.I."/>
    <n v="2100"/>
    <s v="Different Provider"/>
    <d v="2021-06-17T00:00:00"/>
    <x v="38"/>
    <x v="1"/>
    <n v="44674"/>
    <n v="3944106"/>
    <m/>
    <n v="24100"/>
    <m/>
  </r>
  <r>
    <x v="0"/>
    <s v="Cloud "/>
    <s v="PTS "/>
    <s v="I.A.E.I."/>
    <n v="96"/>
    <s v="Different Provider"/>
    <d v="2021-06-17T00:00:00"/>
    <x v="38"/>
    <x v="1"/>
    <d v="2022-04-23T00:00:00"/>
    <n v="3944106"/>
    <m/>
    <n v="24100"/>
    <m/>
  </r>
  <r>
    <x v="0"/>
    <s v="Managed Services"/>
    <s v="Enhanced Technologies "/>
    <s v="Innovative Beverages"/>
    <n v="2850"/>
    <s v="Unknown"/>
    <m/>
    <x v="53"/>
    <x v="0"/>
    <m/>
    <m/>
    <m/>
    <n v="23100"/>
    <m/>
  </r>
  <r>
    <x v="2"/>
    <s v="Cloud "/>
    <s v="GNT "/>
    <s v="Intech Mechanical"/>
    <n v="33.159999999999997"/>
    <s v="Services No Longer Needed"/>
    <m/>
    <x v="4"/>
    <x v="3"/>
    <m/>
    <m/>
    <m/>
    <n v="26700"/>
    <m/>
  </r>
  <r>
    <x v="2"/>
    <s v="Managed Services"/>
    <s v="RIT"/>
    <s v="Irvine Sensors Corporation"/>
    <n v="34.32"/>
    <s v="Services No Longer Needed"/>
    <m/>
    <x v="10"/>
    <x v="6"/>
    <m/>
    <m/>
    <m/>
    <n v="26000"/>
    <m/>
  </r>
  <r>
    <x v="0"/>
    <s v="Managed Services"/>
    <s v="Meriplex"/>
    <s v="Jerry Lunn"/>
    <n v="5"/>
    <s v="Unknown"/>
    <m/>
    <x v="44"/>
    <x v="11"/>
    <m/>
    <n v="3680488"/>
    <m/>
    <n v="21000"/>
    <m/>
  </r>
  <r>
    <x v="2"/>
    <s v="Connectivity "/>
    <s v="Vergent "/>
    <s v="Jim Hand Agency "/>
    <n v="110"/>
    <s v="Closed "/>
    <d v="2021-08-26T00:00:00"/>
    <x v="80"/>
    <x v="6"/>
    <s v="M2M"/>
    <n v="4038941"/>
    <m/>
    <n v="25200"/>
    <m/>
  </r>
  <r>
    <x v="0"/>
    <s v="Colocation "/>
    <s v="ITW"/>
    <s v="Jones and Carter "/>
    <n v="2912.86"/>
    <s v="Meriplex Terminated Contract "/>
    <m/>
    <x v="10"/>
    <x v="6"/>
    <s v="M2M"/>
    <m/>
    <m/>
    <n v="25200"/>
    <m/>
  </r>
  <r>
    <x v="2"/>
    <s v="Managed Services"/>
    <s v="RIT"/>
    <s v="JWM Group"/>
    <n v="45"/>
    <s v="Services No Longer Needed"/>
    <m/>
    <x v="24"/>
    <x v="5"/>
    <m/>
    <m/>
    <m/>
    <n v="26000"/>
    <m/>
  </r>
  <r>
    <x v="2"/>
    <s v="SIP"/>
    <s v="Vergent "/>
    <s v="Kaelson Company Properties Inc."/>
    <n v="24.95"/>
    <s v="Services No Longer Needed"/>
    <m/>
    <x v="81"/>
    <x v="6"/>
    <d v="2021-11-04T00:00:00"/>
    <n v="3819048"/>
    <m/>
    <n v="25200"/>
    <m/>
  </r>
  <r>
    <x v="1"/>
    <s v="Managed Services"/>
    <s v="Vergent "/>
    <s v="Kim Dawson Agency, INC"/>
    <n v="1675"/>
    <s v="Dissatisfied"/>
    <d v="2021-08-21T00:00:00"/>
    <x v="82"/>
    <x v="10"/>
    <s v="M2M"/>
    <n v="4015883"/>
    <m/>
    <n v="24700"/>
    <m/>
  </r>
  <r>
    <x v="2"/>
    <s v="Managed Services"/>
    <s v="Vergent "/>
    <s v="Kim Dawson Agency, INC"/>
    <n v="600"/>
    <s v="Dissatisfied"/>
    <d v="2021-10-07T00:00:00"/>
    <x v="83"/>
    <x v="5"/>
    <s v="M2M"/>
    <n v="4015883"/>
    <m/>
    <n v="26000"/>
    <m/>
  </r>
  <r>
    <x v="2"/>
    <s v="Cloud "/>
    <s v="Meriplex"/>
    <s v="Kingspan (KNA)"/>
    <n v="3971"/>
    <s v="Services No Longer Needed"/>
    <d v="2021-06-08T00:00:00"/>
    <x v="39"/>
    <x v="2"/>
    <s v="M2M"/>
    <n v="3868937"/>
    <m/>
    <n v="23600"/>
    <m/>
  </r>
  <r>
    <x v="2"/>
    <s v="Connectivity "/>
    <s v="Meriplex"/>
    <s v="Kingspan (KNA)"/>
    <n v="730"/>
    <s v="Services No Longer Needed"/>
    <d v="2021-09-13T00:00:00"/>
    <x v="84"/>
    <x v="6"/>
    <s v="M2M"/>
    <n v="4069735"/>
    <m/>
    <n v="25200"/>
    <m/>
  </r>
  <r>
    <x v="2"/>
    <s v="SIP"/>
    <s v="Meriplex"/>
    <s v="Kingspan (KNA)"/>
    <n v="34"/>
    <s v="Services No Longer Needed"/>
    <d v="2021-09-13T00:00:00"/>
    <x v="84"/>
    <x v="6"/>
    <s v="M2M"/>
    <n v="4069735"/>
    <m/>
    <n v="25200"/>
    <m/>
  </r>
  <r>
    <x v="2"/>
    <s v="Cloud "/>
    <s v="Meriplex"/>
    <s v="Kingspan (KNA)"/>
    <n v="386.19"/>
    <s v="Services No Longer Needed"/>
    <m/>
    <x v="85"/>
    <x v="10"/>
    <s v="M2M"/>
    <n v="3868937"/>
    <m/>
    <n v="24700"/>
    <m/>
  </r>
  <r>
    <x v="0"/>
    <s v="Connectivity "/>
    <s v="Vergent "/>
    <s v="Kisabeth Furniture"/>
    <n v="159"/>
    <s v="Price"/>
    <d v="2020-10-02T00:00:00"/>
    <x v="86"/>
    <x v="11"/>
    <d v="2021-01-02T00:00:00"/>
    <n v="3728350"/>
    <m/>
    <n v="21000"/>
    <m/>
  </r>
  <r>
    <x v="2"/>
    <s v="Managed Services"/>
    <s v="RIT"/>
    <s v="KNORR SYSTEMS"/>
    <n v="183.11"/>
    <s v="Services No Longer Needed"/>
    <m/>
    <x v="24"/>
    <x v="5"/>
    <m/>
    <m/>
    <m/>
    <n v="26000"/>
    <m/>
  </r>
  <r>
    <x v="0"/>
    <s v="Managed Services"/>
    <s v="Vergent "/>
    <s v="Koning Rubars, LLP"/>
    <n v="1260"/>
    <s v="Dissatisfied"/>
    <d v="2021-04-15T00:00:00"/>
    <x v="38"/>
    <x v="1"/>
    <n v="44652"/>
    <n v="3803684"/>
    <n v="9470.32"/>
    <n v="24100"/>
    <m/>
  </r>
  <r>
    <x v="0"/>
    <s v="UCaaS"/>
    <s v="Vergent "/>
    <s v="Koning Rubars, LLP"/>
    <n v="51.75"/>
    <s v="Dissatisfied"/>
    <d v="2021-04-15T00:00:00"/>
    <x v="87"/>
    <x v="1"/>
    <d v="2023-08-13T00:00:00"/>
    <n v="3803684"/>
    <n v="1236.99"/>
    <n v="24100"/>
    <m/>
  </r>
  <r>
    <x v="0"/>
    <s v="UCaaS"/>
    <s v="Vergent "/>
    <s v="Koning Rubars, LLP"/>
    <n v="241.45"/>
    <s v="Dissatisfied"/>
    <d v="2021-04-15T00:00:00"/>
    <x v="88"/>
    <x v="1"/>
    <n v="45154"/>
    <n v="3803684"/>
    <n v="5311.9"/>
    <n v="24100"/>
    <m/>
  </r>
  <r>
    <x v="1"/>
    <s v="Managed Services"/>
    <s v="Vergent "/>
    <s v="Lair Administration Services, LLC"/>
    <n v="45"/>
    <s v="Unknown"/>
    <d v="2021-06-25T00:00:00"/>
    <x v="89"/>
    <x v="2"/>
    <s v="N/A"/>
    <n v="3951011"/>
    <m/>
    <n v="23600"/>
    <m/>
  </r>
  <r>
    <x v="1"/>
    <s v="Managed Services"/>
    <s v="Meriplex"/>
    <s v="Landes Inc"/>
    <n v="112.48"/>
    <s v="Different Provider"/>
    <d v="2021-02-02T00:00:00"/>
    <x v="90"/>
    <x v="9"/>
    <d v="2021-03-02T00:00:00"/>
    <n v="3671144"/>
    <m/>
    <n v="21800"/>
    <m/>
  </r>
  <r>
    <x v="0"/>
    <s v="Managed Services"/>
    <s v="Meriplex"/>
    <s v="Landes Inc "/>
    <n v="1300"/>
    <s v="Different Provider"/>
    <d v="2021-08-17T00:00:00"/>
    <x v="91"/>
    <x v="5"/>
    <d v="2021-11-28T00:00:00"/>
    <n v="3671144"/>
    <m/>
    <n v="26000"/>
    <m/>
  </r>
  <r>
    <x v="2"/>
    <s v="Cloud "/>
    <s v="GNT "/>
    <s v="Language World Services"/>
    <n v="5"/>
    <s v="Services No Longer Needed"/>
    <m/>
    <x v="4"/>
    <x v="3"/>
    <m/>
    <m/>
    <m/>
    <n v="26700"/>
    <m/>
  </r>
  <r>
    <x v="2"/>
    <s v="Managed Services"/>
    <s v="GNT "/>
    <s v="Language World Services"/>
    <n v="5.97"/>
    <s v="Services No Longer Needed"/>
    <m/>
    <x v="7"/>
    <x v="5"/>
    <m/>
    <m/>
    <m/>
    <n v="26000"/>
    <m/>
  </r>
  <r>
    <x v="0"/>
    <s v="Colocation "/>
    <s v="Vergent "/>
    <s v="Lasco Process Systems"/>
    <n v="214.29"/>
    <s v="Meriplex Terminated Contract "/>
    <d v="2020-11-10T00:00:00"/>
    <x v="0"/>
    <x v="0"/>
    <d v="2021-06-01T00:00:00"/>
    <n v="3660240"/>
    <m/>
    <n v="23100"/>
    <m/>
  </r>
  <r>
    <x v="0"/>
    <s v="Colocation "/>
    <s v="Vergent "/>
    <s v="Lasco Process Systems"/>
    <n v="214.29"/>
    <s v="Meriplex Terminated Contract "/>
    <d v="2020-11-10T00:00:00"/>
    <x v="92"/>
    <x v="9"/>
    <d v="2021-03-13T00:00:00"/>
    <m/>
    <m/>
    <n v="21800"/>
    <m/>
  </r>
  <r>
    <x v="2"/>
    <s v="Managed Services"/>
    <s v="HBR"/>
    <s v="Legacy Senior Communities"/>
    <n v="750"/>
    <s v="Services No Longer Needed"/>
    <m/>
    <x v="7"/>
    <x v="5"/>
    <m/>
    <m/>
    <m/>
    <n v="26000"/>
    <m/>
  </r>
  <r>
    <x v="2"/>
    <s v="Managed Services"/>
    <s v="HBR"/>
    <s v="Legacy Senior Communities, Inc"/>
    <n v="16.5"/>
    <s v="Services No Longer Needed"/>
    <m/>
    <x v="3"/>
    <x v="2"/>
    <m/>
    <m/>
    <m/>
    <n v="23600"/>
    <m/>
  </r>
  <r>
    <x v="2"/>
    <s v="Managed Services"/>
    <s v="HBR"/>
    <s v="Legacy Senior Communities, Inc"/>
    <n v="8"/>
    <s v="Services No Longer Needed"/>
    <m/>
    <x v="48"/>
    <x v="8"/>
    <m/>
    <m/>
    <m/>
    <n v="22200"/>
    <m/>
  </r>
  <r>
    <x v="2"/>
    <s v="Managed Services"/>
    <s v="HBR"/>
    <s v="Legacy Senior Communities, Inc"/>
    <n v="32"/>
    <s v="Services No Longer Needed"/>
    <m/>
    <x v="93"/>
    <x v="9"/>
    <m/>
    <m/>
    <m/>
    <n v="21800"/>
    <m/>
  </r>
  <r>
    <x v="2"/>
    <s v="Managed Services"/>
    <s v="HBR"/>
    <s v="Legacy Senior Communities, Inc"/>
    <n v="30"/>
    <s v="Services No Longer Needed"/>
    <m/>
    <x v="5"/>
    <x v="4"/>
    <m/>
    <m/>
    <m/>
    <n v="22600"/>
    <m/>
  </r>
  <r>
    <x v="2"/>
    <s v="Managed Services"/>
    <s v="HBR"/>
    <s v="Lewis Feldman &amp; Lehane LLC"/>
    <n v="2.75"/>
    <s v="Services No Longer Needed"/>
    <m/>
    <x v="3"/>
    <x v="2"/>
    <m/>
    <m/>
    <m/>
    <n v="23600"/>
    <m/>
  </r>
  <r>
    <x v="2"/>
    <s v="Managed Services"/>
    <s v="RIT"/>
    <s v="Lincoln Community Hospital"/>
    <n v="65"/>
    <s v="Services No Longer Needed"/>
    <m/>
    <x v="24"/>
    <x v="5"/>
    <m/>
    <m/>
    <m/>
    <n v="26000"/>
    <m/>
  </r>
  <r>
    <x v="2"/>
    <s v="Managed Services"/>
    <s v="Enhanced Technologies "/>
    <s v="LRES"/>
    <n v="150"/>
    <s v="Services No Longer Needed"/>
    <m/>
    <x v="4"/>
    <x v="3"/>
    <m/>
    <m/>
    <m/>
    <n v="26700"/>
    <m/>
  </r>
  <r>
    <x v="2"/>
    <s v="Managed Services"/>
    <s v="RIT"/>
    <s v="LUCAS VETERINARY HOSPITAL"/>
    <n v="22.5"/>
    <s v="Services No Longer Needed"/>
    <m/>
    <x v="10"/>
    <x v="6"/>
    <m/>
    <m/>
    <m/>
    <n v="26000"/>
    <m/>
  </r>
  <r>
    <x v="2"/>
    <s v="Managed Services"/>
    <s v="GNT "/>
    <s v="Lund Construction Co."/>
    <n v="173.65"/>
    <s v="Services No Longer Needed"/>
    <m/>
    <x v="4"/>
    <x v="3"/>
    <m/>
    <m/>
    <m/>
    <n v="26700"/>
    <m/>
  </r>
  <r>
    <x v="2"/>
    <s v="Managed Services"/>
    <s v="GNT "/>
    <s v="Lund Construction Co."/>
    <n v="1389.2"/>
    <s v="Services No Longer Needed"/>
    <m/>
    <x v="25"/>
    <x v="10"/>
    <m/>
    <m/>
    <m/>
    <n v="24700"/>
    <m/>
  </r>
  <r>
    <x v="2"/>
    <s v="Managed Services"/>
    <s v="GNT "/>
    <s v="Lund Construction Co."/>
    <n v="70.16"/>
    <s v="Services No Longer Needed"/>
    <m/>
    <x v="25"/>
    <x v="10"/>
    <m/>
    <m/>
    <m/>
    <n v="24700"/>
    <m/>
  </r>
  <r>
    <x v="2"/>
    <s v="Cloud "/>
    <s v="GNT "/>
    <s v="Lund Construction Co."/>
    <n v="632.79999999999995"/>
    <s v="Services No Longer Needed"/>
    <m/>
    <x v="4"/>
    <x v="3"/>
    <m/>
    <m/>
    <m/>
    <n v="26700"/>
    <m/>
  </r>
  <r>
    <x v="2"/>
    <s v="Managed Services"/>
    <s v="GNT "/>
    <s v="Lund Construction Co."/>
    <n v="68.17"/>
    <s v="Services No Longer Needed"/>
    <m/>
    <x v="7"/>
    <x v="5"/>
    <m/>
    <m/>
    <m/>
    <n v="26000"/>
    <m/>
  </r>
  <r>
    <x v="2"/>
    <s v="Managed Services"/>
    <s v="GNT "/>
    <s v="Lund Construction Co."/>
    <n v="173.65"/>
    <s v="Services No Longer Needed"/>
    <m/>
    <x v="26"/>
    <x v="3"/>
    <m/>
    <m/>
    <m/>
    <n v="26700"/>
    <m/>
  </r>
  <r>
    <x v="1"/>
    <s v="Managed Services"/>
    <s v="Vergent "/>
    <s v="M&amp;M Auto Collision, Inc."/>
    <n v="39"/>
    <s v="Different Provider"/>
    <d v="2020-09-27T00:00:00"/>
    <x v="94"/>
    <x v="7"/>
    <d v="2021-02-06T00:00:00"/>
    <n v="3623413"/>
    <m/>
    <n v="21400"/>
    <m/>
  </r>
  <r>
    <x v="0"/>
    <s v="Connectivity "/>
    <s v="Vergent "/>
    <s v="Maguire's North Dallas"/>
    <n v="388.75"/>
    <s v="Different Provider"/>
    <d v="2021-11-02T00:00:00"/>
    <x v="4"/>
    <x v="3"/>
    <m/>
    <n v="4133887"/>
    <m/>
    <n v="26700"/>
    <s v="No loner servicing circuit "/>
  </r>
  <r>
    <x v="2"/>
    <s v="Managed Services"/>
    <s v="RIT"/>
    <s v="Malaga Bank"/>
    <n v="95.55"/>
    <s v="Unknown"/>
    <m/>
    <x v="10"/>
    <x v="6"/>
    <m/>
    <m/>
    <m/>
    <n v="26000"/>
    <m/>
  </r>
  <r>
    <x v="2"/>
    <s v="Managed Services"/>
    <s v="RIT"/>
    <s v="Malaga Bank"/>
    <n v="150.15"/>
    <s v="Services No Longer Needed"/>
    <m/>
    <x v="24"/>
    <x v="5"/>
    <m/>
    <m/>
    <m/>
    <n v="26000"/>
    <m/>
  </r>
  <r>
    <x v="2"/>
    <s v="Managed Services"/>
    <s v="GNT "/>
    <s v="Marrone Bio Innovations"/>
    <n v="92.7"/>
    <s v="Services No Longer Needed"/>
    <m/>
    <x v="25"/>
    <x v="10"/>
    <m/>
    <m/>
    <m/>
    <n v="24700"/>
    <m/>
  </r>
  <r>
    <x v="2"/>
    <s v="Managed Services"/>
    <s v="GNT "/>
    <s v="Marrone Bio Innovations"/>
    <n v="7.28"/>
    <s v="Services No Longer Needed"/>
    <m/>
    <x v="25"/>
    <x v="10"/>
    <m/>
    <m/>
    <m/>
    <n v="24700"/>
    <m/>
  </r>
  <r>
    <x v="2"/>
    <s v="Cloud "/>
    <s v="GNT "/>
    <s v="Marrone Bio Innovations"/>
    <n v="8.01"/>
    <s v="Services No Longer Needed"/>
    <m/>
    <x v="4"/>
    <x v="3"/>
    <m/>
    <m/>
    <m/>
    <n v="26700"/>
    <m/>
  </r>
  <r>
    <x v="1"/>
    <s v="Managed Services"/>
    <s v="Vergent "/>
    <s v="Martin's Collision Center"/>
    <n v="24.5"/>
    <s v="Different Provider"/>
    <d v="2020-09-27T00:00:00"/>
    <x v="44"/>
    <x v="11"/>
    <d v="2021-01-01T00:00:00"/>
    <n v="3682559"/>
    <m/>
    <n v="21000"/>
    <m/>
  </r>
  <r>
    <x v="1"/>
    <s v="Cloud "/>
    <s v="Vergent "/>
    <s v="Martin's Collision Center"/>
    <n v="43.95"/>
    <s v="Different Provider"/>
    <d v="2020-09-27T00:00:00"/>
    <x v="44"/>
    <x v="11"/>
    <d v="2021-01-01T00:00:00"/>
    <n v="3682559"/>
    <m/>
    <n v="21000"/>
    <m/>
  </r>
  <r>
    <x v="2"/>
    <s v="Managed Services"/>
    <s v="HBR"/>
    <s v="McCaslin Hill Construction"/>
    <n v="2"/>
    <s v="Services No Longer Needed"/>
    <m/>
    <x v="5"/>
    <x v="4"/>
    <m/>
    <m/>
    <m/>
    <n v="22600"/>
    <m/>
  </r>
  <r>
    <x v="0"/>
    <s v="Connectivity "/>
    <s v="Vergent "/>
    <s v="Mid America Mortgage, Inc."/>
    <n v="1136.49"/>
    <s v="Different Provider"/>
    <d v="2021-05-27T00:00:00"/>
    <x v="38"/>
    <x v="1"/>
    <n v="44409"/>
    <n v="3858837"/>
    <m/>
    <n v="24100"/>
    <m/>
  </r>
  <r>
    <x v="2"/>
    <s v="Managed Services"/>
    <s v="RIT"/>
    <s v="Mission Bank"/>
    <n v="315"/>
    <s v="Unknown"/>
    <m/>
    <x v="10"/>
    <x v="6"/>
    <m/>
    <m/>
    <m/>
    <n v="26000"/>
    <m/>
  </r>
  <r>
    <x v="2"/>
    <s v="Managed Services"/>
    <s v="RIT"/>
    <s v="Mission Bank"/>
    <n v="2785"/>
    <s v="Services No Longer Needed"/>
    <m/>
    <x v="24"/>
    <x v="5"/>
    <m/>
    <m/>
    <m/>
    <n v="26000"/>
    <m/>
  </r>
  <r>
    <x v="2"/>
    <s v="Managed Services"/>
    <s v="GNT "/>
    <s v="Miyamoto International"/>
    <n v="4"/>
    <s v="Services No Longer Needed"/>
    <m/>
    <x v="26"/>
    <x v="3"/>
    <m/>
    <m/>
    <m/>
    <n v="26700"/>
    <m/>
  </r>
  <r>
    <x v="0"/>
    <s v="Colocation "/>
    <s v="Vergent "/>
    <s v="MLW AIR"/>
    <n v="115"/>
    <s v="Services No Longer Needed"/>
    <d v="2021-07-14T00:00:00"/>
    <x v="95"/>
    <x v="1"/>
    <s v="M2M"/>
    <n v="3982690"/>
    <m/>
    <n v="24100"/>
    <m/>
  </r>
  <r>
    <x v="2"/>
    <s v="Managed Services"/>
    <s v="Meriplex"/>
    <s v="MOGAS Industries, Inc"/>
    <n v="5200"/>
    <s v="Services No Longer Needed"/>
    <d v="2021-07-20T00:00:00"/>
    <x v="61"/>
    <x v="2"/>
    <s v="M2M"/>
    <n v="3985173"/>
    <m/>
    <n v="23600"/>
    <m/>
  </r>
  <r>
    <x v="2"/>
    <s v="Managed Services"/>
    <s v="Meriplex"/>
    <s v="Moody National Bank"/>
    <n v="1592"/>
    <s v="Services No Longer Needed"/>
    <d v="2021-03-02T00:00:00"/>
    <x v="96"/>
    <x v="8"/>
    <d v="2021-04-02T00:00:00"/>
    <n v="3764430"/>
    <m/>
    <n v="22200"/>
    <m/>
  </r>
  <r>
    <x v="2"/>
    <s v="SDWAN"/>
    <s v="Meriplex"/>
    <s v="Moody National Bank"/>
    <n v="1137.2"/>
    <s v="Services No Longer Needed"/>
    <d v="2020-12-17T00:00:00"/>
    <x v="97"/>
    <x v="8"/>
    <d v="2021-04-01T00:00:00"/>
    <n v="3689119"/>
    <m/>
    <n v="22200"/>
    <m/>
  </r>
  <r>
    <x v="2"/>
    <s v="Connectivity "/>
    <s v="Meriplex"/>
    <s v="Moody National Bank"/>
    <n v="365"/>
    <s v="Services No Longer Needed"/>
    <d v="2020-12-17T00:00:00"/>
    <x v="97"/>
    <x v="8"/>
    <d v="2021-04-01T00:00:00"/>
    <n v="3689119"/>
    <m/>
    <n v="22200"/>
    <m/>
  </r>
  <r>
    <x v="0"/>
    <s v="Managed Services"/>
    <s v="Vergent "/>
    <s v="Morrell Techincal Services"/>
    <n v="30"/>
    <s v="Services No Longer Needed"/>
    <d v="2020-11-10T00:00:00"/>
    <x v="97"/>
    <x v="8"/>
    <d v="2021-02-10T00:00:00"/>
    <n v="3653319"/>
    <m/>
    <n v="22200"/>
    <m/>
  </r>
  <r>
    <x v="2"/>
    <s v="Colocation "/>
    <s v="Meriplex"/>
    <s v="MyVFM"/>
    <n v="1894.34"/>
    <s v="Meriplex Terminated Contract "/>
    <m/>
    <x v="10"/>
    <x v="6"/>
    <s v="M2M"/>
    <m/>
    <m/>
    <n v="25200"/>
    <m/>
  </r>
  <r>
    <x v="2"/>
    <s v="Managed Services"/>
    <s v="GNT "/>
    <s v="NAMI California"/>
    <n v="2.9"/>
    <s v="Services No Longer Needed"/>
    <m/>
    <x v="25"/>
    <x v="10"/>
    <m/>
    <m/>
    <m/>
    <n v="24700"/>
    <m/>
  </r>
  <r>
    <x v="0"/>
    <s v="Connectivity "/>
    <s v="Meriplex"/>
    <s v="NAS Insurance Services, LLC"/>
    <n v="2534"/>
    <s v="Customer was Acquired"/>
    <d v="2021-07-15T00:00:00"/>
    <x v="41"/>
    <x v="1"/>
    <s v="M2M"/>
    <m/>
    <m/>
    <n v="24100"/>
    <m/>
  </r>
  <r>
    <x v="0"/>
    <s v="SDWAN"/>
    <s v="Meriplex"/>
    <s v="NAS Insurance Services, LLC"/>
    <n v="1580"/>
    <s v="Customer was Acquired"/>
    <d v="2021-07-15T00:00:00"/>
    <x v="41"/>
    <x v="1"/>
    <s v="M2M"/>
    <m/>
    <m/>
    <n v="24100"/>
    <m/>
  </r>
  <r>
    <x v="2"/>
    <s v="Managed Services"/>
    <s v="RIT"/>
    <s v="Newport Global Advisors"/>
    <n v="100"/>
    <s v="Unknown"/>
    <m/>
    <x v="10"/>
    <x v="6"/>
    <m/>
    <m/>
    <m/>
    <n v="26000"/>
    <m/>
  </r>
  <r>
    <x v="2"/>
    <s v="Managed Services"/>
    <s v="GNT "/>
    <s v="Nielsen, Merksamer, Parriniello, Gross"/>
    <n v="140"/>
    <s v="Services No Longer Needed"/>
    <m/>
    <x v="25"/>
    <x v="10"/>
    <m/>
    <m/>
    <m/>
    <n v="24700"/>
    <m/>
  </r>
  <r>
    <x v="2"/>
    <s v="Managed Services"/>
    <s v="GNT "/>
    <s v="Nielsen, Merksamer, Parriniello, Gross"/>
    <n v="16.77"/>
    <s v="Services No Longer Needed"/>
    <m/>
    <x v="25"/>
    <x v="10"/>
    <m/>
    <m/>
    <m/>
    <n v="24700"/>
    <m/>
  </r>
  <r>
    <x v="2"/>
    <s v="Managed Services"/>
    <s v="GNT "/>
    <s v="Nielsen, Merksamer, Parriniello, Gross"/>
    <n v="3.23"/>
    <s v="Services No Longer Needed"/>
    <m/>
    <x v="7"/>
    <x v="5"/>
    <m/>
    <m/>
    <m/>
    <n v="26000"/>
    <m/>
  </r>
  <r>
    <x v="2"/>
    <s v="Managed Services"/>
    <s v="GNT "/>
    <s v="Nielsen, Merksamer, Parriniello, Gross"/>
    <n v="204.69"/>
    <s v="Services No Longer Needed"/>
    <m/>
    <x v="26"/>
    <x v="3"/>
    <m/>
    <m/>
    <m/>
    <n v="26700"/>
    <m/>
  </r>
  <r>
    <x v="2"/>
    <s v="UCaaS"/>
    <s v="Vergent "/>
    <s v="North Texas Debt Freedom"/>
    <n v="36.9"/>
    <s v="Services No Longer Needed"/>
    <m/>
    <x v="98"/>
    <x v="10"/>
    <m/>
    <m/>
    <m/>
    <n v="24700"/>
    <m/>
  </r>
  <r>
    <x v="0"/>
    <s v="Connectivity "/>
    <s v="Vergent "/>
    <s v="North Texas Food Bank"/>
    <n v="779"/>
    <s v="Different Provider"/>
    <d v="2020-06-30T00:00:00"/>
    <x v="45"/>
    <x v="7"/>
    <d v="2021-02-28T00:00:00"/>
    <n v="3541061"/>
    <m/>
    <n v="21400"/>
    <m/>
  </r>
  <r>
    <x v="2"/>
    <s v="Colocation "/>
    <s v="Meriplex"/>
    <s v="Nugen Automation (Network Systems Technology)"/>
    <n v="1748"/>
    <s v="Services No Longer Needed"/>
    <d v="2021-04-23T00:00:00"/>
    <x v="99"/>
    <x v="0"/>
    <s v="M2M"/>
    <m/>
    <m/>
    <n v="23100"/>
    <m/>
  </r>
  <r>
    <x v="2"/>
    <s v="Connectivity "/>
    <s v="Meriplex"/>
    <s v="Nugen Automation (Network Systems Technology)"/>
    <n v="580"/>
    <s v="Closed "/>
    <d v="2021-08-19T00:00:00"/>
    <x v="100"/>
    <x v="6"/>
    <d v="2021-10-18T00:00:00"/>
    <n v="4027864"/>
    <m/>
    <n v="25200"/>
    <s v="Doraville"/>
  </r>
  <r>
    <x v="2"/>
    <s v="Connectivity "/>
    <s v="Meriplex"/>
    <s v="Oil States International Inc."/>
    <n v="611"/>
    <s v="Closed "/>
    <d v="2021-04-20T00:00:00"/>
    <x v="101"/>
    <x v="4"/>
    <d v="2021-11-21T00:00:00"/>
    <n v="3807252"/>
    <m/>
    <n v="22600"/>
    <m/>
  </r>
  <r>
    <x v="2"/>
    <s v="Managed Services"/>
    <s v="HBR"/>
    <s v="Omni Pro Electronics"/>
    <n v="8"/>
    <s v="Services No Longer Needed"/>
    <m/>
    <x v="5"/>
    <x v="4"/>
    <m/>
    <m/>
    <m/>
    <n v="22600"/>
    <m/>
  </r>
  <r>
    <x v="2"/>
    <s v="Managed Services"/>
    <s v="RIT"/>
    <s v="OrthoSouth"/>
    <n v="3800"/>
    <s v="Unknown"/>
    <m/>
    <x v="10"/>
    <x v="6"/>
    <m/>
    <m/>
    <m/>
    <n v="26000"/>
    <m/>
  </r>
  <r>
    <x v="2"/>
    <s v="Managed Services"/>
    <s v="RIT"/>
    <s v="OrthoTexas Physicians &amp; Surgeo"/>
    <n v="33"/>
    <s v="Unknown"/>
    <m/>
    <x v="10"/>
    <x v="6"/>
    <m/>
    <m/>
    <m/>
    <n v="26000"/>
    <m/>
  </r>
  <r>
    <x v="0"/>
    <s v="Cloud "/>
    <s v="PTS "/>
    <s v="Paravest Capital"/>
    <n v="8"/>
    <s v="Services No Longer Needed"/>
    <d v="2020-12-15T00:00:00"/>
    <x v="79"/>
    <x v="11"/>
    <d v="2021-01-31T00:00:00"/>
    <n v="3701078"/>
    <m/>
    <n v="21000"/>
    <m/>
  </r>
  <r>
    <x v="0"/>
    <s v="Managed Services"/>
    <s v="Vergent "/>
    <s v="Patient 1st Pharmacy Dallas"/>
    <n v="177.88"/>
    <s v="Closed "/>
    <m/>
    <x v="97"/>
    <x v="8"/>
    <d v="2019-05-31T00:00:00"/>
    <n v="3625012"/>
    <m/>
    <n v="22200"/>
    <m/>
  </r>
  <r>
    <x v="1"/>
    <s v="Connectivity "/>
    <s v="Meriplex"/>
    <s v="Pbk Architects, Inc."/>
    <n v="1461.91"/>
    <s v="Closed "/>
    <d v="2020-09-02T00:00:00"/>
    <x v="65"/>
    <x v="7"/>
    <d v="2020-10-02T00:00:00"/>
    <n v="3601176"/>
    <m/>
    <n v="21400"/>
    <m/>
  </r>
  <r>
    <x v="2"/>
    <s v="Managed Services"/>
    <s v="RIT"/>
    <s v="Pearland State Bank"/>
    <n v="132"/>
    <s v="Unknown"/>
    <m/>
    <x v="10"/>
    <x v="6"/>
    <m/>
    <m/>
    <m/>
    <n v="26000"/>
    <m/>
  </r>
  <r>
    <x v="2"/>
    <s v="Managed Services"/>
    <s v="RIT"/>
    <s v="Pearland State Bank"/>
    <n v="20"/>
    <s v="Services No Longer Needed"/>
    <m/>
    <x v="24"/>
    <x v="5"/>
    <m/>
    <m/>
    <m/>
    <n v="26000"/>
    <m/>
  </r>
  <r>
    <x v="2"/>
    <s v="Managed Services"/>
    <s v="GNT "/>
    <s v="Peck and Hiller"/>
    <n v="160"/>
    <s v="Services No Longer Needed"/>
    <m/>
    <x v="7"/>
    <x v="5"/>
    <m/>
    <m/>
    <m/>
    <n v="26000"/>
    <m/>
  </r>
  <r>
    <x v="2"/>
    <s v="Managed Services"/>
    <s v="GNT "/>
    <s v="Peck and Hiller"/>
    <n v="22.5"/>
    <s v="Services No Longer Needed"/>
    <m/>
    <x v="7"/>
    <x v="5"/>
    <m/>
    <m/>
    <m/>
    <n v="26000"/>
    <m/>
  </r>
  <r>
    <x v="2"/>
    <s v="Managed Services"/>
    <s v="HBR"/>
    <s v="PM2 Financial Solutions LLC"/>
    <n v="2.75"/>
    <s v="Services No Longer Needed"/>
    <m/>
    <x v="3"/>
    <x v="2"/>
    <m/>
    <m/>
    <m/>
    <n v="23600"/>
    <m/>
  </r>
  <r>
    <x v="2"/>
    <s v="Cloud "/>
    <s v="Meriplex"/>
    <s v="PNC Global Transfers"/>
    <n v="16168"/>
    <s v="Customer was Acquired"/>
    <d v="2021-11-05T00:00:00"/>
    <x v="102"/>
    <x v="3"/>
    <m/>
    <m/>
    <m/>
    <n v="26700"/>
    <m/>
  </r>
  <r>
    <x v="1"/>
    <s v="Connectivity "/>
    <s v="Meriplex"/>
    <s v="Proserv"/>
    <n v="1246.1500000000001"/>
    <s v="Different Provider"/>
    <d v="2021-07-12T00:00:00"/>
    <x v="68"/>
    <x v="1"/>
    <d v="2021-08-12T00:00:00"/>
    <n v="3997522"/>
    <m/>
    <n v="24100"/>
    <m/>
  </r>
  <r>
    <x v="0"/>
    <s v="Managed Services"/>
    <s v="PTS "/>
    <s v="ProSource Wholesale Floor Clovering "/>
    <n v="424"/>
    <s v="Services No Longer Needed"/>
    <d v="2021-05-10T00:00:00"/>
    <x v="103"/>
    <x v="0"/>
    <d v="2021-06-15T00:00:00"/>
    <m/>
    <m/>
    <n v="23100"/>
    <m/>
  </r>
  <r>
    <x v="2"/>
    <s v="Managed Services"/>
    <s v="ITW"/>
    <s v="Pulmonary &amp; Internal Medicine of Txk"/>
    <n v="307.5"/>
    <s v="Services No Longer Needed"/>
    <d v="2021-11-19T00:00:00"/>
    <x v="67"/>
    <x v="3"/>
    <s v="M2M"/>
    <n v="4151183"/>
    <m/>
    <n v="26700"/>
    <m/>
  </r>
  <r>
    <x v="0"/>
    <s v="Connectivity "/>
    <s v="Meriplex"/>
    <s v="Redstone Group, Ltd."/>
    <n v="2349"/>
    <s v="Different Provider"/>
    <d v="2021-08-24T00:00:00"/>
    <x v="104"/>
    <x v="11"/>
    <s v="Multiple"/>
    <n v="3592774"/>
    <m/>
    <n v="21000"/>
    <m/>
  </r>
  <r>
    <x v="2"/>
    <s v="Managed Services"/>
    <s v="RIT"/>
    <s v="REGIONAL REPRESENTATIVE PAYEE"/>
    <n v="110.29"/>
    <s v="Unknown"/>
    <m/>
    <x v="10"/>
    <x v="6"/>
    <m/>
    <m/>
    <m/>
    <n v="26000"/>
    <m/>
  </r>
  <r>
    <x v="2"/>
    <s v="Managed Services"/>
    <s v="RIT"/>
    <s v="Renewable Fiber, Inc."/>
    <n v="5108"/>
    <s v="Unknown"/>
    <m/>
    <x v="10"/>
    <x v="6"/>
    <m/>
    <m/>
    <m/>
    <n v="26000"/>
    <m/>
  </r>
  <r>
    <x v="2"/>
    <s v="Managed Services"/>
    <s v="HBR"/>
    <s v="RiverRock Systems, Inc."/>
    <n v="2.75"/>
    <s v="Services No Longer Needed"/>
    <m/>
    <x v="3"/>
    <x v="2"/>
    <m/>
    <m/>
    <m/>
    <n v="23600"/>
    <m/>
  </r>
  <r>
    <x v="0"/>
    <s v="Managed Services"/>
    <s v="Vergent "/>
    <s v="Roberts Consulting Services "/>
    <n v="10.87"/>
    <s v="Services No Longer Needed"/>
    <d v="2021-10-04T00:00:00"/>
    <x v="7"/>
    <x v="5"/>
    <s v="Annual "/>
    <n v="4071740"/>
    <m/>
    <n v="26000"/>
    <m/>
  </r>
  <r>
    <x v="2"/>
    <s v="Managed Services"/>
    <s v="RIT"/>
    <s v="ROSCO MFG/ESS SOLUTIONS"/>
    <n v="182"/>
    <s v="Services No Longer Needed"/>
    <m/>
    <x v="24"/>
    <x v="5"/>
    <m/>
    <m/>
    <m/>
    <n v="26000"/>
    <m/>
  </r>
  <r>
    <x v="0"/>
    <s v="Connectivity "/>
    <s v="Vergent "/>
    <s v="Rupe Investments"/>
    <n v="329.15"/>
    <s v="Different Provider"/>
    <d v="2021-10-15T00:00:00"/>
    <x v="26"/>
    <x v="3"/>
    <s v="M2M"/>
    <n v="4114354"/>
    <m/>
    <n v="26700"/>
    <s v="Needs to be moved to January "/>
  </r>
  <r>
    <x v="0"/>
    <s v="UCaaS"/>
    <s v="Vergent "/>
    <s v="Rupe Investments"/>
    <n v="23.95"/>
    <s v="Different Provider"/>
    <d v="2021-10-15T00:00:00"/>
    <x v="26"/>
    <x v="3"/>
    <s v="M2M"/>
    <n v="4114354"/>
    <m/>
    <n v="26700"/>
    <s v="Needs to be moved to January "/>
  </r>
  <r>
    <x v="0"/>
    <s v="Managed Services"/>
    <s v="Vergent "/>
    <s v="Rupe Investments"/>
    <n v="43.88"/>
    <s v="Different Provider"/>
    <d v="2021-10-15T00:00:00"/>
    <x v="26"/>
    <x v="3"/>
    <s v="M2M"/>
    <n v="4114354"/>
    <m/>
    <n v="26700"/>
    <s v="Needs to be moved to January "/>
  </r>
  <r>
    <x v="1"/>
    <s v="Managed Services"/>
    <s v="Vergent "/>
    <s v="Sanford Paint &amp; Body"/>
    <n v="5.5"/>
    <s v="Different Provider"/>
    <d v="2020-09-27T00:00:00"/>
    <x v="44"/>
    <x v="11"/>
    <d v="2021-01-01T00:00:00"/>
    <n v="3682565"/>
    <m/>
    <n v="21000"/>
    <m/>
  </r>
  <r>
    <x v="1"/>
    <s v="Cloud "/>
    <s v="Vergent "/>
    <s v="Sanford Paint &amp; Body"/>
    <n v="43.95"/>
    <s v="Different Provider"/>
    <d v="2020-09-27T00:00:00"/>
    <x v="44"/>
    <x v="11"/>
    <d v="2021-01-01T00:00:00"/>
    <n v="3682565"/>
    <m/>
    <n v="21000"/>
    <m/>
  </r>
  <r>
    <x v="0"/>
    <s v="Managed Services"/>
    <s v="ITW"/>
    <s v="Saracen Energy "/>
    <n v="1319"/>
    <s v="Services No Longer Needed"/>
    <m/>
    <x v="105"/>
    <x v="5"/>
    <m/>
    <n v="4128462"/>
    <m/>
    <n v="26000"/>
    <m/>
  </r>
  <r>
    <x v="0"/>
    <s v="Security "/>
    <s v="ITW"/>
    <s v="Saracen Energy "/>
    <n v="127.05"/>
    <s v="Services No Longer Needed"/>
    <m/>
    <x v="7"/>
    <x v="5"/>
    <m/>
    <n v="4128462"/>
    <m/>
    <n v="26000"/>
    <m/>
  </r>
  <r>
    <x v="2"/>
    <s v="Cloud "/>
    <s v="GNT "/>
    <s v="Schetter Electric"/>
    <n v="26.4"/>
    <s v="Services No Longer Needed"/>
    <m/>
    <x v="4"/>
    <x v="3"/>
    <m/>
    <m/>
    <m/>
    <n v="26700"/>
    <m/>
  </r>
  <r>
    <x v="2"/>
    <s v="Managed Services"/>
    <s v="GNT "/>
    <s v="Schetter Electric"/>
    <n v="92.5"/>
    <s v="Services No Longer Needed"/>
    <m/>
    <x v="7"/>
    <x v="5"/>
    <m/>
    <m/>
    <m/>
    <n v="26000"/>
    <m/>
  </r>
  <r>
    <x v="2"/>
    <s v="SDWAN"/>
    <s v="Meriplex"/>
    <s v="SCI"/>
    <n v="125"/>
    <s v="Services No Longer Needed"/>
    <m/>
    <x v="67"/>
    <x v="3"/>
    <d v="2021-12-18T00:00:00"/>
    <m/>
    <m/>
    <n v="26700"/>
    <s v="Loc 4923"/>
  </r>
  <r>
    <x v="2"/>
    <s v="SDWAN"/>
    <s v="Meriplex"/>
    <s v="SCI"/>
    <n v="150"/>
    <s v="Services No Longer Needed"/>
    <m/>
    <x v="106"/>
    <x v="3"/>
    <d v="2021-12-11T00:00:00"/>
    <m/>
    <m/>
    <n v="26700"/>
    <s v="Loc 9854"/>
  </r>
  <r>
    <x v="2"/>
    <s v="Connectivity "/>
    <s v="Meriplex"/>
    <s v="SCI"/>
    <n v="108.5"/>
    <s v="Customer was Acquired"/>
    <d v="2021-07-06T00:00:00"/>
    <x v="107"/>
    <x v="2"/>
    <d v="2021-10-24T00:00:00"/>
    <n v="3963831"/>
    <n v="2612.34"/>
    <n v="23600"/>
    <s v="Loc 7230"/>
  </r>
  <r>
    <x v="2"/>
    <s v="SIP"/>
    <s v="Meriplex"/>
    <s v="SCI"/>
    <n v="51"/>
    <s v="Customer was Acquired"/>
    <d v="2021-07-06T00:00:00"/>
    <x v="107"/>
    <x v="2"/>
    <d v="2021-10-24T00:00:00"/>
    <n v="3963831"/>
    <m/>
    <n v="23600"/>
    <s v="Loc 7230"/>
  </r>
  <r>
    <x v="2"/>
    <s v="SDWAN"/>
    <s v="Meriplex"/>
    <s v="SCI"/>
    <n v="100"/>
    <s v="Closed "/>
    <d v="2021-03-24T00:00:00"/>
    <x v="108"/>
    <x v="0"/>
    <s v="M2M"/>
    <n v="3752269"/>
    <m/>
    <n v="23100"/>
    <s v="Loc 0358"/>
  </r>
  <r>
    <x v="2"/>
    <s v="Connectivity "/>
    <s v="Meriplex"/>
    <s v="SCI"/>
    <n v="1105"/>
    <s v="Closed "/>
    <d v="2021-03-24T00:00:00"/>
    <x v="109"/>
    <x v="9"/>
    <s v="M2M"/>
    <n v="3752269"/>
    <m/>
    <n v="21800"/>
    <s v="Loc 0358"/>
  </r>
  <r>
    <x v="2"/>
    <s v="SDWAN"/>
    <s v="Meriplex"/>
    <s v="SCI"/>
    <n v="100"/>
    <s v="Services No Longer Needed"/>
    <m/>
    <x v="32"/>
    <x v="6"/>
    <d v="2021-10-08T00:00:00"/>
    <n v="4024305"/>
    <m/>
    <n v="25200"/>
    <s v="Loc 8205"/>
  </r>
  <r>
    <x v="2"/>
    <s v="SDWAN"/>
    <s v="Meriplex"/>
    <s v="SCI"/>
    <n v="100"/>
    <s v="Services No Longer Needed"/>
    <m/>
    <x v="110"/>
    <x v="6"/>
    <d v="2021-10-12T00:00:00"/>
    <m/>
    <m/>
    <n v="25200"/>
    <s v="Loc 9802"/>
  </r>
  <r>
    <x v="2"/>
    <s v="SIP"/>
    <s v="Meriplex"/>
    <s v="SCI"/>
    <n v="51"/>
    <s v="Customer was Acquired"/>
    <d v="2021-11-05T00:00:00"/>
    <x v="4"/>
    <x v="3"/>
    <d v="2021-12-11T00:00:00"/>
    <n v="4136914"/>
    <m/>
    <n v="26700"/>
    <s v="Loc 7234"/>
  </r>
  <r>
    <x v="2"/>
    <s v="Connectivity "/>
    <s v="Meriplex"/>
    <s v="SCI"/>
    <n v="219"/>
    <s v="Customer was Acquired"/>
    <d v="2021-09-28T00:00:00"/>
    <x v="7"/>
    <x v="5"/>
    <d v="2022-11-01T00:00:00"/>
    <n v="4090203"/>
    <n v="600.1"/>
    <n v="26000"/>
    <s v="Loc 7233"/>
  </r>
  <r>
    <x v="2"/>
    <s v="SDWAN"/>
    <s v="Meriplex"/>
    <s v="SCI"/>
    <n v="150"/>
    <s v="Customer was Acquired"/>
    <d v="2021-09-28T00:00:00"/>
    <x v="7"/>
    <x v="5"/>
    <d v="2022-05-23T00:00:00"/>
    <n v="4093203"/>
    <n v="1010"/>
    <n v="26000"/>
    <s v="Loc 4866"/>
  </r>
  <r>
    <x v="2"/>
    <s v="SDWAN"/>
    <s v="Meriplex"/>
    <s v="SCI"/>
    <n v="90"/>
    <s v="Services No Longer Needed"/>
    <m/>
    <x v="105"/>
    <x v="5"/>
    <d v="2021-11-21T00:00:00"/>
    <n v="4012692"/>
    <m/>
    <n v="26000"/>
    <s v="Loc 7468"/>
  </r>
  <r>
    <x v="2"/>
    <s v="SIP"/>
    <s v="Meriplex"/>
    <s v="SCI"/>
    <n v="51"/>
    <s v="Customer was Acquired"/>
    <d v="2021-09-28T00:00:00"/>
    <x v="7"/>
    <x v="5"/>
    <d v="2022-05-23T00:00:00"/>
    <n v="4093203"/>
    <n v="343.4"/>
    <n v="26000"/>
    <s v="Loc 4866"/>
  </r>
  <r>
    <x v="2"/>
    <s v="SIP"/>
    <s v="Meriplex"/>
    <s v="SCI"/>
    <n v="51"/>
    <s v="Customer was Acquired"/>
    <d v="2021-09-28T00:00:00"/>
    <x v="7"/>
    <x v="5"/>
    <d v="2022-10-24T00:00:00"/>
    <n v="4090203"/>
    <n v="600.1"/>
    <n v="26000"/>
    <s v="Loc 7233"/>
  </r>
  <r>
    <x v="2"/>
    <s v="Cloud "/>
    <s v="GNT "/>
    <s v="SearchPros Staffing"/>
    <n v="15.42"/>
    <s v="Services No Longer Needed"/>
    <m/>
    <x v="4"/>
    <x v="3"/>
    <m/>
    <m/>
    <m/>
    <n v="26700"/>
    <m/>
  </r>
  <r>
    <x v="2"/>
    <s v="Managed Services"/>
    <s v="RIT"/>
    <s v="Sechrist Duckers, LLP"/>
    <n v="40"/>
    <s v="Unknown"/>
    <m/>
    <x v="10"/>
    <x v="6"/>
    <m/>
    <m/>
    <m/>
    <n v="26000"/>
    <m/>
  </r>
  <r>
    <x v="0"/>
    <s v="Managed Services"/>
    <s v="Meriplex"/>
    <s v="Second Baptist Church"/>
    <n v="5225"/>
    <s v="Services No Longer Needed"/>
    <d v="2021-04-21T00:00:00"/>
    <x v="0"/>
    <x v="0"/>
    <d v="2021-06-01T00:00:00"/>
    <n v="3808628"/>
    <m/>
    <n v="23100"/>
    <m/>
  </r>
  <r>
    <x v="2"/>
    <s v="Managed Services"/>
    <s v="HBR"/>
    <s v="Security Center"/>
    <n v="2.5"/>
    <s v="Services No Longer Needed"/>
    <m/>
    <x v="3"/>
    <x v="2"/>
    <m/>
    <m/>
    <m/>
    <n v="23600"/>
    <m/>
  </r>
  <r>
    <x v="2"/>
    <s v="Managed Services"/>
    <s v="HBR"/>
    <s v="Security Center "/>
    <n v="625"/>
    <s v="Services No Longer Needed"/>
    <m/>
    <x v="93"/>
    <x v="9"/>
    <m/>
    <m/>
    <m/>
    <n v="21800"/>
    <m/>
  </r>
  <r>
    <x v="2"/>
    <s v="Managed Services"/>
    <s v="GNT "/>
    <s v="Selbys Soil Erosion Control Co., Inc"/>
    <n v="15.72"/>
    <s v="Services No Longer Needed"/>
    <m/>
    <x v="7"/>
    <x v="5"/>
    <m/>
    <m/>
    <m/>
    <n v="26000"/>
    <m/>
  </r>
  <r>
    <x v="2"/>
    <s v="Managed Services"/>
    <s v="GNT "/>
    <s v="Selbys Soil Erosion Control Co., Inc"/>
    <n v="6.85"/>
    <s v="Services No Longer Needed"/>
    <m/>
    <x v="26"/>
    <x v="3"/>
    <m/>
    <m/>
    <m/>
    <n v="26700"/>
    <m/>
  </r>
  <r>
    <x v="2"/>
    <s v="Managed Services"/>
    <s v="HBR"/>
    <s v="SERCO Construction Group"/>
    <n v="2.75"/>
    <s v="Services No Longer Needed"/>
    <m/>
    <x v="3"/>
    <x v="2"/>
    <m/>
    <m/>
    <m/>
    <n v="23600"/>
    <m/>
  </r>
  <r>
    <x v="1"/>
    <s v="Connectivity "/>
    <s v="Meriplex"/>
    <s v="ShawCor"/>
    <n v="3750"/>
    <s v="Dissatisfied"/>
    <d v="2021-07-22T00:00:00"/>
    <x v="111"/>
    <x v="1"/>
    <n v="44430"/>
    <n v="3996484"/>
    <m/>
    <n v="24100"/>
    <m/>
  </r>
  <r>
    <x v="2"/>
    <s v="Managed Services"/>
    <s v="RIT"/>
    <s v="Signature Medical Group"/>
    <n v="10753"/>
    <s v="Services No Longer Needed"/>
    <m/>
    <x v="10"/>
    <x v="6"/>
    <m/>
    <m/>
    <m/>
    <n v="26000"/>
    <m/>
  </r>
  <r>
    <x v="0"/>
    <s v="Managed Services"/>
    <s v="PTS "/>
    <s v="Silver Oak Multifamily Capital "/>
    <n v="431"/>
    <s v="Different Provider"/>
    <d v="2021-05-21T00:00:00"/>
    <x v="112"/>
    <x v="0"/>
    <s v="M2M"/>
    <m/>
    <m/>
    <n v="23100"/>
    <m/>
  </r>
  <r>
    <x v="2"/>
    <s v="Managed Services"/>
    <s v="GNT "/>
    <s v="Silverado Homes"/>
    <n v="13.8"/>
    <s v="Services No Longer Needed"/>
    <m/>
    <x v="25"/>
    <x v="10"/>
    <m/>
    <m/>
    <m/>
    <n v="24700"/>
    <m/>
  </r>
  <r>
    <x v="2"/>
    <s v="Cloud "/>
    <s v="GNT "/>
    <s v="Silverado Homes"/>
    <n v="31.67"/>
    <s v="Services No Longer Needed"/>
    <m/>
    <x v="4"/>
    <x v="3"/>
    <m/>
    <m/>
    <m/>
    <n v="26700"/>
    <m/>
  </r>
  <r>
    <x v="0"/>
    <s v="Connectivity "/>
    <s v="Meriplex"/>
    <s v="Silversand Services "/>
    <n v="855.33"/>
    <s v="Different Provider"/>
    <d v="2021-04-28T00:00:00"/>
    <x v="113"/>
    <x v="4"/>
    <d v="2021-05-28T00:00:00"/>
    <n v="3817830"/>
    <m/>
    <n v="22600"/>
    <m/>
  </r>
  <r>
    <x v="0"/>
    <s v="SDWAN"/>
    <s v="Meriplex"/>
    <s v="Silversand Services "/>
    <n v="100"/>
    <s v="Different Provider"/>
    <d v="2021-04-28T00:00:00"/>
    <x v="113"/>
    <x v="4"/>
    <d v="2021-05-28T00:00:00"/>
    <n v="3817830"/>
    <m/>
    <n v="22600"/>
    <m/>
  </r>
  <r>
    <x v="0"/>
    <s v="SIP"/>
    <s v="Meriplex"/>
    <s v="Silversand Services "/>
    <n v="628.5"/>
    <s v="Different Provider"/>
    <d v="2021-04-28T00:00:00"/>
    <x v="113"/>
    <x v="4"/>
    <d v="2021-05-28T00:00:00"/>
    <n v="3817830"/>
    <m/>
    <n v="22600"/>
    <m/>
  </r>
  <r>
    <x v="2"/>
    <s v="Managed Services"/>
    <s v="HBR"/>
    <s v="Smith and Dean Inc."/>
    <n v="5.5"/>
    <s v="Services No Longer Needed"/>
    <m/>
    <x v="3"/>
    <x v="2"/>
    <m/>
    <m/>
    <m/>
    <n v="23600"/>
    <m/>
  </r>
  <r>
    <x v="2"/>
    <s v="Managed Services"/>
    <s v="GNT "/>
    <s v="Society for the Blind"/>
    <n v="200"/>
    <s v="Services No Longer Needed"/>
    <m/>
    <x v="4"/>
    <x v="3"/>
    <m/>
    <m/>
    <m/>
    <n v="26700"/>
    <m/>
  </r>
  <r>
    <x v="2"/>
    <s v="Cloud "/>
    <s v="GNT "/>
    <s v="Society for the Blind"/>
    <n v="5"/>
    <s v="Services No Longer Needed"/>
    <m/>
    <x v="4"/>
    <x v="3"/>
    <m/>
    <m/>
    <m/>
    <n v="26700"/>
    <m/>
  </r>
  <r>
    <x v="2"/>
    <s v="Managed Services"/>
    <s v="GNT "/>
    <s v="Society for the Blind"/>
    <n v="100"/>
    <s v="Services No Longer Needed"/>
    <m/>
    <x v="7"/>
    <x v="5"/>
    <m/>
    <m/>
    <m/>
    <n v="26000"/>
    <m/>
  </r>
  <r>
    <x v="2"/>
    <s v="Managed Services"/>
    <s v="GNT "/>
    <s v="Society for the Blind"/>
    <n v="10"/>
    <s v="Services No Longer Needed"/>
    <m/>
    <x v="7"/>
    <x v="5"/>
    <m/>
    <m/>
    <m/>
    <n v="26000"/>
    <m/>
  </r>
  <r>
    <x v="2"/>
    <s v="Managed Services"/>
    <s v="RIT"/>
    <s v="SouthTrust Bank"/>
    <n v="360"/>
    <s v="Services No Longer Needed"/>
    <m/>
    <x v="24"/>
    <x v="5"/>
    <m/>
    <m/>
    <m/>
    <n v="26000"/>
    <m/>
  </r>
  <r>
    <x v="2"/>
    <s v="Managed Services"/>
    <s v="HBR"/>
    <s v="St James Episcopal School"/>
    <n v="2.75"/>
    <s v="Services No Longer Needed"/>
    <m/>
    <x v="3"/>
    <x v="2"/>
    <m/>
    <m/>
    <m/>
    <n v="23600"/>
    <m/>
  </r>
  <r>
    <x v="2"/>
    <s v="Connectivity "/>
    <s v="Meriplex"/>
    <s v="Stallion Oilfield Services, Ltd."/>
    <n v="142"/>
    <s v="Closed "/>
    <d v="2021-03-08T00:00:00"/>
    <x v="97"/>
    <x v="8"/>
    <d v="2021-12-21T00:00:00"/>
    <n v="3769045"/>
    <m/>
    <n v="22200"/>
    <m/>
  </r>
  <r>
    <x v="2"/>
    <s v="Connectivity "/>
    <s v="Meriplex"/>
    <s v="Stallion Oilfield Services, Ltd."/>
    <n v="1367"/>
    <s v="Closed "/>
    <d v="2021-04-16T00:00:00"/>
    <x v="60"/>
    <x v="1"/>
    <d v="2021-08-27T00:00:00"/>
    <n v="3795687"/>
    <m/>
    <n v="24100"/>
    <s v="Victoria"/>
  </r>
  <r>
    <x v="2"/>
    <s v="Connectivity "/>
    <s v="Meriplex"/>
    <s v="Stallion Oilfield Services, Ltd."/>
    <n v="96"/>
    <s v="Closed "/>
    <d v="2021-04-07T00:00:00"/>
    <x v="114"/>
    <x v="3"/>
    <d v="2021-12-04T00:00:00"/>
    <n v="3795678"/>
    <m/>
    <n v="26700"/>
    <s v="Kenedy"/>
  </r>
  <r>
    <x v="2"/>
    <s v="Connectivity "/>
    <s v="Meriplex"/>
    <s v="Stallion Oilfield Services, Ltd."/>
    <n v="500"/>
    <s v="Closed "/>
    <d v="2020-08-19T00:00:00"/>
    <x v="50"/>
    <x v="11"/>
    <d v="2021-01-30T00:00:00"/>
    <m/>
    <m/>
    <n v="21000"/>
    <s v="Ltd."/>
  </r>
  <r>
    <x v="2"/>
    <s v="Managed Services"/>
    <s v="Meriplex"/>
    <s v="Stallion Oilfield Services, Ltd."/>
    <n v="125"/>
    <s v="Closed "/>
    <d v="2021-04-07T00:00:00"/>
    <x v="3"/>
    <x v="2"/>
    <d v="2021-07-31T00:00:00"/>
    <n v="3795669"/>
    <m/>
    <n v="23600"/>
    <s v="Midland"/>
  </r>
  <r>
    <x v="2"/>
    <s v="Connectivity "/>
    <s v="Meriplex"/>
    <s v="Stallion Oilfield Services, Ltd."/>
    <n v="142"/>
    <s v="Closed "/>
    <d v="2021-01-27T00:00:00"/>
    <x v="93"/>
    <x v="9"/>
    <d v="2021-12-01T00:00:00"/>
    <n v="3716752"/>
    <m/>
    <n v="21800"/>
    <s v="Ltd."/>
  </r>
  <r>
    <x v="2"/>
    <s v="Connectivity "/>
    <s v="Meriplex"/>
    <s v="Stallion Oilfield Services, Ltd."/>
    <n v="96"/>
    <s v="Closed "/>
    <d v="2021-03-15T00:00:00"/>
    <x v="72"/>
    <x v="4"/>
    <d v="2021-05-21T00:00:00"/>
    <n v="3773962"/>
    <m/>
    <n v="22600"/>
    <s v="Ltd."/>
  </r>
  <r>
    <x v="2"/>
    <s v="Connectivity "/>
    <s v="Meriplex"/>
    <s v="Stallion Oilfield Services, Ltd."/>
    <n v="1092"/>
    <s v="Closed "/>
    <d v="2021-03-15T00:00:00"/>
    <x v="115"/>
    <x v="4"/>
    <d v="2021-05-27T00:00:00"/>
    <n v="3773962"/>
    <m/>
    <n v="22600"/>
    <s v="Ltd."/>
  </r>
  <r>
    <x v="2"/>
    <s v="Connectivity "/>
    <s v="Meriplex"/>
    <s v="Stallion Oilfield Services, Ltd."/>
    <n v="1689"/>
    <s v="Closed "/>
    <d v="2021-07-27T00:00:00"/>
    <x v="116"/>
    <x v="6"/>
    <d v="2021-10-11T00:00:00"/>
    <n v="3997779"/>
    <m/>
    <n v="25200"/>
    <s v="Abbeville 1"/>
  </r>
  <r>
    <x v="2"/>
    <s v="Connectivity "/>
    <s v="Meriplex"/>
    <s v="Stallion Oilfield Services, Ltd."/>
    <n v="946"/>
    <s v="Closed "/>
    <d v="2021-07-13T00:00:00"/>
    <x v="117"/>
    <x v="6"/>
    <d v="2021-10-31T00:00:00"/>
    <n v="3997779"/>
    <m/>
    <n v="25200"/>
    <s v="Dickinson"/>
  </r>
  <r>
    <x v="2"/>
    <s v="Connectivity "/>
    <s v="Meriplex"/>
    <s v="Stallion Oilfield Services, Ltd."/>
    <n v="802"/>
    <s v="Closed "/>
    <d v="2021-04-07T00:00:00"/>
    <x v="118"/>
    <x v="6"/>
    <d v="2021-10-10T00:00:00"/>
    <n v="3795678"/>
    <m/>
    <n v="25200"/>
    <s v="Kenedy"/>
  </r>
  <r>
    <x v="2"/>
    <s v="Connectivity "/>
    <s v="Meriplex"/>
    <s v="Stallion Oilfield Services, Ltd."/>
    <n v="1789"/>
    <s v="Closed "/>
    <d v="2021-04-07T00:00:00"/>
    <x v="119"/>
    <x v="10"/>
    <d v="2021-09-21T00:00:00"/>
    <n v="3795669"/>
    <m/>
    <n v="24700"/>
    <s v="Midland"/>
  </r>
  <r>
    <x v="2"/>
    <s v="Connectivity "/>
    <s v="Meriplex"/>
    <s v="Stallion Oilfield Services, Ltd."/>
    <n v="1784"/>
    <s v="Services No Longer Needed"/>
    <d v="2021-09-30T00:00:00"/>
    <x v="7"/>
    <x v="5"/>
    <s v="M2M"/>
    <n v="3997779"/>
    <m/>
    <n v="26000"/>
    <s v="Haughton"/>
  </r>
  <r>
    <x v="2"/>
    <s v="Connectivity "/>
    <s v="Meriplex"/>
    <s v="Stallion Oilfield Services, Ltd."/>
    <n v="802"/>
    <s v="Services No Longer Needed"/>
    <d v="2021-07-27T00:00:00"/>
    <x v="120"/>
    <x v="5"/>
    <d v="2021-11-09T00:00:00"/>
    <n v="3997779"/>
    <m/>
    <n v="25200"/>
    <s v="Abbeville 2"/>
  </r>
  <r>
    <x v="2"/>
    <s v="Connectivity "/>
    <s v="Meriplex"/>
    <s v="Stallion Oilfield Services, Ltd. "/>
    <n v="96"/>
    <s v="Closed "/>
    <d v="2021-07-27T00:00:00"/>
    <x v="120"/>
    <x v="5"/>
    <d v="2021-11-09T00:00:00"/>
    <n v="3997779"/>
    <m/>
    <n v="26000"/>
    <s v="Abbeville 1"/>
  </r>
  <r>
    <x v="2"/>
    <s v="Managed Services"/>
    <s v="Meriplex"/>
    <s v="Star Pipe Products"/>
    <n v="205"/>
    <s v="Services No Longer Needed"/>
    <d v="2021-04-30T00:00:00"/>
    <x v="121"/>
    <x v="0"/>
    <s v="Anually"/>
    <n v="3819885"/>
    <m/>
    <n v="23100"/>
    <m/>
  </r>
  <r>
    <x v="2"/>
    <s v="Managed Services"/>
    <s v="ITW"/>
    <s v="Star Pipe Products"/>
    <n v="352.5"/>
    <s v="Different Provider"/>
    <d v="2021-08-02T00:00:00"/>
    <x v="122"/>
    <x v="10"/>
    <s v="M2M"/>
    <n v="4007811"/>
    <m/>
    <n v="24700"/>
    <m/>
  </r>
  <r>
    <x v="2"/>
    <s v="Managed Services"/>
    <s v="GNT "/>
    <s v="Starwest Botanicals, Inc."/>
    <n v="26.53"/>
    <s v="Services No Longer Needed"/>
    <m/>
    <x v="7"/>
    <x v="5"/>
    <m/>
    <m/>
    <m/>
    <n v="26000"/>
    <m/>
  </r>
  <r>
    <x v="2"/>
    <s v="Connectivity "/>
    <s v="Meriplex"/>
    <s v="State Bank of Dekalb"/>
    <n v="123.5"/>
    <s v="Closed "/>
    <d v="2021-07-22T00:00:00"/>
    <x v="111"/>
    <x v="1"/>
    <s v="M2M"/>
    <n v="4000568"/>
    <m/>
    <n v="24100"/>
    <m/>
  </r>
  <r>
    <x v="2"/>
    <s v="SDWAN"/>
    <s v="Meriplex"/>
    <s v="State Bank of Dekalb"/>
    <n v="104"/>
    <s v="Closed "/>
    <d v="2021-07-22T00:00:00"/>
    <x v="111"/>
    <x v="1"/>
    <s v="M2M"/>
    <n v="4000568"/>
    <m/>
    <n v="24100"/>
    <m/>
  </r>
  <r>
    <x v="0"/>
    <s v="SDWAN"/>
    <s v="Meriplex"/>
    <s v="Station Houston "/>
    <n v="6750"/>
    <s v="Customer was Acquired"/>
    <m/>
    <x v="89"/>
    <x v="2"/>
    <n v="44820"/>
    <n v="3957963"/>
    <m/>
    <n v="23600"/>
    <m/>
  </r>
  <r>
    <x v="0"/>
    <s v="Connectivity "/>
    <s v="Meriplex"/>
    <s v="Station Houston "/>
    <n v="42"/>
    <s v="Customer was Acquired"/>
    <m/>
    <x v="89"/>
    <x v="2"/>
    <d v="2022-09-16T00:00:00"/>
    <n v="3957963"/>
    <m/>
    <n v="23600"/>
    <m/>
  </r>
  <r>
    <x v="0"/>
    <s v="SIP"/>
    <s v="Meriplex"/>
    <s v="Station Houston "/>
    <n v="25"/>
    <s v="Customer was Acquired"/>
    <m/>
    <x v="89"/>
    <x v="2"/>
    <n v="44820"/>
    <n v="3957963"/>
    <m/>
    <n v="23600"/>
    <m/>
  </r>
  <r>
    <x v="2"/>
    <s v="Managed Services"/>
    <s v="GNT "/>
    <s v="Steve Clark &amp; Associates"/>
    <n v="303.88"/>
    <s v="Services No Longer Needed"/>
    <m/>
    <x v="4"/>
    <x v="3"/>
    <m/>
    <m/>
    <m/>
    <n v="26700"/>
    <m/>
  </r>
  <r>
    <x v="1"/>
    <s v="Connectivity "/>
    <s v="Meriplex"/>
    <s v="Sunoco "/>
    <n v="662"/>
    <s v="Different Provider"/>
    <m/>
    <x v="123"/>
    <x v="7"/>
    <s v="M2M"/>
    <n v="4020768"/>
    <m/>
    <n v="21400"/>
    <s v="Fredericksburg"/>
  </r>
  <r>
    <x v="1"/>
    <s v="Connectivity "/>
    <s v="Meriplex"/>
    <s v="Sunoco "/>
    <n v="569"/>
    <s v="Different Provider"/>
    <m/>
    <x v="123"/>
    <x v="7"/>
    <s v="M2M"/>
    <n v="4020767"/>
    <m/>
    <n v="21400"/>
    <s v="Beford"/>
  </r>
  <r>
    <x v="1"/>
    <s v="Connectivity "/>
    <s v="Meriplex"/>
    <s v="Sunoco "/>
    <n v="400"/>
    <s v="Different Provider"/>
    <m/>
    <x v="123"/>
    <x v="7"/>
    <s v="M2M"/>
    <n v="4020765"/>
    <m/>
    <n v="21400"/>
    <s v="Newington"/>
  </r>
  <r>
    <x v="1"/>
    <s v="Connectivity "/>
    <s v="Meriplex"/>
    <s v="Sunoco "/>
    <n v="853"/>
    <s v="Different Provider"/>
    <m/>
    <x v="123"/>
    <x v="7"/>
    <s v="M2M"/>
    <n v="4020744"/>
    <m/>
    <n v="21400"/>
    <s v="Glenpool"/>
  </r>
  <r>
    <x v="1"/>
    <s v="Connectivity "/>
    <s v="Meriplex"/>
    <s v="Sunoco "/>
    <n v="720"/>
    <s v="Different Provider"/>
    <d v="2021-06-29T00:00:00"/>
    <x v="124"/>
    <x v="2"/>
    <d v="2021-07-29T00:00:00"/>
    <n v="3955285"/>
    <m/>
    <n v="23600"/>
    <s v="Bay City "/>
  </r>
  <r>
    <x v="1"/>
    <s v="Connectivity "/>
    <s v="Meriplex"/>
    <s v="Sunoco "/>
    <n v="528"/>
    <s v="Different Provider"/>
    <d v="2021-06-29T00:00:00"/>
    <x v="124"/>
    <x v="2"/>
    <n v="44406"/>
    <n v="3955289"/>
    <m/>
    <n v="23600"/>
    <s v="Portland "/>
  </r>
  <r>
    <x v="0"/>
    <s v="Colocation "/>
    <s v="Vergent "/>
    <s v="Sunstone Yoga "/>
    <n v="690"/>
    <s v="Services No Longer Needed"/>
    <d v="2021-11-18T00:00:00"/>
    <x v="67"/>
    <x v="3"/>
    <s v="M2M"/>
    <n v="4150607"/>
    <m/>
    <n v="26700"/>
    <m/>
  </r>
  <r>
    <x v="0"/>
    <s v="Managed Services"/>
    <s v="PTS "/>
    <s v="Sunwest Real Estate Group"/>
    <n v="4059"/>
    <s v="Different Provider"/>
    <d v="2020-12-28T00:00:00"/>
    <x v="79"/>
    <x v="11"/>
    <d v="2021-01-31T00:00:00"/>
    <n v="3696523"/>
    <m/>
    <n v="21000"/>
    <m/>
  </r>
  <r>
    <x v="0"/>
    <s v="Connectivity "/>
    <s v="Vergent "/>
    <s v="Telos Fitness Center"/>
    <n v="705"/>
    <s v="Closed "/>
    <d v="2020-07-29T00:00:00"/>
    <x v="125"/>
    <x v="11"/>
    <d v="2021-06-08T00:00:00"/>
    <n v="3551662"/>
    <m/>
    <n v="21000"/>
    <m/>
  </r>
  <r>
    <x v="0"/>
    <s v="Managed Services"/>
    <s v="Vergent "/>
    <s v="Telos Fitness Center"/>
    <n v="2367.7800000000002"/>
    <s v="Closed "/>
    <d v="2020-07-29T00:00:00"/>
    <x v="44"/>
    <x v="11"/>
    <d v="2021-10-18T00:00:00"/>
    <n v="3551662"/>
    <m/>
    <n v="21000"/>
    <m/>
  </r>
  <r>
    <x v="2"/>
    <s v="Connectivity "/>
    <s v="Meriplex"/>
    <s v="Tetra"/>
    <n v="267"/>
    <s v="Customer was Acquired"/>
    <d v="2021-06-18T00:00:00"/>
    <x v="126"/>
    <x v="2"/>
    <d v="2021-07-30T00:00:00"/>
    <n v="3942420"/>
    <m/>
    <n v="23600"/>
    <m/>
  </r>
  <r>
    <x v="2"/>
    <s v="SDWAN"/>
    <s v="Meriplex"/>
    <s v="Tetra"/>
    <n v="100"/>
    <s v="Customer was Acquired"/>
    <d v="2021-06-18T00:00:00"/>
    <x v="126"/>
    <x v="2"/>
    <d v="2021-07-30T00:00:00"/>
    <n v="3942420"/>
    <m/>
    <n v="23600"/>
    <m/>
  </r>
  <r>
    <x v="2"/>
    <s v="Connectivity "/>
    <s v="Meriplex"/>
    <s v="Tetra"/>
    <n v="292"/>
    <s v="Closed "/>
    <d v="2021-09-15T00:00:00"/>
    <x v="127"/>
    <x v="6"/>
    <d v="2021-10-29T00:00:00"/>
    <n v="4072712"/>
    <m/>
    <n v="25200"/>
    <s v="Venice"/>
  </r>
  <r>
    <x v="2"/>
    <s v="SDWAN"/>
    <s v="Meriplex"/>
    <s v="Tetra"/>
    <n v="100"/>
    <s v="Closed "/>
    <d v="2021-09-15T00:00:00"/>
    <x v="120"/>
    <x v="5"/>
    <d v="2021-11-09T00:00:00"/>
    <n v="4072712"/>
    <m/>
    <n v="26000"/>
    <s v="Venice"/>
  </r>
  <r>
    <x v="2"/>
    <s v="Managed Services"/>
    <s v="HBR"/>
    <s v="Texas Baptist Men"/>
    <n v="2.4"/>
    <s v="Services No Longer Needed"/>
    <m/>
    <x v="2"/>
    <x v="1"/>
    <m/>
    <m/>
    <m/>
    <n v="24100"/>
    <m/>
  </r>
  <r>
    <x v="2"/>
    <s v="Managed Services"/>
    <s v="HBR"/>
    <s v="Texas Baptist Men"/>
    <n v="3.75"/>
    <s v="Services No Longer Needed"/>
    <m/>
    <x v="3"/>
    <x v="2"/>
    <m/>
    <m/>
    <m/>
    <n v="23600"/>
    <m/>
  </r>
  <r>
    <x v="0"/>
    <s v="Connectivity "/>
    <s v="Vergent "/>
    <s v="Texas Pacific Land Trust"/>
    <n v="1195"/>
    <s v="Different Provider"/>
    <d v="2020-12-30T00:00:00"/>
    <x v="128"/>
    <x v="10"/>
    <d v="2021-09-11T00:00:00"/>
    <n v="3698807"/>
    <m/>
    <n v="24700"/>
    <m/>
  </r>
  <r>
    <x v="2"/>
    <s v="Managed Services"/>
    <s v="HBR"/>
    <s v="Texas Roof Management Inc"/>
    <n v="11.25"/>
    <s v="Services No Longer Needed"/>
    <m/>
    <x v="2"/>
    <x v="1"/>
    <m/>
    <m/>
    <m/>
    <n v="24100"/>
    <m/>
  </r>
  <r>
    <x v="2"/>
    <s v="Managed Services"/>
    <s v="HBR"/>
    <s v="Texas Roof Management Inc"/>
    <n v="2.4"/>
    <s v="Services No Longer Needed"/>
    <m/>
    <x v="3"/>
    <x v="2"/>
    <m/>
    <m/>
    <m/>
    <n v="23600"/>
    <m/>
  </r>
  <r>
    <x v="1"/>
    <s v="Connectivity "/>
    <s v="Vergent "/>
    <s v="The Beck Group"/>
    <n v="495"/>
    <s v="Services No Longer Needed"/>
    <d v="2021-06-04T00:00:00"/>
    <x v="129"/>
    <x v="2"/>
    <s v="M2M"/>
    <n v="3865590"/>
    <m/>
    <n v="23600"/>
    <m/>
  </r>
  <r>
    <x v="2"/>
    <s v="Cloud "/>
    <s v="Meriplex"/>
    <s v="The Greensheet"/>
    <n v="6607.88"/>
    <s v="Services No Longer Needed"/>
    <m/>
    <x v="25"/>
    <x v="10"/>
    <s v="M2M"/>
    <n v="4134508"/>
    <m/>
    <n v="24700"/>
    <s v="Temp Solution"/>
  </r>
  <r>
    <x v="0"/>
    <s v="Managed Services"/>
    <s v="PTS "/>
    <s v="Theatre Three"/>
    <n v="1850"/>
    <s v="Dissatisfied"/>
    <d v="2021-11-30T00:00:00"/>
    <x v="130"/>
    <x v="3"/>
    <s v="TBD"/>
    <n v="4163639"/>
    <m/>
    <n v="26700"/>
    <m/>
  </r>
  <r>
    <x v="2"/>
    <s v="Managed Services"/>
    <s v="RIT"/>
    <s v="Third Coast Bank"/>
    <n v="2987"/>
    <s v="Unknown"/>
    <m/>
    <x v="10"/>
    <x v="6"/>
    <m/>
    <m/>
    <m/>
    <n v="26000"/>
    <m/>
  </r>
  <r>
    <x v="2"/>
    <s v="Managed Services"/>
    <s v="RIT"/>
    <s v="Third Coast Bank"/>
    <n v="4777.21"/>
    <s v="Services No Longer Needed"/>
    <m/>
    <x v="24"/>
    <x v="5"/>
    <m/>
    <m/>
    <m/>
    <n v="26000"/>
    <m/>
  </r>
  <r>
    <x v="2"/>
    <s v="Connectivity "/>
    <s v="Meriplex"/>
    <s v="Titan Crews, Inc."/>
    <n v="455.5"/>
    <s v="Different Provider"/>
    <d v="2021-10-15T00:00:00"/>
    <x v="131"/>
    <x v="5"/>
    <s v="M2M"/>
    <n v="4114508"/>
    <m/>
    <n v="26000"/>
    <m/>
  </r>
  <r>
    <x v="0"/>
    <s v="SIP"/>
    <s v="Vergent "/>
    <s v="TLC, Inc."/>
    <n v="79.78"/>
    <s v="Unknown"/>
    <d v="2021-01-18T00:00:00"/>
    <x v="132"/>
    <x v="7"/>
    <d v="2021-02-18T00:00:00"/>
    <n v="3710117"/>
    <m/>
    <n v="21400"/>
    <m/>
  </r>
  <r>
    <x v="2"/>
    <s v="Managed Services"/>
    <s v="GNT "/>
    <s v="Transportation Services"/>
    <n v="9.0399999999999991"/>
    <s v="Services No Longer Needed"/>
    <m/>
    <x v="25"/>
    <x v="10"/>
    <m/>
    <m/>
    <m/>
    <n v="24700"/>
    <m/>
  </r>
  <r>
    <x v="0"/>
    <s v="Managed Services"/>
    <s v="ITW"/>
    <s v="Tutu &amp; Lilli Clothing"/>
    <n v="125"/>
    <s v="Services No Longer Needed"/>
    <d v="2021-09-03T00:00:00"/>
    <x v="133"/>
    <x v="6"/>
    <s v="M2M"/>
    <n v="4055425"/>
    <m/>
    <n v="25200"/>
    <m/>
  </r>
  <r>
    <x v="2"/>
    <s v="Managed Services"/>
    <s v="RIT"/>
    <s v="Valuebank Texas"/>
    <n v="385.8"/>
    <s v="Services No Longer Needed"/>
    <m/>
    <x v="24"/>
    <x v="5"/>
    <m/>
    <m/>
    <m/>
    <n v="26000"/>
    <m/>
  </r>
  <r>
    <x v="2"/>
    <s v="Managed Services"/>
    <s v="GNT "/>
    <s v="Veritas Accounting"/>
    <n v="347.3"/>
    <s v="Services No Longer Needed"/>
    <m/>
    <x v="4"/>
    <x v="3"/>
    <m/>
    <m/>
    <m/>
    <n v="26700"/>
    <m/>
  </r>
  <r>
    <x v="2"/>
    <s v="Managed Services"/>
    <s v="HBR"/>
    <s v="Vernon &amp; Waldrep OBGYN Assoc"/>
    <n v="11.25"/>
    <s v="Services No Longer Needed"/>
    <m/>
    <x v="3"/>
    <x v="2"/>
    <m/>
    <m/>
    <m/>
    <n v="23600"/>
    <m/>
  </r>
  <r>
    <x v="0"/>
    <s v="Managed Services"/>
    <s v="HBR"/>
    <s v="Vernon &amp; Waldrep OBGYN Assoc"/>
    <n v="5275.02"/>
    <s v="Price"/>
    <d v="2021-11-25T00:00:00"/>
    <x v="24"/>
    <x v="5"/>
    <s v="M2M"/>
    <n v="4044792"/>
    <m/>
    <n v="26000"/>
    <m/>
  </r>
  <r>
    <x v="2"/>
    <s v="Connectivity "/>
    <s v="Meriplex"/>
    <s v="VFH"/>
    <n v="573"/>
    <s v="Closed "/>
    <d v="2021-05-31T00:00:00"/>
    <x v="107"/>
    <x v="2"/>
    <d v="2023-03-19T00:00:00"/>
    <n v="3861705"/>
    <n v="8453.91"/>
    <n v="23600"/>
    <m/>
  </r>
  <r>
    <x v="2"/>
    <s v="Connectivity "/>
    <s v="Meriplex"/>
    <s v="VFH"/>
    <n v="100"/>
    <s v="Closed "/>
    <d v="2021-05-31T00:00:00"/>
    <x v="107"/>
    <x v="2"/>
    <d v="2023-03-19T00:00:00"/>
    <n v="3861705"/>
    <m/>
    <n v="23600"/>
    <m/>
  </r>
  <r>
    <x v="2"/>
    <s v="Managed Services"/>
    <s v="HBR"/>
    <s v="Viewtech Inc"/>
    <n v="2.75"/>
    <s v="Services No Longer Needed"/>
    <m/>
    <x v="3"/>
    <x v="2"/>
    <m/>
    <m/>
    <m/>
    <n v="23600"/>
    <m/>
  </r>
  <r>
    <x v="0"/>
    <s v="Managed Services"/>
    <s v="PTS "/>
    <s v="Whitestar AM"/>
    <n v="2545"/>
    <s v="Different Provider"/>
    <d v="2020-12-16T00:00:00"/>
    <x v="79"/>
    <x v="11"/>
    <d v="2021-03-31T00:00:00"/>
    <n v="3696527"/>
    <m/>
    <n v="21000"/>
    <m/>
  </r>
  <r>
    <x v="2"/>
    <s v="Cloud "/>
    <s v="GNT "/>
    <s v="Wildlands"/>
    <n v="8.31"/>
    <s v="Services No Longer Needed"/>
    <m/>
    <x v="4"/>
    <x v="3"/>
    <m/>
    <m/>
    <m/>
    <n v="26700"/>
    <m/>
  </r>
  <r>
    <x v="2"/>
    <s v="Managed Services"/>
    <s v="GNT "/>
    <s v="Wildlands"/>
    <n v="300"/>
    <s v="Services No Longer Needed"/>
    <m/>
    <x v="7"/>
    <x v="5"/>
    <m/>
    <m/>
    <m/>
    <n v="26000"/>
    <m/>
  </r>
  <r>
    <x v="2"/>
    <s v="Managed Services"/>
    <s v="GNT "/>
    <s v="Wildlands"/>
    <n v="342.89"/>
    <s v="Services No Longer Needed"/>
    <m/>
    <x v="26"/>
    <x v="3"/>
    <m/>
    <m/>
    <m/>
    <n v="26700"/>
    <m/>
  </r>
  <r>
    <x v="2"/>
    <s v="Cloud "/>
    <s v="GNT "/>
    <s v="Woodside Electronics Corporation"/>
    <n v="1.1000000000000001"/>
    <s v="Services No Longer Needed"/>
    <m/>
    <x v="4"/>
    <x v="3"/>
    <m/>
    <m/>
    <m/>
    <n v="26700"/>
    <m/>
  </r>
  <r>
    <x v="0"/>
    <s v="Managed Services"/>
    <s v="Meriplex"/>
    <s v="RBC Energy Services, LLC"/>
    <n v="185"/>
    <s v="Dissatisfied"/>
    <m/>
    <x v="134"/>
    <x v="3"/>
    <m/>
    <m/>
    <m/>
    <n v="26700"/>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2">
  <r>
    <x v="0"/>
    <s v="Managed Services"/>
    <s v="Meriplex"/>
    <s v="_x0009__x000a_Orthopaedic Solutions Management"/>
    <n v="3918.5"/>
    <s v="Meriplex Terminated Contract "/>
    <s v="Uncontrollable"/>
    <x v="0"/>
    <x v="0"/>
    <m/>
    <m/>
    <m/>
    <n v="53571"/>
    <s v="Release Form Signed"/>
    <m/>
  </r>
  <r>
    <x v="1"/>
    <s v="Managed Services"/>
    <s v="F1"/>
    <s v="_x000a_First Christian Church"/>
    <n v="499.55"/>
    <s v="Unknown "/>
    <s v="Unknown "/>
    <x v="1"/>
    <x v="1"/>
    <m/>
    <m/>
    <m/>
    <n v="55290"/>
    <s v="Need to identify churn reason"/>
    <m/>
  </r>
  <r>
    <x v="1"/>
    <s v="Managed Services"/>
    <s v="F1"/>
    <s v="_x000a_NACON Consulting, LLC"/>
    <n v="1384"/>
    <s v="Unknown "/>
    <s v="Unknown "/>
    <x v="1"/>
    <x v="1"/>
    <m/>
    <m/>
    <m/>
    <n v="55290"/>
    <s v="Need to identify churn reason"/>
    <m/>
  </r>
  <r>
    <x v="1"/>
    <s v="Managed Services"/>
    <s v="F1"/>
    <s v="_x000a_The Salon Professional Academy"/>
    <n v="64"/>
    <s v="Unknown "/>
    <s v="Unknown "/>
    <x v="1"/>
    <x v="1"/>
    <m/>
    <m/>
    <m/>
    <n v="55290"/>
    <s v="Need to identify churn reason"/>
    <m/>
  </r>
  <r>
    <x v="1"/>
    <s v="Managed Services"/>
    <s v="F1"/>
    <s v="_x000a_Victory Marketing"/>
    <n v="1600.5"/>
    <s v="Acquired/Change of Management "/>
    <s v="Uncontrollable"/>
    <x v="2"/>
    <x v="2"/>
    <m/>
    <m/>
    <m/>
    <n v="44332"/>
    <m/>
    <m/>
  </r>
  <r>
    <x v="1"/>
    <s v="SIP"/>
    <s v="Meriplex"/>
    <s v="2H OffShore Inc "/>
    <n v="611.16999999999996"/>
    <s v="Change in Solution"/>
    <s v="Controllable"/>
    <x v="3"/>
    <x v="3"/>
    <m/>
    <m/>
    <m/>
    <n v="37161.300000000003"/>
    <m/>
    <m/>
  </r>
  <r>
    <x v="1"/>
    <s v="Connectivity "/>
    <s v="Meriplex"/>
    <s v="2H OffShore Inc "/>
    <n v="690"/>
    <s v="Change in Solution"/>
    <s v="Controllable"/>
    <x v="3"/>
    <x v="3"/>
    <m/>
    <m/>
    <m/>
    <n v="37161.300000000003"/>
    <m/>
    <m/>
  </r>
  <r>
    <x v="1"/>
    <s v="Cloud "/>
    <s v="EGT"/>
    <s v="Adaptive Engineering &amp; Frabrication"/>
    <n v="493.9"/>
    <s v="Change in Solution"/>
    <s v="Controllable"/>
    <x v="4"/>
    <x v="4"/>
    <m/>
    <m/>
    <m/>
    <n v="56157"/>
    <m/>
    <m/>
  </r>
  <r>
    <x v="1"/>
    <s v="Agent Income "/>
    <s v="EGT"/>
    <s v="Adaptive Engineering &amp; Frabrication"/>
    <n v="59.76"/>
    <s v="Change in Solution"/>
    <s v="Controllable"/>
    <x v="4"/>
    <x v="4"/>
    <m/>
    <m/>
    <m/>
    <n v="56157"/>
    <m/>
    <m/>
  </r>
  <r>
    <x v="1"/>
    <s v="Managed Services"/>
    <s v="ITW"/>
    <s v="Agricultural Services Inc"/>
    <n v="2303"/>
    <s v="Acquired/Change of Management "/>
    <s v="Uncontrollable"/>
    <x v="2"/>
    <x v="2"/>
    <m/>
    <m/>
    <m/>
    <n v="44332"/>
    <m/>
    <m/>
  </r>
  <r>
    <x v="1"/>
    <s v="Connectivity "/>
    <s v="ITW"/>
    <s v="Agricultural Services Inc"/>
    <n v="687"/>
    <s v="Acquired/Change of Management "/>
    <s v="Uncontrollable"/>
    <x v="5"/>
    <x v="5"/>
    <m/>
    <m/>
    <m/>
    <n v="52731"/>
    <m/>
    <m/>
  </r>
  <r>
    <x v="1"/>
    <s v="Managed Services"/>
    <s v="ITW"/>
    <s v="Agricultural Services Inc"/>
    <n v="2303"/>
    <s v="Acquired/Change of Management "/>
    <s v="Uncontrollable"/>
    <x v="6"/>
    <x v="6"/>
    <m/>
    <m/>
    <m/>
    <n v="42008"/>
    <m/>
    <m/>
  </r>
  <r>
    <x v="0"/>
    <s v="Agent Income "/>
    <s v="PTS "/>
    <s v="All Access Telecom, Inc"/>
    <n v="7.2"/>
    <s v="MSP - User Downgrades"/>
    <s v="Uncontrollable"/>
    <x v="7"/>
    <x v="7"/>
    <m/>
    <m/>
    <m/>
    <n v="54434"/>
    <m/>
    <m/>
  </r>
  <r>
    <x v="1"/>
    <s v="Agent Income "/>
    <s v="Vergent "/>
    <s v="Allen Heights Baptist Church"/>
    <n v="15"/>
    <s v="Acquired/Change of Management "/>
    <s v="Uncontrollable"/>
    <x v="8"/>
    <x v="8"/>
    <m/>
    <m/>
    <m/>
    <n v="39402"/>
    <m/>
    <m/>
  </r>
  <r>
    <x v="1"/>
    <s v="Connectivity "/>
    <s v="Vergent "/>
    <s v="Allen Heights Baptist Church"/>
    <n v="392"/>
    <s v="Acquired/Change of Management "/>
    <s v="Uncontrollable"/>
    <x v="8"/>
    <x v="8"/>
    <m/>
    <m/>
    <m/>
    <n v="39402"/>
    <m/>
    <s v="6.30 - Disco'd last billed April 22"/>
  </r>
  <r>
    <x v="1"/>
    <s v="SIP"/>
    <s v="Vergent "/>
    <s v="Allen Heights Baptist Church"/>
    <n v="118.09"/>
    <s v="Acquired/Change of Management "/>
    <s v="Uncontrollable"/>
    <x v="8"/>
    <x v="8"/>
    <m/>
    <m/>
    <m/>
    <n v="39402"/>
    <m/>
    <s v="6.30 - Disco'd last billed April 22"/>
  </r>
  <r>
    <x v="1"/>
    <s v="SDWAN"/>
    <s v="Meriplex"/>
    <s v="Alliance Dx, LLC (Applied Diagnostics)"/>
    <n v="375"/>
    <s v="Change in Solution"/>
    <s v="Controllable"/>
    <x v="9"/>
    <x v="6"/>
    <m/>
    <m/>
    <m/>
    <n v="42008"/>
    <m/>
    <m/>
  </r>
  <r>
    <x v="1"/>
    <s v="Connectivity "/>
    <s v="Meriplex"/>
    <s v="Alliance Dx, LLC (Applied Diagnostics)"/>
    <n v="1320"/>
    <s v="Change in Solution"/>
    <s v="Controllable"/>
    <x v="9"/>
    <x v="6"/>
    <m/>
    <m/>
    <m/>
    <n v="42008"/>
    <m/>
    <m/>
  </r>
  <r>
    <x v="1"/>
    <s v="SIP"/>
    <s v="Meriplex"/>
    <s v="Alliance Dx, LLC (Applied Diagnostics)"/>
    <n v="1064"/>
    <s v="Change in Solution"/>
    <s v="Controllable"/>
    <x v="9"/>
    <x v="6"/>
    <m/>
    <m/>
    <m/>
    <n v="42008"/>
    <m/>
    <m/>
  </r>
  <r>
    <x v="1"/>
    <s v="Cloud "/>
    <s v="Meriplex"/>
    <s v="Alliance Dx, LLC (Applied Diagnostics)"/>
    <n v="750"/>
    <s v="Change in Solution"/>
    <s v="Controllable"/>
    <x v="9"/>
    <x v="6"/>
    <m/>
    <m/>
    <m/>
    <n v="42008"/>
    <m/>
    <m/>
  </r>
  <r>
    <x v="1"/>
    <s v="Managed Services"/>
    <s v="Meriplex"/>
    <s v="Alliance Dx, LLC (Applied Diagnostics)"/>
    <n v="3544.6"/>
    <s v="Change in Solution"/>
    <s v="Controllable"/>
    <x v="9"/>
    <x v="6"/>
    <m/>
    <m/>
    <m/>
    <n v="42008"/>
    <m/>
    <m/>
  </r>
  <r>
    <x v="1"/>
    <s v="Agent Income "/>
    <s v="Meriplex"/>
    <s v="Alliance Dx, LLC (Applied Diagnostics)"/>
    <n v="705.34"/>
    <s v="Change in Solution"/>
    <s v="Controllable"/>
    <x v="9"/>
    <x v="6"/>
    <m/>
    <m/>
    <m/>
    <n v="42008"/>
    <m/>
    <m/>
  </r>
  <r>
    <x v="1"/>
    <s v="Managed Services"/>
    <s v="Cyberian"/>
    <s v="Alliance Home Health Care"/>
    <n v="620"/>
    <s v="Acquired/Change of Management "/>
    <s v="Uncontrollable"/>
    <x v="10"/>
    <x v="0"/>
    <m/>
    <m/>
    <m/>
    <n v="53571"/>
    <m/>
    <m/>
  </r>
  <r>
    <x v="1"/>
    <s v="Managed Services"/>
    <s v="Optimum"/>
    <s v="Altamont Energy Operating LLC "/>
    <n v="4459.3500000000004"/>
    <s v="Change in Solution"/>
    <s v="Controllable"/>
    <x v="9"/>
    <x v="6"/>
    <m/>
    <m/>
    <m/>
    <n v="42008"/>
    <m/>
    <m/>
  </r>
  <r>
    <x v="1"/>
    <s v="Agent Income "/>
    <s v="Optimum"/>
    <s v="Altamont Energy Operating LLC "/>
    <n v="640"/>
    <s v="Change in Solution"/>
    <s v="Controllable"/>
    <x v="9"/>
    <x v="6"/>
    <m/>
    <m/>
    <m/>
    <n v="42008"/>
    <m/>
    <m/>
  </r>
  <r>
    <x v="1"/>
    <s v="Managed Services"/>
    <s v="EGT"/>
    <s v="AMCK Aviation"/>
    <n v="1065"/>
    <s v="Acquired/Change of Management "/>
    <s v="Uncontrollable"/>
    <x v="11"/>
    <x v="0"/>
    <m/>
    <m/>
    <m/>
    <n v="53571"/>
    <m/>
    <m/>
  </r>
  <r>
    <x v="1"/>
    <s v="Managed Services"/>
    <s v="Cyberian"/>
    <s v="Anesthesia Consultants"/>
    <n v="942"/>
    <s v="Acquired/Change of Management "/>
    <s v="Uncontrollable"/>
    <x v="9"/>
    <x v="6"/>
    <m/>
    <m/>
    <m/>
    <n v="42008"/>
    <m/>
    <m/>
  </r>
  <r>
    <x v="1"/>
    <s v="Cloud "/>
    <s v="Vergent "/>
    <s v="Angela Needham"/>
    <n v="30"/>
    <s v="Meriplex Terminated Contract "/>
    <s v="Uncontrollable"/>
    <x v="12"/>
    <x v="6"/>
    <m/>
    <n v="7632094"/>
    <m/>
    <n v="42008"/>
    <s v="Suspension - Services NOT Provided "/>
    <m/>
  </r>
  <r>
    <x v="1"/>
    <s v="UCaaS"/>
    <s v="Meriplex"/>
    <s v="ARB Energy"/>
    <n v="1209"/>
    <s v="Change in Solution"/>
    <s v="Controllable"/>
    <x v="10"/>
    <x v="0"/>
    <m/>
    <m/>
    <m/>
    <n v="53571"/>
    <m/>
    <m/>
  </r>
  <r>
    <x v="0"/>
    <s v="Managed Services"/>
    <s v="Optimum"/>
    <s v="Archdiocese of Denver Mgmt Corp"/>
    <n v="2616.25"/>
    <s v="Unsatisfied with Service"/>
    <s v="Controllable"/>
    <x v="13"/>
    <x v="9"/>
    <m/>
    <m/>
    <m/>
    <n v="36276.76"/>
    <s v="Reduced on short time - we are short handed "/>
    <m/>
  </r>
  <r>
    <x v="1"/>
    <s v="Managed Services"/>
    <s v="EGT"/>
    <s v="AST Sportswear"/>
    <n v="922.4"/>
    <s v="Change in Solution"/>
    <s v="Controllable"/>
    <x v="4"/>
    <x v="4"/>
    <m/>
    <m/>
    <m/>
    <n v="56157"/>
    <s v="they are bringing their IT in house"/>
    <m/>
  </r>
  <r>
    <x v="1"/>
    <s v="Connectivity "/>
    <s v="Vergent "/>
    <s v="Austin Asphalt "/>
    <n v="585"/>
    <s v="Unsatisfied with Service"/>
    <s v="Controllable"/>
    <x v="14"/>
    <x v="9"/>
    <m/>
    <n v="4101174"/>
    <m/>
    <n v="36276.76"/>
    <m/>
    <m/>
  </r>
  <r>
    <x v="1"/>
    <s v="Connectivity "/>
    <s v="Vergent "/>
    <s v="Austin Industrial Inc."/>
    <n v="1375"/>
    <s v="Meriplex Terminated Contract "/>
    <s v="Uncontrollable"/>
    <x v="15"/>
    <x v="2"/>
    <m/>
    <m/>
    <m/>
    <n v="44332"/>
    <s v="Site that was not original removed back in early 2022"/>
    <m/>
  </r>
  <r>
    <x v="1"/>
    <s v="Cloud "/>
    <s v="ITW"/>
    <s v="Barrett and Tyler, LLP"/>
    <n v="75"/>
    <s v="Acquired/Change of Management "/>
    <s v="Uncontrollable"/>
    <x v="16"/>
    <x v="8"/>
    <m/>
    <m/>
    <m/>
    <n v="39402"/>
    <m/>
    <m/>
  </r>
  <r>
    <x v="1"/>
    <s v="Agent Income "/>
    <s v="ITW"/>
    <s v="Barrett and Tyler, LLP"/>
    <n v="37.5"/>
    <s v="Acquired/Change of Management "/>
    <s v="Uncontrollable"/>
    <x v="17"/>
    <x v="8"/>
    <m/>
    <m/>
    <m/>
    <n v="39402"/>
    <m/>
    <m/>
  </r>
  <r>
    <x v="1"/>
    <s v="Managed Services"/>
    <s v="Lightpoint"/>
    <s v="Beacon Oral &amp; Maxillofacial Surgeons"/>
    <n v="4720"/>
    <s v="Unsatisfied with Service"/>
    <s v="Controllable"/>
    <x v="2"/>
    <x v="2"/>
    <m/>
    <m/>
    <m/>
    <n v="44332"/>
    <m/>
    <m/>
  </r>
  <r>
    <x v="1"/>
    <s v="Cloud "/>
    <s v="Lightpoint"/>
    <s v="Beacon Oral &amp; Maxillofacial Surgeons"/>
    <n v="234"/>
    <s v="Unsatisfied with Service"/>
    <s v="Controllable"/>
    <x v="2"/>
    <x v="2"/>
    <m/>
    <m/>
    <m/>
    <n v="44332"/>
    <m/>
    <m/>
  </r>
  <r>
    <x v="1"/>
    <s v="Agent Income "/>
    <s v="Lightpoint"/>
    <s v="Beacon Oral &amp; Maxillofacial Surgeons"/>
    <n v="80"/>
    <s v="Unsatisfied with Service"/>
    <s v="Controllable"/>
    <x v="2"/>
    <x v="2"/>
    <m/>
    <m/>
    <m/>
    <n v="44332"/>
    <m/>
    <m/>
  </r>
  <r>
    <x v="1"/>
    <s v="Managed Services"/>
    <s v="Lightpoint"/>
    <s v="Beacon Oral &amp; Maxillofacial Surgeons"/>
    <n v="936.77"/>
    <s v="Unsatisfied with Service"/>
    <s v="Controllable"/>
    <x v="10"/>
    <x v="0"/>
    <m/>
    <m/>
    <m/>
    <n v="53571"/>
    <m/>
    <m/>
  </r>
  <r>
    <x v="1"/>
    <s v="Cloud "/>
    <s v="Lightpoint"/>
    <s v="Beacon Oral &amp; Maxillofacial Surgeons"/>
    <n v="45.29"/>
    <s v="Unsatisfied with Service"/>
    <s v="Controllable"/>
    <x v="10"/>
    <x v="0"/>
    <m/>
    <m/>
    <m/>
    <n v="53571"/>
    <m/>
    <m/>
  </r>
  <r>
    <x v="1"/>
    <s v="Agent Income "/>
    <s v="Lightpoint"/>
    <s v="Beacon Oral &amp; Maxillofacial Surgeons"/>
    <n v="15"/>
    <s v="Unsatisfied with Service"/>
    <s v="Controllable"/>
    <x v="10"/>
    <x v="0"/>
    <m/>
    <m/>
    <m/>
    <n v="53571"/>
    <m/>
    <m/>
  </r>
  <r>
    <x v="0"/>
    <s v="UCaaS"/>
    <s v="Optimum"/>
    <s v="Big City Mountaineers"/>
    <n v="476.37"/>
    <s v="Change in Solution"/>
    <s v="Controllable"/>
    <x v="17"/>
    <x v="8"/>
    <m/>
    <m/>
    <m/>
    <n v="39402"/>
    <m/>
    <m/>
  </r>
  <r>
    <x v="0"/>
    <s v="SDWAN"/>
    <s v="Meriplex"/>
    <s v="Biocure RX"/>
    <n v="150"/>
    <s v="Change in Solution"/>
    <s v="Controllable"/>
    <x v="18"/>
    <x v="6"/>
    <m/>
    <m/>
    <m/>
    <n v="42008"/>
    <m/>
    <m/>
  </r>
  <r>
    <x v="1"/>
    <s v="Managed Services"/>
    <s v="PTS "/>
    <s v="Bit By Bit Computer Consultants"/>
    <n v="4160"/>
    <s v="Unsatisfied with Service"/>
    <s v="Controllable"/>
    <x v="17"/>
    <x v="8"/>
    <m/>
    <m/>
    <m/>
    <n v="39402"/>
    <m/>
    <m/>
  </r>
  <r>
    <x v="2"/>
    <s v="Connectivity "/>
    <s v="Meriplex"/>
    <s v="Black Diamond Gathering LLC"/>
    <n v="3732"/>
    <s v="Acquired/Change of Management "/>
    <s v="Uncontrollable"/>
    <x v="2"/>
    <x v="2"/>
    <m/>
    <m/>
    <m/>
    <n v="44332"/>
    <m/>
    <m/>
  </r>
  <r>
    <x v="2"/>
    <s v="SIP"/>
    <s v="Meriplex"/>
    <s v="Black Diamond Gathering LLC"/>
    <n v="89"/>
    <s v="Acquired/Change of Management "/>
    <s v="Uncontrollable"/>
    <x v="2"/>
    <x v="2"/>
    <m/>
    <m/>
    <m/>
    <n v="44332"/>
    <m/>
    <m/>
  </r>
  <r>
    <x v="2"/>
    <s v="Connectivity "/>
    <s v="Meriplex"/>
    <s v="Black Diamond Gathering LLC"/>
    <n v="314"/>
    <s v="Acquired/Change of Management "/>
    <s v="Uncontrollable"/>
    <x v="9"/>
    <x v="6"/>
    <m/>
    <m/>
    <m/>
    <n v="42008"/>
    <m/>
    <m/>
  </r>
  <r>
    <x v="0"/>
    <s v="UCaaS"/>
    <s v="Meriplex"/>
    <s v="BlueKnight Energy Partners"/>
    <n v="125.6"/>
    <s v="Out of Business/Site Closed"/>
    <s v="Uncontrollable"/>
    <x v="19"/>
    <x v="10"/>
    <s v="M2M"/>
    <n v="4244229"/>
    <m/>
    <n v="36547"/>
    <m/>
    <m/>
  </r>
  <r>
    <x v="1"/>
    <s v="Managed Services"/>
    <s v="Optimum"/>
    <s v="BluSky Restoration Contractors LLC"/>
    <n v="2940"/>
    <s v="Change in Solution"/>
    <s v="Controllable"/>
    <x v="4"/>
    <x v="4"/>
    <m/>
    <m/>
    <m/>
    <n v="56157"/>
    <m/>
    <m/>
  </r>
  <r>
    <x v="1"/>
    <s v="Managed Services"/>
    <s v="Cyberian"/>
    <s v="Boone REMC"/>
    <n v="266"/>
    <s v="Unknown "/>
    <s v="Unknown "/>
    <x v="13"/>
    <x v="9"/>
    <m/>
    <m/>
    <m/>
    <n v="36276.76"/>
    <s v="Shouls this be churned? Per NRR additions and agreement cancelled confirmed in CW only one invoice for Oct."/>
    <m/>
  </r>
  <r>
    <x v="1"/>
    <s v="SIP"/>
    <s v="Meriplex"/>
    <s v="Boucher Design Group"/>
    <n v="800.1"/>
    <s v="Price "/>
    <s v="Controllable"/>
    <x v="20"/>
    <x v="9"/>
    <d v="2022-10-16T00:00:00"/>
    <n v="4221701"/>
    <m/>
    <n v="36276.76"/>
    <s v="6802 Mapleridge, Suite 200,  Bellaire, TX 77401"/>
    <m/>
  </r>
  <r>
    <x v="1"/>
    <s v="Managed Services"/>
    <s v="RIT"/>
    <s v="Broadway Federal Bank "/>
    <n v="7250"/>
    <s v="Acquired/Change of Management "/>
    <s v="Uncontrollable"/>
    <x v="21"/>
    <x v="10"/>
    <m/>
    <m/>
    <m/>
    <n v="36547"/>
    <s v="Report Shows $6815"/>
    <m/>
  </r>
  <r>
    <x v="1"/>
    <s v="Connectivity "/>
    <s v="Vergent "/>
    <s v="Business Brokers Network"/>
    <n v="185"/>
    <s v="Meriplex Terminated Contract "/>
    <s v="Uncontrollable"/>
    <x v="22"/>
    <x v="2"/>
    <m/>
    <n v="7632093"/>
    <m/>
    <n v="44332"/>
    <s v="Suspension - Services NOT Provided "/>
    <m/>
  </r>
  <r>
    <x v="1"/>
    <s v="Managed Services"/>
    <s v="Cyberian"/>
    <s v="Cancer Care Group"/>
    <n v="1720"/>
    <s v="Unknown "/>
    <s v="Unknown "/>
    <x v="1"/>
    <x v="1"/>
    <m/>
    <m/>
    <m/>
    <n v="55290"/>
    <m/>
    <m/>
  </r>
  <r>
    <x v="1"/>
    <s v="Agent Income "/>
    <s v="Cyberian"/>
    <s v="Cancer Care Group"/>
    <n v="47.34"/>
    <s v="Unknown "/>
    <s v="Unknown "/>
    <x v="1"/>
    <x v="1"/>
    <m/>
    <m/>
    <m/>
    <n v="55290"/>
    <m/>
    <m/>
  </r>
  <r>
    <x v="1"/>
    <s v="Managed Services"/>
    <s v="Meriplex"/>
    <s v="Carstens &amp; Cahoon, LLP"/>
    <n v="6764.25"/>
    <s v="Acquired/Change of Management "/>
    <s v="Uncontrollable"/>
    <x v="5"/>
    <x v="5"/>
    <m/>
    <m/>
    <m/>
    <n v="52731"/>
    <m/>
    <m/>
  </r>
  <r>
    <x v="1"/>
    <s v="Managed Services"/>
    <s v="Cyberian"/>
    <s v="CC Holdings, Inc"/>
    <n v="628.98"/>
    <s v="Acquired/Change of Management "/>
    <s v="Uncontrollable"/>
    <x v="4"/>
    <x v="4"/>
    <m/>
    <m/>
    <m/>
    <n v="56157"/>
    <m/>
    <m/>
  </r>
  <r>
    <x v="1"/>
    <s v="Cloud "/>
    <s v="Cyberian"/>
    <s v="CC Holdings, Inc"/>
    <n v="590"/>
    <s v="Acquired/Change of Management "/>
    <s v="Uncontrollable"/>
    <x v="4"/>
    <x v="4"/>
    <m/>
    <m/>
    <m/>
    <n v="56157"/>
    <m/>
    <m/>
  </r>
  <r>
    <x v="1"/>
    <s v="Managed Services"/>
    <s v="RIT"/>
    <s v="Central Bank"/>
    <n v="16600.75"/>
    <s v="Unknown "/>
    <s v="Unknown "/>
    <x v="4"/>
    <x v="4"/>
    <m/>
    <m/>
    <m/>
    <n v="56157"/>
    <s v="Pending Churn reason from RIT"/>
    <m/>
  </r>
  <r>
    <x v="2"/>
    <s v="Connectivity "/>
    <s v="Meriplex"/>
    <s v="Cinch"/>
    <n v="13350.67"/>
    <s v="Acquired/Change of Management "/>
    <s v="Uncontrollable"/>
    <x v="17"/>
    <x v="8"/>
    <m/>
    <m/>
    <m/>
    <n v="39402"/>
    <s v="(2) Miami, Sebring &amp; Sunrise "/>
    <m/>
  </r>
  <r>
    <x v="2"/>
    <s v="SDWAN"/>
    <s v="Meriplex"/>
    <s v="Cinch"/>
    <n v="4984.3500000000004"/>
    <s v="Acquired/Change of Management "/>
    <s v="Uncontrollable"/>
    <x v="17"/>
    <x v="8"/>
    <m/>
    <m/>
    <m/>
    <n v="39402"/>
    <s v="(2) Miami, Sebring &amp; Sunrise "/>
    <m/>
  </r>
  <r>
    <x v="1"/>
    <s v="Managed Services"/>
    <s v="Lightpoint"/>
    <s v="Clatsop Behavioral Healthcare"/>
    <n v="577.5"/>
    <s v="Unsatisfied with Service"/>
    <s v="Controllable"/>
    <x v="10"/>
    <x v="0"/>
    <m/>
    <m/>
    <m/>
    <n v="53571"/>
    <m/>
    <m/>
  </r>
  <r>
    <x v="1"/>
    <s v="Cloud "/>
    <s v="Lightpoint"/>
    <s v="Clatsop Behavioral Healthcare"/>
    <n v="1400"/>
    <s v="Unsatisfied with Service"/>
    <s v="Controllable"/>
    <x v="10"/>
    <x v="0"/>
    <m/>
    <m/>
    <m/>
    <n v="53571"/>
    <m/>
    <m/>
  </r>
  <r>
    <x v="2"/>
    <s v="Managed Services"/>
    <s v="Lightpoint"/>
    <s v="Clatsop Behavioral Healthcare"/>
    <n v="14228.5"/>
    <s v="Unsatisfied with Service"/>
    <s v="Controllable"/>
    <x v="5"/>
    <x v="5"/>
    <m/>
    <m/>
    <m/>
    <n v="52731"/>
    <m/>
    <m/>
  </r>
  <r>
    <x v="1"/>
    <s v="Cloud "/>
    <s v="Lightpoint"/>
    <s v="Columbia Pain Management"/>
    <n v="1286.25"/>
    <s v="Unsatisfied with Service"/>
    <s v="Controllable"/>
    <x v="5"/>
    <x v="5"/>
    <m/>
    <m/>
    <m/>
    <n v="52731"/>
    <m/>
    <m/>
  </r>
  <r>
    <x v="1"/>
    <s v="Managed Services"/>
    <s v="Lightpoint"/>
    <s v="Columbia Pain Management "/>
    <n v="4853.33"/>
    <s v="Unsatisfied with Service"/>
    <s v="Controllable"/>
    <x v="5"/>
    <x v="5"/>
    <m/>
    <m/>
    <m/>
    <n v="52731"/>
    <m/>
    <m/>
  </r>
  <r>
    <x v="1"/>
    <s v="Managed Services"/>
    <s v="HBR"/>
    <s v="Concept Surfaces"/>
    <n v="5376"/>
    <s v="Acquired/Change of Management "/>
    <s v="Uncontrollable"/>
    <x v="23"/>
    <x v="2"/>
    <m/>
    <m/>
    <m/>
    <n v="44332"/>
    <m/>
    <m/>
  </r>
  <r>
    <x v="1"/>
    <s v="Agent Income "/>
    <s v="HBR"/>
    <s v="Concept Surfaces"/>
    <n v="13.83"/>
    <s v="Acquired/Change of Management "/>
    <s v="Uncontrollable"/>
    <x v="24"/>
    <x v="2"/>
    <m/>
    <m/>
    <m/>
    <n v="44332"/>
    <m/>
    <m/>
  </r>
  <r>
    <x v="1"/>
    <s v="Cloud "/>
    <s v="HBR"/>
    <s v="Concept Surfaces"/>
    <n v="1225"/>
    <s v="Acquired/Change of Management "/>
    <s v="Uncontrollable"/>
    <x v="23"/>
    <x v="2"/>
    <m/>
    <m/>
    <m/>
    <n v="44332"/>
    <m/>
    <m/>
  </r>
  <r>
    <x v="0"/>
    <s v="Connectivity "/>
    <s v="Meriplex"/>
    <s v="Conn Appliances"/>
    <n v="1616.8"/>
    <s v="Change in Solution"/>
    <s v="Controllable"/>
    <x v="4"/>
    <x v="4"/>
    <m/>
    <m/>
    <m/>
    <n v="56157"/>
    <m/>
    <m/>
  </r>
  <r>
    <x v="0"/>
    <s v="Connectivity "/>
    <s v="Meriplex"/>
    <s v="Conn's HomePlus"/>
    <n v="619.5"/>
    <s v="Change in Solution"/>
    <s v="Controllable"/>
    <x v="25"/>
    <x v="6"/>
    <m/>
    <m/>
    <m/>
    <n v="42008"/>
    <s v="#224"/>
    <m/>
  </r>
  <r>
    <x v="0"/>
    <s v="Connectivity "/>
    <s v="Meriplex"/>
    <s v="Conn's HomePlus"/>
    <n v="624.75"/>
    <s v="Change in Solution"/>
    <s v="Controllable"/>
    <x v="26"/>
    <x v="6"/>
    <m/>
    <m/>
    <m/>
    <n v="42008"/>
    <s v="#252"/>
    <m/>
  </r>
  <r>
    <x v="0"/>
    <s v="Connectivity "/>
    <s v="Meriplex"/>
    <s v="Conn's HomePlus"/>
    <n v="520.29999999999995"/>
    <s v="Change in Solution"/>
    <s v="Controllable"/>
    <x v="27"/>
    <x v="6"/>
    <m/>
    <m/>
    <m/>
    <n v="42008"/>
    <s v="#079"/>
    <m/>
  </r>
  <r>
    <x v="0"/>
    <s v="Connectivity "/>
    <s v="Meriplex"/>
    <s v="Conn's HomePlus"/>
    <n v="624.75"/>
    <s v="Change in Solution"/>
    <s v="Controllable"/>
    <x v="9"/>
    <x v="6"/>
    <m/>
    <m/>
    <m/>
    <n v="42008"/>
    <s v="#255"/>
    <m/>
  </r>
  <r>
    <x v="0"/>
    <s v="Connectivity "/>
    <s v="Meriplex"/>
    <s v="Conn's HomePlus"/>
    <n v="619.5"/>
    <s v="Change in Solution"/>
    <s v="Controllable"/>
    <x v="27"/>
    <x v="6"/>
    <m/>
    <m/>
    <m/>
    <n v="42008"/>
    <s v="#197"/>
    <m/>
  </r>
  <r>
    <x v="0"/>
    <s v="Connectivity "/>
    <s v="Meriplex"/>
    <s v="Conn's HomePlus"/>
    <n v="670.5"/>
    <s v="Change in Solution"/>
    <s v="Controllable"/>
    <x v="28"/>
    <x v="2"/>
    <m/>
    <m/>
    <m/>
    <n v="44332"/>
    <m/>
    <m/>
  </r>
  <r>
    <x v="0"/>
    <s v="Connectivity "/>
    <s v="Meriplex"/>
    <s v="Conn's HomePlus"/>
    <n v="619.5"/>
    <s v="Change in Solution"/>
    <s v="Controllable"/>
    <x v="29"/>
    <x v="2"/>
    <m/>
    <m/>
    <m/>
    <n v="44332"/>
    <m/>
    <m/>
  </r>
  <r>
    <x v="0"/>
    <s v="Connectivity "/>
    <s v="Meriplex"/>
    <s v="Conn's HomePlus"/>
    <n v="5199.3999999999996"/>
    <s v="Change in Solution"/>
    <s v="Controllable"/>
    <x v="2"/>
    <x v="2"/>
    <m/>
    <m/>
    <m/>
    <n v="44332"/>
    <s v="8 store locations disconnected"/>
    <m/>
  </r>
  <r>
    <x v="0"/>
    <s v="Connectivity "/>
    <s v="Meriplex"/>
    <s v="Conn's HomePlus"/>
    <n v="2918.4"/>
    <s v="Change in Solution"/>
    <s v="Controllable"/>
    <x v="24"/>
    <x v="2"/>
    <m/>
    <m/>
    <m/>
    <n v="44332"/>
    <s v="3 locations"/>
    <m/>
  </r>
  <r>
    <x v="0"/>
    <s v="Connectivity "/>
    <s v="Meriplex"/>
    <s v="Conn's HomePlus"/>
    <n v="14603.85"/>
    <s v="Change in Solution"/>
    <s v="Controllable"/>
    <x v="24"/>
    <x v="2"/>
    <m/>
    <m/>
    <m/>
    <n v="44332"/>
    <s v="21 locations"/>
    <m/>
  </r>
  <r>
    <x v="0"/>
    <s v="Connectivity "/>
    <s v="Meriplex"/>
    <s v="Conn's HomePlus"/>
    <n v="949.5"/>
    <s v="Change in Solution"/>
    <s v="Controllable"/>
    <x v="2"/>
    <x v="2"/>
    <m/>
    <m/>
    <m/>
    <n v="44332"/>
    <s v="1 location"/>
    <m/>
  </r>
  <r>
    <x v="0"/>
    <s v="Connectivity "/>
    <s v="Meriplex"/>
    <s v="Conn's HomePlus"/>
    <n v="4747"/>
    <s v="Change in Solution"/>
    <s v="Controllable"/>
    <x v="30"/>
    <x v="5"/>
    <m/>
    <m/>
    <m/>
    <n v="52731"/>
    <s v="6 locations"/>
    <m/>
  </r>
  <r>
    <x v="0"/>
    <s v="Connectivity "/>
    <s v="Meriplex"/>
    <s v="Conn's HomePlus"/>
    <n v="579"/>
    <s v="Change in Solution"/>
    <s v="Controllable"/>
    <x v="31"/>
    <x v="2"/>
    <m/>
    <m/>
    <m/>
    <n v="44332"/>
    <s v="1 location"/>
    <m/>
  </r>
  <r>
    <x v="0"/>
    <s v="Connectivity "/>
    <s v="Meriplex"/>
    <s v="Conn's HomePlus"/>
    <n v="6869.6"/>
    <s v="Change in Solution"/>
    <s v="Controllable"/>
    <x v="32"/>
    <x v="5"/>
    <m/>
    <m/>
    <m/>
    <n v="52731"/>
    <m/>
    <m/>
  </r>
  <r>
    <x v="0"/>
    <s v="SDWAN"/>
    <s v="Meriplex"/>
    <s v="Control Solutions"/>
    <n v="1260"/>
    <s v="Acquired/Change of Management "/>
    <s v="Uncontrollable"/>
    <x v="1"/>
    <x v="1"/>
    <m/>
    <m/>
    <m/>
    <n v="55290"/>
    <m/>
    <m/>
  </r>
  <r>
    <x v="0"/>
    <s v="SIP"/>
    <s v="Meriplex"/>
    <s v="Control Solutions"/>
    <n v="1858"/>
    <s v="Acquired/Change of Management "/>
    <s v="Uncontrollable"/>
    <x v="1"/>
    <x v="1"/>
    <m/>
    <m/>
    <m/>
    <n v="55290"/>
    <m/>
    <m/>
  </r>
  <r>
    <x v="0"/>
    <s v="Connectivity "/>
    <s v="Meriplex"/>
    <s v="Control Solutions"/>
    <n v="2222"/>
    <s v="Acquired/Change of Management "/>
    <s v="Uncontrollable"/>
    <x v="1"/>
    <x v="1"/>
    <m/>
    <m/>
    <m/>
    <n v="55290"/>
    <m/>
    <m/>
  </r>
  <r>
    <x v="0"/>
    <s v="Colocation "/>
    <s v="Meriplex"/>
    <s v="Control Solutions"/>
    <n v="140"/>
    <s v="Acquired/Change of Management "/>
    <s v="Uncontrollable"/>
    <x v="1"/>
    <x v="1"/>
    <m/>
    <m/>
    <m/>
    <n v="55290"/>
    <m/>
    <m/>
  </r>
  <r>
    <x v="0"/>
    <s v="Cloud "/>
    <s v="Meriplex"/>
    <s v="Control Solutions"/>
    <n v="3395"/>
    <s v="Acquired/Change of Management "/>
    <s v="Uncontrollable"/>
    <x v="1"/>
    <x v="1"/>
    <m/>
    <m/>
    <m/>
    <n v="55290"/>
    <m/>
    <m/>
  </r>
  <r>
    <x v="0"/>
    <s v="Managed Services"/>
    <s v="Meriplex"/>
    <s v="Cooper Machinery Services"/>
    <n v="150"/>
    <s v="Out of Business/Site Closed"/>
    <s v="Uncontrollable"/>
    <x v="33"/>
    <x v="9"/>
    <m/>
    <m/>
    <m/>
    <n v="36276.76"/>
    <s v="Casper &amp; Ponca City "/>
    <m/>
  </r>
  <r>
    <x v="0"/>
    <s v="UCaaS"/>
    <s v="Meriplex"/>
    <s v="Cooper Machinery Services"/>
    <n v="411"/>
    <s v="Out of Business/Site Closed"/>
    <s v="Uncontrollable"/>
    <x v="33"/>
    <x v="9"/>
    <m/>
    <m/>
    <m/>
    <n v="36276.76"/>
    <s v="Casper &amp; Ponca City "/>
    <m/>
  </r>
  <r>
    <x v="1"/>
    <s v="Managed Services"/>
    <s v="Optimum"/>
    <s v="Corgenix Medical Corporation"/>
    <n v="2582.21"/>
    <s v="Acquired/Change of Management "/>
    <s v="Uncontrollable"/>
    <x v="34"/>
    <x v="7"/>
    <m/>
    <m/>
    <m/>
    <n v="54434"/>
    <m/>
    <m/>
  </r>
  <r>
    <x v="1"/>
    <s v="Managed Services"/>
    <s v="Vergent "/>
    <s v="Cornerstone Architectural Services"/>
    <n v="21"/>
    <s v="Meriplex Terminated Contract "/>
    <s v="Uncontrollable"/>
    <x v="21"/>
    <x v="10"/>
    <m/>
    <m/>
    <m/>
    <n v="36547"/>
    <m/>
    <m/>
  </r>
  <r>
    <x v="1"/>
    <s v="Agent Income "/>
    <s v="Verma"/>
    <s v="Country Estate Fence of the South Inc. "/>
    <n v="18"/>
    <s v="Change in Solution"/>
    <s v="Controllable"/>
    <x v="9"/>
    <x v="6"/>
    <m/>
    <m/>
    <m/>
    <n v="42008"/>
    <m/>
    <m/>
  </r>
  <r>
    <x v="1"/>
    <s v="Colocation "/>
    <s v="Vergent "/>
    <s v="Crossman Hi-Tech"/>
    <n v="319"/>
    <s v="Out of Business/Site Closed"/>
    <s v="Uncontrollable"/>
    <x v="34"/>
    <x v="7"/>
    <m/>
    <m/>
    <m/>
    <n v="54434"/>
    <m/>
    <m/>
  </r>
  <r>
    <x v="1"/>
    <s v="SIP"/>
    <s v="Meriplex"/>
    <s v="Crosspointe Architects"/>
    <n v="45"/>
    <s v="Change in Solution"/>
    <s v="Controllable"/>
    <x v="35"/>
    <x v="5"/>
    <m/>
    <m/>
    <m/>
    <n v="52731"/>
    <m/>
    <m/>
  </r>
  <r>
    <x v="1"/>
    <s v="Managed Services"/>
    <s v="EGT"/>
    <s v="Custom Power "/>
    <n v="534"/>
    <s v="Acquired/Change of Management "/>
    <s v="Uncontrollable"/>
    <x v="2"/>
    <x v="2"/>
    <m/>
    <m/>
    <m/>
    <n v="44332"/>
    <m/>
    <m/>
  </r>
  <r>
    <x v="1"/>
    <s v="Managed Services"/>
    <s v="Vergent "/>
    <s v="Dalton, Tucker"/>
    <n v="12"/>
    <s v="Meriplex Terminated Contract "/>
    <s v="Uncontrollable"/>
    <x v="36"/>
    <x v="3"/>
    <m/>
    <m/>
    <m/>
    <n v="37161.300000000003"/>
    <m/>
    <s v="6.30 - Disco'd last billed Mar 22"/>
  </r>
  <r>
    <x v="0"/>
    <s v="Connectivity "/>
    <s v="Meriplex"/>
    <s v="DE Harvey"/>
    <n v="556.63"/>
    <s v="Out of Business/Site Closed"/>
    <s v="Uncontrollable"/>
    <x v="37"/>
    <x v="4"/>
    <m/>
    <m/>
    <m/>
    <n v="56157"/>
    <m/>
    <m/>
  </r>
  <r>
    <x v="1"/>
    <s v="Managed Services"/>
    <s v="ITW"/>
    <s v="Deep East Texas Insurance Fund"/>
    <n v="585"/>
    <s v="Unsatisfied with Service"/>
    <s v="Controllable"/>
    <x v="10"/>
    <x v="0"/>
    <m/>
    <m/>
    <m/>
    <n v="53571"/>
    <m/>
    <m/>
  </r>
  <r>
    <x v="0"/>
    <s v="Managed Services"/>
    <s v="EGT"/>
    <s v="DKB Household"/>
    <n v="975"/>
    <s v="Change in Solution"/>
    <s v="Controllable"/>
    <x v="21"/>
    <x v="10"/>
    <m/>
    <m/>
    <m/>
    <n v="36547"/>
    <s v="Report shows $564.83"/>
    <m/>
  </r>
  <r>
    <x v="1"/>
    <s v="Managed Services"/>
    <s v="Vergent "/>
    <s v="Dyno Products"/>
    <n v="20"/>
    <s v="Meriplex Terminated Contract "/>
    <s v="Uncontrollable"/>
    <x v="21"/>
    <x v="10"/>
    <m/>
    <m/>
    <m/>
    <n v="36547"/>
    <m/>
    <m/>
  </r>
  <r>
    <x v="1"/>
    <s v="Managed Services"/>
    <s v="Meriplex"/>
    <s v="Egg Donor Connect"/>
    <n v="1792.5"/>
    <s v="Meriplex Terminated Contract "/>
    <s v="Uncontrollable"/>
    <x v="38"/>
    <x v="4"/>
    <m/>
    <m/>
    <m/>
    <n v="56157"/>
    <s v="Per Scott Turner - Meriplex was unable to deliver the service sold"/>
    <m/>
  </r>
  <r>
    <x v="1"/>
    <s v="Agent Income "/>
    <s v="HBR"/>
    <s v="eMDs Inc."/>
    <n v="21.45"/>
    <s v="Change in Solution"/>
    <s v="Controllable"/>
    <x v="21"/>
    <x v="10"/>
    <m/>
    <m/>
    <m/>
    <n v="36547"/>
    <m/>
    <m/>
  </r>
  <r>
    <x v="1"/>
    <s v="Managed Services"/>
    <s v="Vergent "/>
    <s v="Empire Maintenance Services Inc"/>
    <n v="20"/>
    <s v="Meriplex Terminated Contract "/>
    <s v="Uncontrollable"/>
    <x v="21"/>
    <x v="10"/>
    <m/>
    <m/>
    <m/>
    <n v="36547"/>
    <m/>
    <m/>
  </r>
  <r>
    <x v="1"/>
    <s v="Agent Income "/>
    <s v="EGT"/>
    <s v="EMSTA College "/>
    <n v="58.5"/>
    <s v="Change in Solution"/>
    <s v="Controllable"/>
    <x v="39"/>
    <x v="11"/>
    <m/>
    <m/>
    <m/>
    <n v="36825.51"/>
    <m/>
    <m/>
  </r>
  <r>
    <x v="0"/>
    <s v="Connectivity "/>
    <s v="Meriplex"/>
    <s v="ENGIE North America Inc"/>
    <n v="1378"/>
    <s v="Change in Solution"/>
    <s v="Controllable"/>
    <x v="40"/>
    <x v="2"/>
    <m/>
    <m/>
    <m/>
    <n v="44332"/>
    <m/>
    <m/>
  </r>
  <r>
    <x v="1"/>
    <s v="Connectivity "/>
    <s v="Meriplex"/>
    <s v="Engineered Spring Products"/>
    <n v="1390.05"/>
    <s v="Change in Solution"/>
    <s v="Controllable"/>
    <x v="41"/>
    <x v="7"/>
    <m/>
    <m/>
    <m/>
    <n v="54434"/>
    <m/>
    <m/>
  </r>
  <r>
    <x v="1"/>
    <s v="SIP"/>
    <s v="Meriplex"/>
    <s v="Engineered Spring Products"/>
    <n v="650"/>
    <s v="Change in Solution"/>
    <s v="Controllable"/>
    <x v="41"/>
    <x v="7"/>
    <m/>
    <m/>
    <m/>
    <n v="54434"/>
    <m/>
    <m/>
  </r>
  <r>
    <x v="2"/>
    <s v="Managed Services"/>
    <s v="Meriplex"/>
    <s v="Engineered Spring Products"/>
    <n v="1664"/>
    <s v="Change in Solution"/>
    <s v="Controllable"/>
    <x v="21"/>
    <x v="10"/>
    <d v="2022-11-25T00:00:00"/>
    <n v="4179359"/>
    <m/>
    <n v="36547"/>
    <s v="4/1/2022 &amp; 11/25/2022"/>
    <m/>
  </r>
  <r>
    <x v="1"/>
    <s v="Managed Services"/>
    <s v="Vergent "/>
    <s v="Environmental Support Services"/>
    <n v="20"/>
    <s v="Meriplex Terminated Contract "/>
    <s v="Uncontrollable"/>
    <x v="42"/>
    <x v="9"/>
    <s v="M2M"/>
    <n v="4205325"/>
    <m/>
    <n v="36276.76"/>
    <m/>
    <m/>
  </r>
  <r>
    <x v="1"/>
    <s v="Managed Services"/>
    <s v="Optimum"/>
    <s v="EPTAM West LLC"/>
    <n v="1913.05"/>
    <s v="Acquired/Change of Management "/>
    <s v="Uncontrollable"/>
    <x v="43"/>
    <x v="6"/>
    <m/>
    <m/>
    <m/>
    <n v="42008"/>
    <m/>
    <m/>
  </r>
  <r>
    <x v="0"/>
    <s v="SDWAN"/>
    <s v="Meriplex"/>
    <s v="Eye Care - Partners, LLC"/>
    <n v="150"/>
    <s v="Meriplex Terminated Contract "/>
    <s v="Uncontrollable"/>
    <x v="13"/>
    <x v="9"/>
    <m/>
    <m/>
    <m/>
    <n v="36276.76"/>
    <m/>
    <m/>
  </r>
  <r>
    <x v="0"/>
    <s v="Connectivity "/>
    <s v="Meriplex"/>
    <s v="Eye Care - Partners, LLC"/>
    <n v="613.33000000000004"/>
    <s v="Meriplex Terminated Contract "/>
    <s v="Uncontrollable"/>
    <x v="13"/>
    <x v="9"/>
    <m/>
    <m/>
    <m/>
    <n v="36276.76"/>
    <m/>
    <m/>
  </r>
  <r>
    <x v="0"/>
    <s v="Security "/>
    <s v="Meriplex"/>
    <s v="Eye Care - Partners, LLC"/>
    <n v="90"/>
    <s v="Meriplex Terminated Contract "/>
    <s v="Uncontrollable"/>
    <x v="13"/>
    <x v="9"/>
    <m/>
    <m/>
    <m/>
    <n v="36276.76"/>
    <m/>
    <m/>
  </r>
  <r>
    <x v="0"/>
    <s v="SDWAN"/>
    <s v="Meriplex"/>
    <s v="Eye Care - Partners, LLC"/>
    <n v="900"/>
    <s v="Out of Business/Site Closed"/>
    <s v="Uncontrollable"/>
    <x v="5"/>
    <x v="5"/>
    <m/>
    <m/>
    <m/>
    <n v="52731"/>
    <m/>
    <m/>
  </r>
  <r>
    <x v="0"/>
    <s v="SDWAN"/>
    <s v="Meriplex"/>
    <s v="Eye Care - Partners, LLC"/>
    <n v="-1050"/>
    <s v="Out of Business/Site Closed"/>
    <s v="Uncontrollable"/>
    <x v="5"/>
    <x v="5"/>
    <m/>
    <m/>
    <m/>
    <n v="52731"/>
    <m/>
    <m/>
  </r>
  <r>
    <x v="0"/>
    <s v="SDWAN"/>
    <s v="Meriplex"/>
    <s v="Eye Care - Partners, LLC"/>
    <n v="1050"/>
    <s v="Out of Business/Site Closed"/>
    <s v="Uncontrollable"/>
    <x v="5"/>
    <x v="5"/>
    <m/>
    <m/>
    <m/>
    <n v="52731"/>
    <m/>
    <m/>
  </r>
  <r>
    <x v="0"/>
    <s v="SDWAN"/>
    <s v="Meriplex"/>
    <s v="Eye Care - Partners, LLC"/>
    <n v="360"/>
    <s v="Change in Solution"/>
    <s v="Controllable"/>
    <x v="4"/>
    <x v="4"/>
    <m/>
    <m/>
    <m/>
    <n v="56157"/>
    <s v="Multiple Locations "/>
    <m/>
  </r>
  <r>
    <x v="0"/>
    <s v="SDWAN"/>
    <s v="Meriplex"/>
    <s v="Eye Care - Partners, LLC"/>
    <n v="150"/>
    <s v="Out of Business/Site Closed"/>
    <s v="Uncontrollable"/>
    <x v="2"/>
    <x v="2"/>
    <m/>
    <n v="4147749"/>
    <m/>
    <n v="44332"/>
    <s v="1725 Brice Rd. Reynoldsburg, OH 43068- 085678"/>
    <m/>
  </r>
  <r>
    <x v="0"/>
    <s v="SDWAN"/>
    <s v="Meriplex"/>
    <s v="Eye Care - Partners, LLC"/>
    <n v="300"/>
    <s v="Change in Solution"/>
    <s v="Controllable"/>
    <x v="1"/>
    <x v="1"/>
    <m/>
    <m/>
    <m/>
    <n v="55290"/>
    <s v="Multiple Locations for September "/>
    <m/>
  </r>
  <r>
    <x v="0"/>
    <s v="SDWAN"/>
    <s v="Meriplex"/>
    <s v="Eye Care - Partners, LLC"/>
    <n v="150"/>
    <s v="Out of Business/Site Closed"/>
    <s v="Uncontrollable"/>
    <x v="34"/>
    <x v="7"/>
    <m/>
    <m/>
    <m/>
    <n v="54434"/>
    <s v="706 S Centerville "/>
    <m/>
  </r>
  <r>
    <x v="0"/>
    <s v="SDWAN"/>
    <s v="Meriplex"/>
    <s v="Eye Care - Partners, LLC"/>
    <n v="210"/>
    <s v="Change in Solution"/>
    <s v="Controllable"/>
    <x v="34"/>
    <x v="7"/>
    <m/>
    <m/>
    <m/>
    <n v="54434"/>
    <s v="200 W Academy"/>
    <m/>
  </r>
  <r>
    <x v="0"/>
    <s v="SDWAN"/>
    <s v="Meriplex"/>
    <s v="Eye Care - Partners, LLC"/>
    <n v="1805"/>
    <s v="Out of Business/Site Closed"/>
    <s v="Uncontrollable"/>
    <x v="34"/>
    <x v="7"/>
    <m/>
    <m/>
    <m/>
    <n v="54434"/>
    <m/>
    <m/>
  </r>
  <r>
    <x v="0"/>
    <s v="SDWAN"/>
    <s v="Meriplex"/>
    <s v="Eye Care - Partners, LLC"/>
    <n v="8377"/>
    <s v="Change in Solution"/>
    <s v="Controllable"/>
    <x v="34"/>
    <x v="7"/>
    <m/>
    <m/>
    <m/>
    <n v="54434"/>
    <s v="Multiple Locations "/>
    <m/>
  </r>
  <r>
    <x v="0"/>
    <s v="SDWAN"/>
    <s v="Meriplex"/>
    <s v="Eye Care - Partners, LLC"/>
    <n v="-8377"/>
    <s v="Change in Solution"/>
    <s v="Controllable"/>
    <x v="34"/>
    <x v="7"/>
    <m/>
    <m/>
    <m/>
    <n v="54434"/>
    <s v="Multiple Locations "/>
    <m/>
  </r>
  <r>
    <x v="0"/>
    <s v="Connectivity "/>
    <s v="Meriplex"/>
    <s v="Eye Care - Partners, LLC"/>
    <n v="786"/>
    <s v="Out of Business/Site Closed"/>
    <s v="Uncontrollable"/>
    <x v="2"/>
    <x v="2"/>
    <m/>
    <n v="4147749"/>
    <m/>
    <n v="44332"/>
    <s v="1725 Brice Rd. Reynoldsburg, OH 43068- 085678"/>
    <m/>
  </r>
  <r>
    <x v="0"/>
    <s v="Connectivity "/>
    <s v="Meriplex"/>
    <s v="Eye Care - Partners, LLC"/>
    <n v="1214"/>
    <s v="Out of Business/Site Closed"/>
    <s v="Uncontrollable"/>
    <x v="5"/>
    <x v="5"/>
    <m/>
    <m/>
    <m/>
    <n v="52731"/>
    <m/>
    <m/>
  </r>
  <r>
    <x v="0"/>
    <s v="Security "/>
    <s v="Meriplex"/>
    <s v="Eye Care - Partners, LLC"/>
    <n v="540"/>
    <s v="Out of Business/Site Closed"/>
    <s v="Uncontrollable"/>
    <x v="5"/>
    <x v="5"/>
    <m/>
    <m/>
    <m/>
    <n v="52731"/>
    <m/>
    <m/>
  </r>
  <r>
    <x v="0"/>
    <s v="Security "/>
    <s v="Meriplex"/>
    <s v="Eye Care - Partners, LLC"/>
    <n v="-540"/>
    <s v="Out of Business/Site Closed"/>
    <s v="Uncontrollable"/>
    <x v="5"/>
    <x v="5"/>
    <m/>
    <m/>
    <m/>
    <n v="52731"/>
    <m/>
    <m/>
  </r>
  <r>
    <x v="0"/>
    <s v="Connectivity "/>
    <s v="Meriplex"/>
    <s v="Eye Care - Partners, LLC"/>
    <n v="-1845"/>
    <s v="Out of Business/Site Closed"/>
    <s v="Uncontrollable"/>
    <x v="5"/>
    <x v="5"/>
    <m/>
    <m/>
    <m/>
    <n v="52731"/>
    <m/>
    <m/>
  </r>
  <r>
    <x v="0"/>
    <s v="Security "/>
    <s v="Meriplex"/>
    <s v="Eye Care - Partners, LLC"/>
    <n v="540"/>
    <s v="Out of Business/Site Closed"/>
    <s v="Uncontrollable"/>
    <x v="5"/>
    <x v="5"/>
    <m/>
    <m/>
    <m/>
    <n v="52731"/>
    <m/>
    <m/>
  </r>
  <r>
    <x v="0"/>
    <s v="Connectivity "/>
    <s v="Meriplex"/>
    <s v="Eye Care - Partners, LLC"/>
    <n v="1845"/>
    <s v="Out of Business/Site Closed"/>
    <s v="Uncontrollable"/>
    <x v="5"/>
    <x v="5"/>
    <m/>
    <m/>
    <m/>
    <n v="52731"/>
    <m/>
    <m/>
  </r>
  <r>
    <x v="0"/>
    <s v="Connectivity "/>
    <s v="Meriplex"/>
    <s v="Eye Care - Partners, LLC"/>
    <n v="1253"/>
    <s v="Change in Solution"/>
    <s v="Controllable"/>
    <x v="1"/>
    <x v="1"/>
    <m/>
    <m/>
    <m/>
    <n v="55290"/>
    <s v="Multiple Locations for September "/>
    <m/>
  </r>
  <r>
    <x v="0"/>
    <s v="Security "/>
    <s v="Meriplex"/>
    <s v="Eye Care - Partners, LLC"/>
    <n v="150"/>
    <s v="Change in Solution"/>
    <s v="Controllable"/>
    <x v="1"/>
    <x v="1"/>
    <m/>
    <m/>
    <m/>
    <n v="55290"/>
    <s v="Multiple Locations for September "/>
    <m/>
  </r>
  <r>
    <x v="0"/>
    <s v="Connectivity "/>
    <s v="Meriplex"/>
    <s v="Eye Care - Partners, LLC"/>
    <n v="729"/>
    <s v="Out of Business/Site Closed"/>
    <s v="Uncontrollable"/>
    <x v="34"/>
    <x v="7"/>
    <m/>
    <m/>
    <m/>
    <n v="54434"/>
    <s v="706 S Centerville "/>
    <m/>
  </r>
  <r>
    <x v="0"/>
    <s v="Connectivity "/>
    <s v="Meriplex"/>
    <s v="Eye Care - Partners, LLC"/>
    <n v="260"/>
    <s v="Change in Solution"/>
    <s v="Controllable"/>
    <x v="34"/>
    <x v="7"/>
    <m/>
    <m/>
    <m/>
    <n v="54434"/>
    <s v="200 W Academy"/>
    <m/>
  </r>
  <r>
    <x v="0"/>
    <s v="Security "/>
    <s v="Meriplex"/>
    <s v="Eye Care - Partners, LLC"/>
    <n v="480"/>
    <s v="Out of Business/Site Closed"/>
    <s v="Uncontrollable"/>
    <x v="34"/>
    <x v="7"/>
    <m/>
    <m/>
    <m/>
    <n v="54434"/>
    <m/>
    <m/>
  </r>
  <r>
    <x v="0"/>
    <s v="Connectivity "/>
    <s v="Meriplex"/>
    <s v="Eye Care - Partners, LLC"/>
    <n v="6377"/>
    <s v="Out of Business/Site Closed"/>
    <s v="Uncontrollable"/>
    <x v="34"/>
    <x v="7"/>
    <m/>
    <m/>
    <m/>
    <n v="54434"/>
    <m/>
    <m/>
  </r>
  <r>
    <x v="0"/>
    <s v="Connectivity "/>
    <s v="Meriplex"/>
    <s v="Eye Care - Partners, LLC"/>
    <n v="300"/>
    <s v="Meriplex Terminated Contract "/>
    <s v="Uncontrollable"/>
    <x v="34"/>
    <x v="7"/>
    <m/>
    <m/>
    <m/>
    <n v="54434"/>
    <s v="circuit had issues "/>
    <m/>
  </r>
  <r>
    <x v="0"/>
    <s v="Connectivity "/>
    <s v="Meriplex"/>
    <s v="Eye Care - Partners, LLC"/>
    <n v="-1253"/>
    <s v="Change in Solution"/>
    <s v="Controllable"/>
    <x v="1"/>
    <x v="1"/>
    <m/>
    <m/>
    <m/>
    <n v="55290"/>
    <s v="Multiple Locations for September "/>
    <m/>
  </r>
  <r>
    <x v="0"/>
    <s v="Connectivity "/>
    <s v="Meriplex"/>
    <s v="Eye Care - Partners, LLC"/>
    <n v="1006"/>
    <s v="Change in Solution"/>
    <s v="Controllable"/>
    <x v="1"/>
    <x v="1"/>
    <m/>
    <m/>
    <m/>
    <n v="55290"/>
    <s v="Multiple Locations for September "/>
    <m/>
  </r>
  <r>
    <x v="0"/>
    <s v="Connectivity "/>
    <s v="Meriplex"/>
    <s v="Eye Care - Partners, LLC"/>
    <n v="1339"/>
    <s v="Change in Solution"/>
    <s v="Controllable"/>
    <x v="4"/>
    <x v="4"/>
    <m/>
    <m/>
    <m/>
    <n v="56157"/>
    <s v="circuit had issues "/>
    <m/>
  </r>
  <r>
    <x v="1"/>
    <s v="SIP"/>
    <s v="Vergent "/>
    <s v="Fast Fade Tattoo Removal "/>
    <n v="26.94"/>
    <s v="Unsatisfied with Service"/>
    <s v="Controllable"/>
    <x v="44"/>
    <x v="10"/>
    <s v="M2M"/>
    <m/>
    <m/>
    <n v="36547"/>
    <s v="Claims Services Not Working "/>
    <m/>
  </r>
  <r>
    <x v="1"/>
    <s v="Managed Services"/>
    <s v="Meriplex"/>
    <s v="Fast Trac Transportation"/>
    <n v="102.48"/>
    <s v="Acquired/Change of Management "/>
    <s v="Uncontrollable"/>
    <x v="45"/>
    <x v="10"/>
    <d v="2022-02-13T00:00:00"/>
    <n v="4223380"/>
    <m/>
    <n v="36547"/>
    <m/>
    <m/>
  </r>
  <r>
    <x v="1"/>
    <s v="Managed Services"/>
    <s v="Optimum"/>
    <s v="FDG Products "/>
    <n v="967.86"/>
    <s v="Change in Solution"/>
    <s v="Controllable"/>
    <x v="36"/>
    <x v="3"/>
    <m/>
    <m/>
    <m/>
    <n v="37161.300000000003"/>
    <m/>
    <m/>
  </r>
  <r>
    <x v="2"/>
    <s v="UCaaS"/>
    <s v="Vergent "/>
    <s v="Firebird Energy"/>
    <n v="598.5"/>
    <s v="Change in Solution"/>
    <s v="Controllable"/>
    <x v="46"/>
    <x v="4"/>
    <m/>
    <m/>
    <m/>
    <n v="56157"/>
    <m/>
    <m/>
  </r>
  <r>
    <x v="0"/>
    <s v="SDWAN"/>
    <s v="Meriplex"/>
    <s v="First Capital Bank of Texas"/>
    <n v="140"/>
    <s v="Change in Solution"/>
    <s v="Controllable"/>
    <x v="8"/>
    <x v="8"/>
    <m/>
    <m/>
    <m/>
    <n v="39402"/>
    <m/>
    <m/>
  </r>
  <r>
    <x v="1"/>
    <s v="Cloud "/>
    <s v="ITW"/>
    <s v="First National Bank Central Texas"/>
    <n v="703.12"/>
    <s v="Change in Solution"/>
    <s v="Controllable"/>
    <x v="47"/>
    <x v="9"/>
    <m/>
    <m/>
    <m/>
    <n v="36276.76"/>
    <m/>
    <m/>
  </r>
  <r>
    <x v="1"/>
    <s v="Managed Services"/>
    <s v="Lightpoint"/>
    <s v="Fjord LTD"/>
    <n v="738"/>
    <s v="Acquired/Change of Management "/>
    <s v="Uncontrollable"/>
    <x v="2"/>
    <x v="2"/>
    <m/>
    <m/>
    <m/>
    <n v="44332"/>
    <m/>
    <m/>
  </r>
  <r>
    <x v="1"/>
    <s v="Cloud "/>
    <s v="Lightpoint"/>
    <s v="Fjord LTD"/>
    <n v="95.49"/>
    <s v="Acquired/Change of Management "/>
    <s v="Uncontrollable"/>
    <x v="2"/>
    <x v="2"/>
    <m/>
    <m/>
    <m/>
    <n v="44332"/>
    <m/>
    <m/>
  </r>
  <r>
    <x v="0"/>
    <s v="SDWAN"/>
    <s v="Meriplex"/>
    <s v="Floworks International LLC"/>
    <n v="180"/>
    <s v="Out of Business/Site Closed"/>
    <s v="Uncontrollable"/>
    <x v="48"/>
    <x v="1"/>
    <m/>
    <m/>
    <m/>
    <n v="55290"/>
    <m/>
    <m/>
  </r>
  <r>
    <x v="0"/>
    <s v="Connectivity "/>
    <s v="Meriplex"/>
    <s v="Floworks International LLC"/>
    <n v="863"/>
    <s v="Out of Business/Site Closed"/>
    <s v="Uncontrollable"/>
    <x v="48"/>
    <x v="1"/>
    <m/>
    <m/>
    <m/>
    <n v="55290"/>
    <m/>
    <m/>
  </r>
  <r>
    <x v="2"/>
    <s v="Connectivity "/>
    <s v="Vergent "/>
    <s v="Forty Five Ten "/>
    <n v="1119"/>
    <s v="Unsatisfied with Service"/>
    <s v="Controllable"/>
    <x v="44"/>
    <x v="10"/>
    <d v="2022-02-20T00:00:00"/>
    <n v="4209669"/>
    <m/>
    <n v="36547"/>
    <m/>
    <m/>
  </r>
  <r>
    <x v="0"/>
    <s v="Colocation "/>
    <s v="Meriplex"/>
    <s v="Frost &amp; Sullivan, Inc."/>
    <n v="25"/>
    <s v="Change in Solution"/>
    <s v="Controllable"/>
    <x v="42"/>
    <x v="9"/>
    <d v="2023-02-15T00:00:00"/>
    <n v="4177610"/>
    <m/>
    <n v="36276.76"/>
    <m/>
    <m/>
  </r>
  <r>
    <x v="1"/>
    <s v="Agent Income "/>
    <s v="Optimum"/>
    <s v="Fulcrum Mortgage"/>
    <n v="13.32"/>
    <s v="Unsatisfied with Service"/>
    <s v="Controllable"/>
    <x v="49"/>
    <x v="1"/>
    <m/>
    <m/>
    <m/>
    <n v="55290"/>
    <m/>
    <m/>
  </r>
  <r>
    <x v="1"/>
    <s v="Managed Services"/>
    <s v="Optimum"/>
    <s v="Fulcrum Mortgage"/>
    <n v="488.25"/>
    <s v="Unsatisfied with Service"/>
    <s v="Controllable"/>
    <x v="1"/>
    <x v="1"/>
    <m/>
    <m/>
    <m/>
    <n v="55290"/>
    <m/>
    <m/>
  </r>
  <r>
    <x v="0"/>
    <s v="Agent Income "/>
    <s v="ITW"/>
    <s v="Germania Insurance "/>
    <n v="3046.68"/>
    <s v="Change in Solution"/>
    <s v="Controllable"/>
    <x v="50"/>
    <x v="11"/>
    <m/>
    <n v="4336979"/>
    <m/>
    <n v="36825.51"/>
    <m/>
    <m/>
  </r>
  <r>
    <x v="1"/>
    <s v="Connectivity "/>
    <s v="Meriplex"/>
    <s v="Gravity Oilfield Services Inc."/>
    <n v="2266"/>
    <s v="Unsatisfied with Service"/>
    <s v="Controllable"/>
    <x v="10"/>
    <x v="0"/>
    <m/>
    <m/>
    <m/>
    <n v="53571"/>
    <s v="Odessa"/>
    <m/>
  </r>
  <r>
    <x v="1"/>
    <s v="SDWAN"/>
    <s v="Meriplex"/>
    <s v="Gravity Oilfield Services Inc."/>
    <n v="1575"/>
    <s v="Unsatisfied with Service"/>
    <s v="Controllable"/>
    <x v="10"/>
    <x v="0"/>
    <m/>
    <m/>
    <m/>
    <n v="53571"/>
    <s v="Odessa &amp; Dallas "/>
    <m/>
  </r>
  <r>
    <x v="2"/>
    <s v="Connectivity "/>
    <s v="Meriplex"/>
    <s v="Gravity Oilfield Services Inc."/>
    <n v="325"/>
    <s v="Unsatisfied with Service"/>
    <s v="Controllable"/>
    <x v="51"/>
    <x v="9"/>
    <s v="M2M"/>
    <n v="4172619"/>
    <m/>
    <n v="36276.76"/>
    <s v="Oklahoma City, OK "/>
    <m/>
  </r>
  <r>
    <x v="2"/>
    <s v="Connectivity "/>
    <s v="Meriplex"/>
    <s v="Gravity Oilfield Services Inc."/>
    <n v="3019"/>
    <s v="Unsatisfied with Service"/>
    <s v="Controllable"/>
    <x v="52"/>
    <x v="9"/>
    <s v="M2M"/>
    <n v="4183331"/>
    <m/>
    <n v="36276.76"/>
    <s v="Artesia"/>
    <m/>
  </r>
  <r>
    <x v="2"/>
    <s v="SDWAN"/>
    <s v="Meriplex"/>
    <s v="Gravity Oilfield Services Inc."/>
    <n v="100"/>
    <s v="Unsatisfied with Service"/>
    <s v="Controllable"/>
    <x v="51"/>
    <x v="9"/>
    <s v="M2M"/>
    <n v="4172619"/>
    <m/>
    <n v="36276.76"/>
    <s v="Oklahoma City, OK "/>
    <m/>
  </r>
  <r>
    <x v="2"/>
    <s v="SDWAN"/>
    <s v="Meriplex"/>
    <s v="Gravity Oilfield Services Inc."/>
    <n v="150"/>
    <s v="Unsatisfied with Service"/>
    <s v="Controllable"/>
    <x v="52"/>
    <x v="9"/>
    <s v="M2M"/>
    <n v="4186731"/>
    <m/>
    <n v="36276.76"/>
    <s v="Williston"/>
    <m/>
  </r>
  <r>
    <x v="2"/>
    <s v="SDWAN"/>
    <s v="Meriplex"/>
    <s v="Gravity Oilfield Services Inc."/>
    <n v="200"/>
    <s v="Unsatisfied with Service"/>
    <s v="Controllable"/>
    <x v="52"/>
    <x v="9"/>
    <s v="M2M"/>
    <n v="4183331"/>
    <m/>
    <n v="36276.76"/>
    <s v="Artesia"/>
    <m/>
  </r>
  <r>
    <x v="2"/>
    <s v="Connectivity "/>
    <s v="Meriplex"/>
    <s v="Gravity Oilfield Services Inc."/>
    <n v="1394"/>
    <s v="Unsatisfied with Service"/>
    <s v="Controllable"/>
    <x v="53"/>
    <x v="3"/>
    <m/>
    <m/>
    <m/>
    <n v="37161.300000000003"/>
    <s v="13316 Odessa, TX "/>
    <m/>
  </r>
  <r>
    <x v="2"/>
    <s v="Connectivity "/>
    <s v="Meriplex"/>
    <s v="Gravity Oilfield Services Inc."/>
    <n v="7478"/>
    <s v="Unsatisfied with Service"/>
    <s v="Controllable"/>
    <x v="25"/>
    <x v="6"/>
    <m/>
    <m/>
    <m/>
    <n v="42008"/>
    <s v="Charlotte, TX "/>
    <m/>
  </r>
  <r>
    <x v="2"/>
    <s v="SDWAN"/>
    <s v="Meriplex"/>
    <s v="Gravity Oilfield Services Inc."/>
    <n v="100"/>
    <s v="Unsatisfied with Service"/>
    <s v="Controllable"/>
    <x v="54"/>
    <x v="3"/>
    <m/>
    <m/>
    <m/>
    <n v="37161.300000000003"/>
    <s v="Denver City, TX "/>
    <m/>
  </r>
  <r>
    <x v="2"/>
    <s v="SDWAN"/>
    <s v="Meriplex"/>
    <s v="Gravity Oilfield Services Inc."/>
    <n v="100"/>
    <s v="Unsatisfied with Service"/>
    <s v="Controllable"/>
    <x v="53"/>
    <x v="3"/>
    <m/>
    <m/>
    <m/>
    <n v="37161.300000000003"/>
    <s v="13316 Odessa, TX "/>
    <m/>
  </r>
  <r>
    <x v="2"/>
    <s v="SDWAN"/>
    <s v="Meriplex"/>
    <s v="Gravity Oilfield Services Inc."/>
    <n v="100"/>
    <s v="Unsatisfied with Service"/>
    <s v="Controllable"/>
    <x v="55"/>
    <x v="3"/>
    <m/>
    <m/>
    <m/>
    <n v="37161.300000000003"/>
    <s v="Lamesa, TX "/>
    <m/>
  </r>
  <r>
    <x v="2"/>
    <s v="SDWAN"/>
    <s v="Meriplex"/>
    <s v="Gravity Oilfield Services Inc."/>
    <n v="100"/>
    <s v="Unsatisfied with Service"/>
    <s v="Controllable"/>
    <x v="55"/>
    <x v="3"/>
    <m/>
    <m/>
    <m/>
    <n v="37161.300000000003"/>
    <s v="3431 Odessa, TX "/>
    <m/>
  </r>
  <r>
    <x v="2"/>
    <s v="SDWAN"/>
    <s v="Meriplex"/>
    <s v="Gravity Oilfield Services Inc."/>
    <n v="200"/>
    <s v="Unsatisfied with Service"/>
    <s v="Controllable"/>
    <x v="56"/>
    <x v="10"/>
    <m/>
    <n v="4219973"/>
    <m/>
    <n v="36547"/>
    <m/>
    <m/>
  </r>
  <r>
    <x v="2"/>
    <s v="SDWAN"/>
    <s v="Meriplex"/>
    <s v="Gravity Oilfield Services Inc."/>
    <n v="267"/>
    <s v="Unsatisfied with Service"/>
    <s v="Controllable"/>
    <x v="57"/>
    <x v="2"/>
    <m/>
    <m/>
    <m/>
    <n v="44332"/>
    <m/>
    <m/>
  </r>
  <r>
    <x v="2"/>
    <s v="SDWAN"/>
    <s v="Meriplex"/>
    <s v="Gravity Oilfield Services Inc."/>
    <n v="100"/>
    <s v="Unsatisfied with Service"/>
    <s v="Controllable"/>
    <x v="25"/>
    <x v="6"/>
    <m/>
    <m/>
    <m/>
    <n v="42008"/>
    <s v="Charlotte, TX "/>
    <m/>
  </r>
  <r>
    <x v="2"/>
    <s v="SDWAN"/>
    <s v="Meriplex"/>
    <s v="Gravity Oilfield Services Inc."/>
    <n v="1300"/>
    <s v="Unsatisfied with Service"/>
    <s v="Controllable"/>
    <x v="58"/>
    <x v="11"/>
    <m/>
    <n v="4264931"/>
    <m/>
    <n v="36825.51"/>
    <m/>
    <m/>
  </r>
  <r>
    <x v="2"/>
    <s v="SDWAN"/>
    <s v="Meriplex"/>
    <s v="Gravity Oilfield Services Inc."/>
    <n v="150"/>
    <s v="Unsatisfied with Service"/>
    <s v="Controllable"/>
    <x v="59"/>
    <x v="8"/>
    <m/>
    <n v="4347500"/>
    <m/>
    <n v="39402"/>
    <s v="Andrews"/>
    <m/>
  </r>
  <r>
    <x v="2"/>
    <s v="SDWAN"/>
    <s v="Meriplex"/>
    <s v="Gravity Oilfield Services Inc."/>
    <n v="125"/>
    <s v="Unsatisfied with Service"/>
    <s v="Controllable"/>
    <x v="59"/>
    <x v="8"/>
    <m/>
    <n v="4343240"/>
    <m/>
    <n v="39402"/>
    <s v="Artesia"/>
    <m/>
  </r>
  <r>
    <x v="0"/>
    <s v="Connectivity "/>
    <s v="Meriplex"/>
    <s v="Gulf Winds International"/>
    <n v="3437"/>
    <s v="Out of Business/Site Closed"/>
    <s v="Uncontrollable"/>
    <x v="9"/>
    <x v="6"/>
    <m/>
    <m/>
    <m/>
    <n v="42008"/>
    <m/>
    <m/>
  </r>
  <r>
    <x v="0"/>
    <s v="Managed Services"/>
    <s v="EGT"/>
    <s v="GVD Commercial Properties"/>
    <n v="529"/>
    <s v="Change in Solution"/>
    <s v="Controllable"/>
    <x v="21"/>
    <x v="10"/>
    <m/>
    <m/>
    <m/>
    <n v="36547"/>
    <s v="Report Shows $408.96"/>
    <m/>
  </r>
  <r>
    <x v="1"/>
    <s v="Managed Services"/>
    <s v="HBR"/>
    <s v="H &amp; D Distributors"/>
    <n v="8354.5"/>
    <s v="Unsatisfied with Service"/>
    <s v="Controllable"/>
    <x v="60"/>
    <x v="0"/>
    <m/>
    <m/>
    <m/>
    <n v="53571"/>
    <m/>
    <m/>
  </r>
  <r>
    <x v="1"/>
    <s v="Managed Services"/>
    <s v="RIT"/>
    <s v="Hanwha Q Cells America and Q Cells US"/>
    <n v="12100"/>
    <s v="Price "/>
    <s v="Controllable"/>
    <x v="21"/>
    <x v="10"/>
    <m/>
    <m/>
    <m/>
    <n v="36547"/>
    <s v="Report Shows $12,619"/>
    <m/>
  </r>
  <r>
    <x v="2"/>
    <s v="Cloud "/>
    <s v="Vergent "/>
    <s v="Headington Companies, LLC"/>
    <n v="700.83"/>
    <s v="Change in Solution"/>
    <s v="Controllable"/>
    <x v="21"/>
    <x v="10"/>
    <s v="M2M"/>
    <n v="4188941"/>
    <m/>
    <n v="36547"/>
    <m/>
    <m/>
  </r>
  <r>
    <x v="2"/>
    <s v="Cloud "/>
    <s v="Vergent "/>
    <s v="Headington Companies, LLC"/>
    <n v="700.83"/>
    <s v="Change in Solution"/>
    <s v="Controllable"/>
    <x v="21"/>
    <x v="10"/>
    <s v="M2M"/>
    <n v="4188941"/>
    <m/>
    <n v="36547"/>
    <m/>
    <m/>
  </r>
  <r>
    <x v="2"/>
    <s v="UCaaS"/>
    <s v="Vergent "/>
    <s v="Headington Companies, LLC"/>
    <n v="1597"/>
    <s v="Unsatisfied with Service"/>
    <s v="Controllable"/>
    <x v="39"/>
    <x v="11"/>
    <m/>
    <n v="4237843"/>
    <m/>
    <n v="36825.51"/>
    <m/>
    <m/>
  </r>
  <r>
    <x v="0"/>
    <s v="Connectivity "/>
    <s v="Vergent "/>
    <s v="Headington Companies, LLC"/>
    <n v="1393"/>
    <s v="Out of Business/Site Closed"/>
    <s v="Uncontrollable"/>
    <x v="16"/>
    <x v="8"/>
    <m/>
    <n v="4340164"/>
    <m/>
    <n v="39402"/>
    <m/>
    <m/>
  </r>
  <r>
    <x v="0"/>
    <s v="Agent Income "/>
    <s v="Vergent "/>
    <s v="Headington Companies, LLC"/>
    <n v="92"/>
    <s v="Out of Business/Site Closed"/>
    <s v="Uncontrollable"/>
    <x v="16"/>
    <x v="8"/>
    <m/>
    <n v="4340164"/>
    <m/>
    <n v="39402"/>
    <m/>
    <m/>
  </r>
  <r>
    <x v="0"/>
    <s v="Connectivity "/>
    <s v="Vergent "/>
    <s v="Headington Companies, LLC"/>
    <n v="990"/>
    <s v="Change in Solution"/>
    <s v="Controllable"/>
    <x v="61"/>
    <x v="7"/>
    <m/>
    <m/>
    <m/>
    <n v="54434"/>
    <m/>
    <m/>
  </r>
  <r>
    <x v="1"/>
    <s v="Managed Services"/>
    <s v="Meriplex"/>
    <s v="Headworks International Inc."/>
    <n v="1821"/>
    <s v="Price "/>
    <s v="Controllable"/>
    <x v="2"/>
    <x v="2"/>
    <m/>
    <m/>
    <m/>
    <n v="44332"/>
    <m/>
    <m/>
  </r>
  <r>
    <x v="1"/>
    <s v="Security "/>
    <s v="PTS "/>
    <s v="Heart of Texas MHMR"/>
    <n v="176"/>
    <s v="Change in Solution"/>
    <s v="Controllable"/>
    <x v="4"/>
    <x v="4"/>
    <m/>
    <m/>
    <m/>
    <n v="56157"/>
    <m/>
    <m/>
  </r>
  <r>
    <x v="1"/>
    <s v="UCaaS"/>
    <s v="Vergent "/>
    <s v="Hensel Phelps Construction Company"/>
    <n v="613.4"/>
    <s v="Change in Solution"/>
    <s v="Controllable"/>
    <x v="62"/>
    <x v="3"/>
    <m/>
    <n v="4209627"/>
    <m/>
    <n v="37161.300000000003"/>
    <m/>
    <s v="6.30 - Disco'd last billed Mar 22"/>
  </r>
  <r>
    <x v="1"/>
    <s v="Managed Services"/>
    <s v="Verma"/>
    <s v="HGI (Main)"/>
    <n v="2493.08"/>
    <s v="Change in Solution"/>
    <s v="Controllable"/>
    <x v="5"/>
    <x v="5"/>
    <m/>
    <m/>
    <m/>
    <n v="52731"/>
    <m/>
    <m/>
  </r>
  <r>
    <x v="0"/>
    <s v="Agent Income "/>
    <s v="ITW"/>
    <s v="Holt &amp; Young, P.C."/>
    <n v="148"/>
    <s v="Change in Solution"/>
    <s v="Controllable"/>
    <x v="2"/>
    <x v="2"/>
    <m/>
    <m/>
    <m/>
    <n v="44332"/>
    <m/>
    <m/>
  </r>
  <r>
    <x v="1"/>
    <s v="Managed Services"/>
    <s v="PTS "/>
    <s v="Holy Hell Beverages "/>
    <n v="45"/>
    <s v="Out of Business/Site Closed"/>
    <s v="Uncontrollable"/>
    <x v="13"/>
    <x v="9"/>
    <s v="M2M"/>
    <n v="421114"/>
    <m/>
    <n v="36276.76"/>
    <m/>
    <m/>
  </r>
  <r>
    <x v="0"/>
    <s v="Managed Services"/>
    <s v="GNT "/>
    <s v="Hope Cooperative"/>
    <n v="300"/>
    <s v="MSP - User Downgrades"/>
    <s v="Uncontrollable"/>
    <x v="21"/>
    <x v="10"/>
    <m/>
    <m/>
    <m/>
    <n v="36547"/>
    <m/>
    <m/>
  </r>
  <r>
    <x v="0"/>
    <s v="Managed Services"/>
    <s v="Optimum"/>
    <s v="HRG Management Services LLC"/>
    <n v="560"/>
    <s v="Change in Solution"/>
    <s v="Controllable"/>
    <x v="2"/>
    <x v="2"/>
    <m/>
    <m/>
    <m/>
    <n v="44332"/>
    <m/>
    <m/>
  </r>
  <r>
    <x v="0"/>
    <s v="Managed Services"/>
    <s v="RIT"/>
    <s v="Illinois Bone &amp; Joint Institute"/>
    <n v="80"/>
    <s v="Change in Solution"/>
    <s v="Controllable"/>
    <x v="63"/>
    <x v="2"/>
    <m/>
    <m/>
    <m/>
    <n v="44332"/>
    <m/>
    <m/>
  </r>
  <r>
    <x v="1"/>
    <s v="Managed Services"/>
    <s v="Lightpoint"/>
    <s v="Immigrant and Refugee Community Organizat"/>
    <n v="2266.19"/>
    <s v="Unsatisfied with Service"/>
    <s v="Controllable"/>
    <x v="10"/>
    <x v="0"/>
    <m/>
    <m/>
    <m/>
    <n v="53571"/>
    <m/>
    <m/>
  </r>
  <r>
    <x v="1"/>
    <s v="Colocation "/>
    <s v="Vergent "/>
    <s v="Inovo Services "/>
    <n v="403"/>
    <s v="Change in Solution"/>
    <s v="Controllable"/>
    <x v="64"/>
    <x v="10"/>
    <m/>
    <n v="4150081"/>
    <m/>
    <n v="36547"/>
    <m/>
    <m/>
  </r>
  <r>
    <x v="1"/>
    <s v="Colocation "/>
    <s v="Vergent "/>
    <s v="Integracom, Inc."/>
    <n v="75"/>
    <s v="Change in Solution"/>
    <s v="Controllable"/>
    <x v="65"/>
    <x v="3"/>
    <m/>
    <n v="4300580"/>
    <m/>
    <n v="37161.300000000003"/>
    <m/>
    <s v="6.30 - Disco'd last billed April 22"/>
  </r>
  <r>
    <x v="1"/>
    <s v="Managed Services"/>
    <s v="RIT"/>
    <s v="Integrated Physician Network"/>
    <n v="63963"/>
    <s v="Price "/>
    <s v="Controllable"/>
    <x v="5"/>
    <x v="5"/>
    <m/>
    <m/>
    <m/>
    <n v="52731"/>
    <m/>
    <m/>
  </r>
  <r>
    <x v="1"/>
    <s v="Managed Services"/>
    <s v="Vergent "/>
    <s v="James C. Ash, Jr., P.C"/>
    <n v="12"/>
    <s v="Meriplex Terminated Contract "/>
    <s v="Uncontrollable"/>
    <x v="21"/>
    <x v="10"/>
    <m/>
    <m/>
    <m/>
    <n v="36547"/>
    <m/>
    <m/>
  </r>
  <r>
    <x v="1"/>
    <s v="Managed Services"/>
    <s v="Vergent "/>
    <s v="John Noeding Photography"/>
    <n v="0"/>
    <s v="Meriplex Terminated Contract "/>
    <s v="Uncontrollable"/>
    <x v="21"/>
    <x v="10"/>
    <m/>
    <m/>
    <m/>
    <n v="36547"/>
    <m/>
    <m/>
  </r>
  <r>
    <x v="1"/>
    <s v="Managed Services"/>
    <s v="Vergent "/>
    <s v="Keizer Technologies"/>
    <n v="12"/>
    <s v="Meriplex Terminated Contract "/>
    <s v="Uncontrollable"/>
    <x v="21"/>
    <x v="10"/>
    <m/>
    <m/>
    <m/>
    <n v="36547"/>
    <m/>
    <m/>
  </r>
  <r>
    <x v="1"/>
    <s v="Managed Services"/>
    <s v="RIT"/>
    <s v="Keller Material, LTD"/>
    <n v="290"/>
    <s v="MSP - User Downgrades"/>
    <s v="Uncontrollable"/>
    <x v="13"/>
    <x v="9"/>
    <m/>
    <m/>
    <m/>
    <n v="36276.76"/>
    <m/>
    <m/>
  </r>
  <r>
    <x v="1"/>
    <s v="Managed Services"/>
    <s v="Vergent "/>
    <s v="Kelly Search Group"/>
    <n v="13"/>
    <s v="Meriplex Terminated Contract "/>
    <s v="Uncontrollable"/>
    <x v="21"/>
    <x v="10"/>
    <m/>
    <m/>
    <m/>
    <n v="36547"/>
    <m/>
    <m/>
  </r>
  <r>
    <x v="0"/>
    <s v="Connectivity "/>
    <s v="Meriplex"/>
    <s v="Kelly-Moore Paint Company, Inc."/>
    <n v="80"/>
    <s v="Out of Business/Site Closed"/>
    <s v="Uncontrollable"/>
    <x v="66"/>
    <x v="9"/>
    <m/>
    <m/>
    <m/>
    <n v="36276.76"/>
    <m/>
    <m/>
  </r>
  <r>
    <x v="0"/>
    <s v="Connectivity "/>
    <s v="Meriplex"/>
    <s v="Kelly-Moore Paint Company, Inc."/>
    <n v="112.49"/>
    <s v="Out of Business/Site Closed"/>
    <s v="Uncontrollable"/>
    <x v="42"/>
    <x v="9"/>
    <m/>
    <m/>
    <m/>
    <n v="36276.76"/>
    <m/>
    <m/>
  </r>
  <r>
    <x v="0"/>
    <s v="SIP"/>
    <s v="Meriplex"/>
    <s v="Kelly-Moore Paint Company, Inc."/>
    <n v="14"/>
    <s v="Out of Business/Site Closed"/>
    <s v="Uncontrollable"/>
    <x v="42"/>
    <x v="9"/>
    <m/>
    <m/>
    <m/>
    <n v="36276.76"/>
    <m/>
    <m/>
  </r>
  <r>
    <x v="0"/>
    <s v="SDWAN"/>
    <s v="Meriplex"/>
    <s v="Kelly-Moore Paint Company, Inc."/>
    <n v="125"/>
    <s v="Out of Business/Site Closed"/>
    <s v="Uncontrollable"/>
    <x v="42"/>
    <x v="9"/>
    <m/>
    <m/>
    <m/>
    <n v="36276.76"/>
    <m/>
    <m/>
  </r>
  <r>
    <x v="1"/>
    <s v="Connectivity "/>
    <s v="Meriplex"/>
    <s v="Kidwell and Company "/>
    <n v="338"/>
    <s v="Change in Solution"/>
    <s v="Controllable"/>
    <x v="9"/>
    <x v="6"/>
    <m/>
    <m/>
    <m/>
    <n v="42008"/>
    <m/>
    <m/>
  </r>
  <r>
    <x v="1"/>
    <s v="SIP"/>
    <s v="Meriplex"/>
    <s v="Kidwell and Company "/>
    <n v="360.3"/>
    <s v="Meriplex Terminated Contract "/>
    <s v="Uncontrollable"/>
    <x v="9"/>
    <x v="6"/>
    <m/>
    <m/>
    <m/>
    <n v="42008"/>
    <m/>
    <m/>
  </r>
  <r>
    <x v="1"/>
    <s v="SDWAN"/>
    <s v="Meriplex"/>
    <s v="Kidwell and Company "/>
    <n v="100"/>
    <s v="Change in Solution"/>
    <s v="Controllable"/>
    <x v="9"/>
    <x v="6"/>
    <m/>
    <m/>
    <m/>
    <n v="42008"/>
    <m/>
    <m/>
  </r>
  <r>
    <x v="1"/>
    <s v="Managed Services"/>
    <s v="Vergent "/>
    <s v="Kimbell Group Inc."/>
    <n v="18"/>
    <s v="Meriplex Terminated Contract "/>
    <s v="Uncontrollable"/>
    <x v="21"/>
    <x v="10"/>
    <m/>
    <n v="4243952"/>
    <m/>
    <n v="36547"/>
    <m/>
    <m/>
  </r>
  <r>
    <x v="0"/>
    <s v="Colocation "/>
    <s v="Meriplex"/>
    <s v="Kingspan (KNA)"/>
    <n v="180"/>
    <s v="Change in Solution"/>
    <s v="Controllable"/>
    <x v="36"/>
    <x v="3"/>
    <m/>
    <n v="4246229"/>
    <m/>
    <n v="37161.300000000003"/>
    <m/>
    <m/>
  </r>
  <r>
    <x v="0"/>
    <s v="Agent Income "/>
    <s v="EGT"/>
    <s v="Kusar Legal Services, Inc."/>
    <n v="78"/>
    <s v="Change in Solution"/>
    <s v="Controllable"/>
    <x v="67"/>
    <x v="8"/>
    <m/>
    <m/>
    <m/>
    <n v="39402"/>
    <m/>
    <m/>
  </r>
  <r>
    <x v="0"/>
    <s v="Managed Services"/>
    <s v="GNT "/>
    <s v="Language World Services"/>
    <n v="295.64999999999998"/>
    <s v="MSP - User Downgrades"/>
    <s v="Uncontrollable"/>
    <x v="21"/>
    <x v="10"/>
    <m/>
    <m/>
    <m/>
    <n v="36547"/>
    <m/>
    <m/>
  </r>
  <r>
    <x v="1"/>
    <s v="Managed Services"/>
    <s v="PTS "/>
    <s v="LC Plano Association (formerly AR LC LLC)"/>
    <n v="1800"/>
    <s v="Acquired/Change of Management "/>
    <s v="Uncontrollable"/>
    <x v="12"/>
    <x v="6"/>
    <m/>
    <m/>
    <m/>
    <n v="42008"/>
    <m/>
    <m/>
  </r>
  <r>
    <x v="1"/>
    <s v="Managed Services"/>
    <s v="PTS "/>
    <s v="LC Plano Association (formerly AR LC LLC)"/>
    <n v="1800"/>
    <s v="Acquired/Change of Management "/>
    <s v="Uncontrollable"/>
    <x v="12"/>
    <x v="6"/>
    <m/>
    <m/>
    <m/>
    <n v="42008"/>
    <m/>
    <m/>
  </r>
  <r>
    <x v="0"/>
    <s v="SIP"/>
    <s v="Meriplex"/>
    <s v="Legacy Community Health Services"/>
    <n v="73"/>
    <s v="Out of Business/Site Closed"/>
    <s v="Uncontrollable"/>
    <x v="36"/>
    <x v="3"/>
    <m/>
    <m/>
    <m/>
    <n v="37161.300000000003"/>
    <m/>
    <m/>
  </r>
  <r>
    <x v="1"/>
    <s v="Connectivity "/>
    <s v="Meriplex"/>
    <s v="Legacy Paper &amp; Packaging"/>
    <n v="1272"/>
    <s v="Unsatisfied with Service"/>
    <s v="Controllable"/>
    <x v="13"/>
    <x v="9"/>
    <m/>
    <n v="4174348"/>
    <m/>
    <n v="36276.76"/>
    <s v="Multiple EBD; ETLs invoiced "/>
    <m/>
  </r>
  <r>
    <x v="1"/>
    <s v="Cloud "/>
    <s v="Meriplex"/>
    <s v="Legacy Paper &amp; Packaging"/>
    <n v="951.25"/>
    <s v="Unsatisfied with Service"/>
    <s v="Controllable"/>
    <x v="13"/>
    <x v="9"/>
    <m/>
    <n v="4174348"/>
    <m/>
    <n v="36276.76"/>
    <s v="Multiple EBD; ETLs invoiced "/>
    <m/>
  </r>
  <r>
    <x v="1"/>
    <s v="UCaaS"/>
    <s v="Meriplex"/>
    <s v="Legacy Paper &amp; Packaging"/>
    <n v="566"/>
    <s v="Unsatisfied with Service"/>
    <s v="Controllable"/>
    <x v="13"/>
    <x v="9"/>
    <m/>
    <n v="4174348"/>
    <m/>
    <n v="36276.76"/>
    <s v="Multiple EBD; ETLs invoiced "/>
    <m/>
  </r>
  <r>
    <x v="1"/>
    <s v="Managed Services"/>
    <s v="Meriplex"/>
    <s v="Legacy Paper &amp; Packaging"/>
    <n v="2962.65"/>
    <s v="Unsatisfied with Service"/>
    <s v="Controllable"/>
    <x v="13"/>
    <x v="9"/>
    <m/>
    <n v="4174348"/>
    <m/>
    <n v="36276.76"/>
    <s v="Multiple EBD; ETLs invoiced "/>
    <m/>
  </r>
  <r>
    <x v="1"/>
    <s v="SDWAN"/>
    <s v="Meriplex"/>
    <s v="Legacy Paper &amp; Packaging"/>
    <n v="175"/>
    <s v="Unsatisfied with Service"/>
    <s v="Controllable"/>
    <x v="13"/>
    <x v="9"/>
    <m/>
    <n v="4174348"/>
    <m/>
    <n v="36276.76"/>
    <s v="Multiple EBD; ETLs invoiced "/>
    <m/>
  </r>
  <r>
    <x v="0"/>
    <s v="Managed Services"/>
    <s v="HBR"/>
    <s v="Legacy Senior Communitites "/>
    <n v="2500"/>
    <s v="Change in Solution"/>
    <s v="Controllable"/>
    <x v="68"/>
    <x v="3"/>
    <m/>
    <n v="4333461"/>
    <m/>
    <n v="37161.300000000003"/>
    <m/>
    <m/>
  </r>
  <r>
    <x v="1"/>
    <s v="Agent Income "/>
    <s v="Optimum"/>
    <s v="Lita Dirks &amp; Co., LLC"/>
    <n v="43.06"/>
    <s v="Change in Solution"/>
    <s v="Controllable"/>
    <x v="69"/>
    <x v="0"/>
    <m/>
    <m/>
    <m/>
    <n v="53571"/>
    <m/>
    <m/>
  </r>
  <r>
    <x v="1"/>
    <s v="Managed Services"/>
    <s v="Optimum"/>
    <s v="Lita Dirks &amp; Co., LLC"/>
    <n v="1802.21"/>
    <s v="Change in Solution"/>
    <s v="Controllable"/>
    <x v="69"/>
    <x v="0"/>
    <m/>
    <m/>
    <m/>
    <n v="53571"/>
    <m/>
    <m/>
  </r>
  <r>
    <x v="1"/>
    <s v="Managed Services"/>
    <s v="Optimum"/>
    <s v="Lita Dirks &amp; Co., LLC"/>
    <n v="2041.41"/>
    <s v="Change in Solution"/>
    <s v="Controllable"/>
    <x v="69"/>
    <x v="0"/>
    <m/>
    <m/>
    <m/>
    <n v="53571"/>
    <m/>
    <m/>
  </r>
  <r>
    <x v="1"/>
    <s v="Managed Services"/>
    <s v="GNT "/>
    <s v="Livingston Hospitality, LLC."/>
    <n v="85"/>
    <s v="Acquired/Change of Management "/>
    <s v="Uncontrollable"/>
    <x v="70"/>
    <x v="8"/>
    <m/>
    <m/>
    <m/>
    <n v="39402"/>
    <s v="**Had a typo of 44700 to $85**"/>
    <m/>
  </r>
  <r>
    <x v="1"/>
    <s v="Connectivity "/>
    <s v="Vergent "/>
    <s v="Lufthansa Technik Component Services LLC"/>
    <n v="562.5"/>
    <s v="Out of Business/Site Closed"/>
    <s v="Uncontrollable"/>
    <x v="62"/>
    <x v="3"/>
    <m/>
    <n v="4209627"/>
    <m/>
    <n v="37161.300000000003"/>
    <m/>
    <s v="6.30 - Disco'd last billed Feb 22"/>
  </r>
  <r>
    <x v="1"/>
    <s v="Managed Services"/>
    <s v="GNT "/>
    <s v="Lund Construction "/>
    <n v="3450"/>
    <s v="Change in Solution"/>
    <s v="Controllable"/>
    <x v="13"/>
    <x v="9"/>
    <m/>
    <m/>
    <m/>
    <n v="36276.76"/>
    <s v="Report Shows 6,300.45 (5730.45)"/>
    <m/>
  </r>
  <r>
    <x v="1"/>
    <s v="Managed Services"/>
    <s v="GNT "/>
    <s v="Mark III Construction, Inc"/>
    <n v="12000"/>
    <s v="Acquired/Change of Management "/>
    <s v="Uncontrollable"/>
    <x v="10"/>
    <x v="0"/>
    <m/>
    <m/>
    <m/>
    <n v="53571"/>
    <m/>
    <m/>
  </r>
  <r>
    <x v="0"/>
    <s v="Managed Services"/>
    <s v="GNT "/>
    <s v="Marrone Bio Innovations"/>
    <n v="1814.12"/>
    <s v="MSP - User Downgrades"/>
    <s v="Uncontrollable"/>
    <x v="21"/>
    <x v="10"/>
    <m/>
    <m/>
    <m/>
    <n v="36547"/>
    <m/>
    <m/>
  </r>
  <r>
    <x v="1"/>
    <s v="Managed Services"/>
    <s v="Optimum"/>
    <s v="Meritage Funds"/>
    <n v="3401.89"/>
    <s v="Unsatisfied with Service"/>
    <s v="Controllable"/>
    <x v="71"/>
    <x v="0"/>
    <m/>
    <m/>
    <m/>
    <n v="53571"/>
    <m/>
    <m/>
  </r>
  <r>
    <x v="1"/>
    <s v="Managed Services"/>
    <s v="Cyberian"/>
    <s v="Meyer Plastics Inc"/>
    <n v="790"/>
    <s v="Acquisition (M&amp;A)"/>
    <s v="Uncontrollable"/>
    <x v="72"/>
    <x v="4"/>
    <m/>
    <m/>
    <m/>
    <n v="56157"/>
    <s v="Total $1,571 $781 on agent revenue"/>
    <m/>
  </r>
  <r>
    <x v="1"/>
    <s v="Managed Services"/>
    <s v="Cyberian"/>
    <s v="Meyer Plastics Inc"/>
    <n v="-790"/>
    <s v="Acquisition (M&amp;A)"/>
    <s v="Uncontrollable"/>
    <x v="72"/>
    <x v="4"/>
    <m/>
    <m/>
    <m/>
    <n v="56157"/>
    <s v="Total $1,571 $781 on agent revenue"/>
    <m/>
  </r>
  <r>
    <x v="1"/>
    <s v="Managed Services"/>
    <s v="Cyberian"/>
    <s v="Meyer Plastics Inc"/>
    <n v="140.47999999999999"/>
    <s v="Acquisition (M&amp;A)"/>
    <s v="Uncontrollable"/>
    <x v="72"/>
    <x v="4"/>
    <m/>
    <m/>
    <m/>
    <n v="56157"/>
    <m/>
    <m/>
  </r>
  <r>
    <x v="1"/>
    <s v="Managed Services"/>
    <s v="Cyberian"/>
    <s v="Meyer Plastics Inc"/>
    <n v="140.47999999999999"/>
    <s v="Acquisition (M&amp;A)"/>
    <s v="Uncontrollable"/>
    <x v="72"/>
    <x v="4"/>
    <m/>
    <m/>
    <m/>
    <n v="56157"/>
    <m/>
    <m/>
  </r>
  <r>
    <x v="1"/>
    <s v="Agent Income "/>
    <s v="ITW"/>
    <s v="Miller County Circuit Clerk"/>
    <n v="47.25"/>
    <s v="Price "/>
    <s v="Controllable"/>
    <x v="72"/>
    <x v="4"/>
    <m/>
    <m/>
    <m/>
    <n v="56157"/>
    <m/>
    <m/>
  </r>
  <r>
    <x v="1"/>
    <s v="Managed Services"/>
    <s v="ITW"/>
    <s v="Miller County Circuit Clerk"/>
    <n v="2587"/>
    <s v="Price "/>
    <s v="Controllable"/>
    <x v="72"/>
    <x v="4"/>
    <m/>
    <m/>
    <m/>
    <n v="56157"/>
    <m/>
    <m/>
  </r>
  <r>
    <x v="0"/>
    <s v="Managed Services"/>
    <s v="GNT "/>
    <s v="Miyamoto International"/>
    <n v="409.5"/>
    <s v="MSP - User Downgrades"/>
    <s v="Uncontrollable"/>
    <x v="21"/>
    <x v="10"/>
    <m/>
    <m/>
    <m/>
    <n v="36547"/>
    <m/>
    <m/>
  </r>
  <r>
    <x v="0"/>
    <s v="Cloud "/>
    <s v="ITW"/>
    <s v="Nantze Electric Co Inc"/>
    <n v="240"/>
    <s v="Change in Solution"/>
    <s v="Controllable"/>
    <x v="2"/>
    <x v="2"/>
    <m/>
    <m/>
    <m/>
    <n v="44332"/>
    <m/>
    <m/>
  </r>
  <r>
    <x v="0"/>
    <s v="Managed Services"/>
    <s v="Optimum"/>
    <s v="National Endowment For Financial Ed"/>
    <n v="1132.5"/>
    <s v="Unsatisfied with Service"/>
    <s v="Controllable"/>
    <x v="13"/>
    <x v="9"/>
    <m/>
    <m/>
    <m/>
    <n v="36276.76"/>
    <s v="Reduced on short time - we are short handed "/>
    <m/>
  </r>
  <r>
    <x v="1"/>
    <s v="Managed Services"/>
    <s v="ITW"/>
    <s v="National Hose &amp; Accessory"/>
    <n v="2698.65"/>
    <s v="Change in Solution"/>
    <s v="Controllable"/>
    <x v="1"/>
    <x v="1"/>
    <m/>
    <m/>
    <m/>
    <n v="55290"/>
    <m/>
    <m/>
  </r>
  <r>
    <x v="1"/>
    <s v="SIP"/>
    <s v="Vergent "/>
    <s v="North Texas Debt Freedom"/>
    <n v="70.8"/>
    <s v="Change in Solution"/>
    <s v="Controllable"/>
    <x v="73"/>
    <x v="8"/>
    <m/>
    <m/>
    <m/>
    <n v="39402"/>
    <m/>
    <s v="6.30 - Disco'd last billed April 22"/>
  </r>
  <r>
    <x v="0"/>
    <s v="UCaaS"/>
    <s v="Meriplex"/>
    <s v="Northstar Energy Management"/>
    <n v="25"/>
    <s v="Change in Solution"/>
    <s v="Controllable"/>
    <x v="60"/>
    <x v="0"/>
    <m/>
    <m/>
    <m/>
    <n v="53571"/>
    <m/>
    <m/>
  </r>
  <r>
    <x v="0"/>
    <s v="UCaaS"/>
    <s v="Meriplex"/>
    <s v="Northstar Energy Management"/>
    <n v="150"/>
    <s v="Change in Solution"/>
    <s v="Controllable"/>
    <x v="74"/>
    <x v="0"/>
    <m/>
    <m/>
    <m/>
    <n v="53571"/>
    <m/>
    <m/>
  </r>
  <r>
    <x v="0"/>
    <s v="UCaaS"/>
    <s v="Meriplex"/>
    <s v="Northstar Energy Management, LLC. (NovaSource)"/>
    <n v="1287.5"/>
    <s v="Change in Solution"/>
    <s v="Controllable"/>
    <x v="75"/>
    <x v="10"/>
    <m/>
    <m/>
    <m/>
    <n v="36547"/>
    <m/>
    <m/>
  </r>
  <r>
    <x v="1"/>
    <s v="Connectivity "/>
    <s v="Vergent "/>
    <s v="OneCloud Networks, LLC"/>
    <n v="750"/>
    <s v="Change in Solution"/>
    <s v="Controllable"/>
    <x v="76"/>
    <x v="5"/>
    <m/>
    <m/>
    <m/>
    <n v="52731"/>
    <m/>
    <m/>
  </r>
  <r>
    <x v="0"/>
    <s v="SIP"/>
    <s v="Meriplex"/>
    <s v="Opportune LLP"/>
    <n v="408.96"/>
    <s v="Acquired/Change of Management "/>
    <s v="Uncontrollable"/>
    <x v="13"/>
    <x v="9"/>
    <m/>
    <n v="4049216"/>
    <m/>
    <n v="36276.76"/>
    <s v="Denver"/>
    <m/>
  </r>
  <r>
    <x v="0"/>
    <s v="SIP"/>
    <s v="Meriplex"/>
    <s v="Opportune LLP"/>
    <n v="141.5"/>
    <s v="Acquired/Change of Management "/>
    <s v="Uncontrollable"/>
    <x v="77"/>
    <x v="10"/>
    <d v="2022-02-07T00:00:00"/>
    <n v="4181975"/>
    <m/>
    <n v="36547"/>
    <s v="711 Louisiana , Houston TX"/>
    <m/>
  </r>
  <r>
    <x v="0"/>
    <s v="SIP"/>
    <s v="Meriplex"/>
    <s v="Opportune LLP"/>
    <n v="355.5"/>
    <s v="Acquired/Change of Management "/>
    <s v="Uncontrollable"/>
    <x v="9"/>
    <x v="6"/>
    <d v="2022-06-01T00:00:00"/>
    <n v="4181967"/>
    <m/>
    <n v="42008"/>
    <s v="2000 McKinney, Dallas TX"/>
    <m/>
  </r>
  <r>
    <x v="0"/>
    <s v="SIP"/>
    <s v="Meriplex"/>
    <s v="Opportune LLP"/>
    <n v="29"/>
    <s v="Acquired/Change of Management "/>
    <s v="Uncontrollable"/>
    <x v="9"/>
    <x v="6"/>
    <d v="2022-06-15T00:00:00"/>
    <n v="4181975"/>
    <m/>
    <n v="42008"/>
    <s v="$28 Not billing - 711 Louisiana , Houston TX"/>
    <m/>
  </r>
  <r>
    <x v="0"/>
    <s v="SIP"/>
    <s v="Meriplex"/>
    <s v="Opportune LLP"/>
    <n v="63.5"/>
    <s v="Acquired/Change of Management "/>
    <s v="Uncontrollable"/>
    <x v="9"/>
    <x v="6"/>
    <d v="2022-06-01T00:00:00"/>
    <n v="4182001"/>
    <m/>
    <n v="42008"/>
    <s v="Not billing -8323 SW Frwy, Houston TX"/>
    <m/>
  </r>
  <r>
    <x v="0"/>
    <s v="SIP"/>
    <s v="Meriplex"/>
    <s v="Opportune LLP"/>
    <n v="405.62"/>
    <s v="Acquired/Change of Management "/>
    <s v="Uncontrollable"/>
    <x v="39"/>
    <x v="11"/>
    <d v="2022-10-18T00:00:00"/>
    <n v="4181957"/>
    <m/>
    <n v="36825.51"/>
    <s v="401 S Boston Ave, Tulsa OK"/>
    <m/>
  </r>
  <r>
    <x v="0"/>
    <s v="SIP"/>
    <s v="Meriplex"/>
    <s v="Opportune LLP"/>
    <n v="1161.8599999999999"/>
    <s v="Acquired/Change of Management "/>
    <s v="Uncontrollable"/>
    <x v="78"/>
    <x v="11"/>
    <d v="2022-03-15T00:00:00"/>
    <n v="4181975"/>
    <m/>
    <n v="36825.51"/>
    <s v="711 Louisiana , Houston TX"/>
    <m/>
  </r>
  <r>
    <x v="0"/>
    <s v="SIP"/>
    <s v="Meriplex"/>
    <s v="Opportune LLP"/>
    <n v="628.91"/>
    <s v="Acquired/Change of Management "/>
    <s v="Uncontrollable"/>
    <x v="58"/>
    <x v="11"/>
    <d v="2022-03-14T00:00:00"/>
    <n v="4182001"/>
    <m/>
    <n v="36825.51"/>
    <s v="4424 W Sam Houston Pkwy, Houston TX"/>
    <m/>
  </r>
  <r>
    <x v="1"/>
    <s v="Managed Services"/>
    <s v="Lightpoint"/>
    <s v="Oregon Eye Specialists "/>
    <n v="12821"/>
    <s v="Acquired/Change of Management "/>
    <s v="Uncontrollable"/>
    <x v="17"/>
    <x v="8"/>
    <m/>
    <m/>
    <m/>
    <n v="39402"/>
    <m/>
    <m/>
  </r>
  <r>
    <x v="1"/>
    <s v="Managed Services"/>
    <s v="Lightpoint"/>
    <s v="Oregon Oncology Specialists"/>
    <n v="17197"/>
    <s v="Unsatisfied with Service"/>
    <s v="Controllable"/>
    <x v="10"/>
    <x v="0"/>
    <m/>
    <m/>
    <m/>
    <n v="53571"/>
    <m/>
    <m/>
  </r>
  <r>
    <x v="1"/>
    <s v="Cloud "/>
    <s v="Lightpoint"/>
    <s v="Oregon Oncology Specialists"/>
    <n v="296.33999999999997"/>
    <s v="Unsatisfied with Service"/>
    <s v="Controllable"/>
    <x v="10"/>
    <x v="0"/>
    <m/>
    <m/>
    <m/>
    <n v="53571"/>
    <m/>
    <m/>
  </r>
  <r>
    <x v="0"/>
    <s v="Cloud "/>
    <s v="EGT"/>
    <s v="Pacific Press Co"/>
    <n v="328.9"/>
    <s v="Change in Solution"/>
    <s v="Controllable"/>
    <x v="79"/>
    <x v="7"/>
    <m/>
    <m/>
    <m/>
    <n v="54434"/>
    <m/>
    <m/>
  </r>
  <r>
    <x v="1"/>
    <s v="Agent Income "/>
    <s v="Lightpoint"/>
    <s v="Pacific Truck Colors"/>
    <n v="12.75"/>
    <s v="Unsatisfied with Service"/>
    <s v="Controllable"/>
    <x v="2"/>
    <x v="2"/>
    <m/>
    <m/>
    <m/>
    <n v="44332"/>
    <m/>
    <m/>
  </r>
  <r>
    <x v="1"/>
    <s v="Colocation "/>
    <s v="Vergent "/>
    <s v="Page Agency - Big Digi"/>
    <n v="178"/>
    <s v="Meriplex Terminated Contract "/>
    <s v="Uncontrollable"/>
    <x v="17"/>
    <x v="8"/>
    <m/>
    <m/>
    <m/>
    <n v="39402"/>
    <m/>
    <s v="6.30 - Disco'd last billed April 22"/>
  </r>
  <r>
    <x v="1"/>
    <s v="Managed Services"/>
    <s v="RIT"/>
    <s v="Pano "/>
    <n v="0"/>
    <s v="Change in Solution"/>
    <s v="Controllable"/>
    <x v="21"/>
    <x v="10"/>
    <m/>
    <m/>
    <m/>
    <n v="36547"/>
    <s v="Unsatisfied with Ntirety"/>
    <m/>
  </r>
  <r>
    <x v="2"/>
    <s v="Connectivity "/>
    <s v="Meriplex"/>
    <s v="Pbk Architects, Inc."/>
    <n v="175"/>
    <s v="Price "/>
    <s v="Controllable"/>
    <x v="80"/>
    <x v="9"/>
    <s v="M2M"/>
    <n v="4168696"/>
    <m/>
    <n v="36276.76"/>
    <s v="Costa Mesa "/>
    <m/>
  </r>
  <r>
    <x v="2"/>
    <s v="SDWAN"/>
    <s v="Meriplex"/>
    <s v="Pbk Architects, Inc."/>
    <n v="100"/>
    <s v="Price "/>
    <s v="Controllable"/>
    <x v="80"/>
    <x v="9"/>
    <s v="M2M"/>
    <n v="4168696"/>
    <m/>
    <n v="36276.76"/>
    <s v="Costa Mesa "/>
    <m/>
  </r>
  <r>
    <x v="0"/>
    <s v="Managed Services"/>
    <s v="Optimum"/>
    <s v="Pinery Water District"/>
    <n v="60"/>
    <s v="MSP - User Downgrades"/>
    <s v="Uncontrollable"/>
    <x v="13"/>
    <x v="9"/>
    <m/>
    <m/>
    <m/>
    <n v="36276.76"/>
    <s v="Revenue changed associated to 24x7 monitoring"/>
    <m/>
  </r>
  <r>
    <x v="1"/>
    <s v="Colocation "/>
    <s v="Vergent "/>
    <s v="Pixl Production"/>
    <n v="642.86"/>
    <s v="Change in Solution"/>
    <s v="Controllable"/>
    <x v="81"/>
    <x v="3"/>
    <m/>
    <n v="4293521"/>
    <m/>
    <n v="37161.300000000003"/>
    <m/>
    <s v="6.30 - Disco'd last billed Mar 22"/>
  </r>
  <r>
    <x v="1"/>
    <s v="Cloud "/>
    <s v="Meriplex"/>
    <s v="Pleasant Grove ISD"/>
    <n v="650"/>
    <s v="Change in Solution"/>
    <s v="Controllable"/>
    <x v="82"/>
    <x v="7"/>
    <m/>
    <m/>
    <m/>
    <n v="54434"/>
    <m/>
    <m/>
  </r>
  <r>
    <x v="1"/>
    <s v="Agent Income "/>
    <s v="HBR"/>
    <s v="PM2 Financial Solutions LLC"/>
    <n v="2.76"/>
    <s v="Out of Business/Site Closed"/>
    <s v="Uncontrollable"/>
    <x v="83"/>
    <x v="5"/>
    <m/>
    <m/>
    <m/>
    <n v="52731"/>
    <m/>
    <m/>
  </r>
  <r>
    <x v="0"/>
    <s v="Connectivity "/>
    <s v="Meriplex"/>
    <s v="PMQ Group, LLC dba Avita"/>
    <n v="611"/>
    <s v="Out of Business/Site Closed"/>
    <s v="Uncontrollable"/>
    <x v="36"/>
    <x v="3"/>
    <m/>
    <m/>
    <m/>
    <n v="37161.300000000003"/>
    <s v="Loc 1023"/>
    <m/>
  </r>
  <r>
    <x v="0"/>
    <s v="Managed Services"/>
    <s v="Meriplex"/>
    <s v="PMQ Group, LLC dba Avita"/>
    <n v="362.46"/>
    <s v="Out of Business/Site Closed"/>
    <s v="Uncontrollable"/>
    <x v="36"/>
    <x v="3"/>
    <m/>
    <m/>
    <m/>
    <n v="37161.300000000003"/>
    <s v="Loc 1023"/>
    <m/>
  </r>
  <r>
    <x v="0"/>
    <s v="Connectivity "/>
    <s v="Meriplex"/>
    <s v="PMQ Group, LLC dba Avita"/>
    <n v="696.51"/>
    <s v="Out of Business/Site Closed"/>
    <s v="Uncontrollable"/>
    <x v="84"/>
    <x v="3"/>
    <m/>
    <m/>
    <m/>
    <n v="37161.300000000003"/>
    <s v="Loc 1020"/>
    <m/>
  </r>
  <r>
    <x v="0"/>
    <s v="Managed Services"/>
    <s v="Meriplex"/>
    <s v="PMQ Group, LLC dba Avita"/>
    <n v="362.46"/>
    <s v="Out of Business/Site Closed"/>
    <s v="Uncontrollable"/>
    <x v="84"/>
    <x v="3"/>
    <m/>
    <m/>
    <m/>
    <n v="37161.300000000003"/>
    <s v="Loc 1020"/>
    <m/>
  </r>
  <r>
    <x v="0"/>
    <s v="SDWAN"/>
    <s v="Meriplex"/>
    <s v="PMQ Group, LLC dba Avita"/>
    <n v="107.1"/>
    <s v="Out of Business/Site Closed"/>
    <s v="Uncontrollable"/>
    <x v="36"/>
    <x v="3"/>
    <m/>
    <m/>
    <m/>
    <n v="37161.300000000003"/>
    <s v="Loc 1023"/>
    <m/>
  </r>
  <r>
    <x v="0"/>
    <s v="SDWAN"/>
    <s v="Meriplex"/>
    <s v="PMQ Group, LLC dba Avita"/>
    <n v="107.1"/>
    <s v="Out of Business/Site Closed"/>
    <s v="Uncontrollable"/>
    <x v="84"/>
    <x v="3"/>
    <m/>
    <m/>
    <m/>
    <n v="37161.300000000003"/>
    <s v="Loc 1020"/>
    <m/>
  </r>
  <r>
    <x v="1"/>
    <s v="Managed Services"/>
    <s v="F1"/>
    <s v="R2C Inc"/>
    <n v="686"/>
    <s v="Acquired/Change of Management "/>
    <s v="Uncontrollable"/>
    <x v="2"/>
    <x v="2"/>
    <m/>
    <m/>
    <m/>
    <n v="44332"/>
    <m/>
    <m/>
  </r>
  <r>
    <x v="1"/>
    <s v="Agent Income "/>
    <s v="Meriplex"/>
    <s v="RBC Energy Services, LLC"/>
    <n v="23.87"/>
    <s v="Unsatisfied with Service"/>
    <s v="Controllable"/>
    <x v="21"/>
    <x v="10"/>
    <m/>
    <m/>
    <m/>
    <n v="36547"/>
    <m/>
    <m/>
  </r>
  <r>
    <x v="0"/>
    <s v="Cloud "/>
    <s v="RIT"/>
    <s v="Regenexx"/>
    <n v="699.5"/>
    <s v="Change in Solution"/>
    <s v="Controllable"/>
    <x v="85"/>
    <x v="7"/>
    <m/>
    <m/>
    <m/>
    <n v="54434"/>
    <m/>
    <m/>
  </r>
  <r>
    <x v="1"/>
    <s v="Managed Services"/>
    <s v="PTS "/>
    <s v="Revelation MD "/>
    <n v="1884"/>
    <s v="Price "/>
    <s v="Controllable"/>
    <x v="86"/>
    <x v="10"/>
    <d v="2022-02-10T00:00:00"/>
    <n v="4100729"/>
    <m/>
    <n v="36547"/>
    <m/>
    <m/>
  </r>
  <r>
    <x v="0"/>
    <s v="Managed Services"/>
    <s v="Optimum"/>
    <s v="Ruegsegger Simons &amp; Stern LLC"/>
    <n v="7072.5"/>
    <s v="Change in Solution"/>
    <s v="Controllable"/>
    <x v="34"/>
    <x v="7"/>
    <m/>
    <m/>
    <m/>
    <n v="54434"/>
    <m/>
    <m/>
  </r>
  <r>
    <x v="1"/>
    <s v="Connectivity "/>
    <s v="Vergent "/>
    <s v="Rupe Investments"/>
    <n v="329.15"/>
    <s v="Acquired/Change of Management "/>
    <s v="Uncontrollable"/>
    <x v="52"/>
    <x v="9"/>
    <s v="M2M"/>
    <n v="4114354"/>
    <m/>
    <n v="36276.76"/>
    <m/>
    <m/>
  </r>
  <r>
    <x v="1"/>
    <s v="SIP"/>
    <s v="Vergent "/>
    <s v="Rupe Investments"/>
    <n v="84.84"/>
    <s v="Acquired/Change of Management "/>
    <s v="Uncontrollable"/>
    <x v="52"/>
    <x v="9"/>
    <s v="M2M"/>
    <n v="4114354"/>
    <m/>
    <n v="36276.76"/>
    <m/>
    <m/>
  </r>
  <r>
    <x v="1"/>
    <s v="Managed Services"/>
    <s v="Vergent "/>
    <s v="Rupe Investments"/>
    <n v="29.95"/>
    <s v="Acquired/Change of Management "/>
    <s v="Uncontrollable"/>
    <x v="13"/>
    <x v="9"/>
    <s v="M2M"/>
    <n v="4114354"/>
    <m/>
    <n v="36276.76"/>
    <m/>
    <m/>
  </r>
  <r>
    <x v="1"/>
    <s v="SIP"/>
    <s v="Meriplex"/>
    <s v="Sage Street Financial Advisory"/>
    <n v="278"/>
    <s v="Meriplex Terminated Contract "/>
    <s v="Uncontrollable"/>
    <x v="9"/>
    <x v="6"/>
    <m/>
    <m/>
    <m/>
    <n v="42008"/>
    <m/>
    <m/>
  </r>
  <r>
    <x v="1"/>
    <s v="Connectivity "/>
    <s v="Meriplex"/>
    <s v="Sage Street Financial Advisory"/>
    <n v="275"/>
    <s v="Change in Solution"/>
    <s v="Controllable"/>
    <x v="9"/>
    <x v="6"/>
    <m/>
    <m/>
    <m/>
    <n v="42008"/>
    <m/>
    <m/>
  </r>
  <r>
    <x v="1"/>
    <s v="SIP"/>
    <s v="Meriplex"/>
    <s v="Sage Street Financial Advisory"/>
    <n v="278"/>
    <s v="Meriplex Terminated Contract "/>
    <s v="Uncontrollable"/>
    <x v="87"/>
    <x v="6"/>
    <m/>
    <m/>
    <m/>
    <n v="42008"/>
    <s v="Hosted IPT "/>
    <m/>
  </r>
  <r>
    <x v="1"/>
    <s v="Connectivity "/>
    <s v="Meriplex"/>
    <s v="Sage Street Financial Advisory"/>
    <n v="275"/>
    <s v="Change in Solution"/>
    <s v="Controllable"/>
    <x v="88"/>
    <x v="2"/>
    <m/>
    <m/>
    <m/>
    <n v="44332"/>
    <m/>
    <m/>
  </r>
  <r>
    <x v="1"/>
    <s v="SDWAN"/>
    <s v="Meriplex"/>
    <s v="Sage Street Financial Advisory"/>
    <n v="200"/>
    <s v="Change in Solution"/>
    <s v="Controllable"/>
    <x v="88"/>
    <x v="2"/>
    <m/>
    <m/>
    <m/>
    <n v="44332"/>
    <m/>
    <m/>
  </r>
  <r>
    <x v="1"/>
    <s v="SDWAN"/>
    <s v="Meriplex"/>
    <s v="Sage Street Financial Advisory"/>
    <n v="200"/>
    <s v="Change in Solution"/>
    <s v="Controllable"/>
    <x v="9"/>
    <x v="6"/>
    <m/>
    <m/>
    <m/>
    <n v="42008"/>
    <m/>
    <m/>
  </r>
  <r>
    <x v="2"/>
    <s v="Connectivity "/>
    <s v="Meriplex"/>
    <s v="SCI"/>
    <n v="1990.5"/>
    <s v="Change in Solution"/>
    <s v="Controllable"/>
    <x v="89"/>
    <x v="6"/>
    <m/>
    <m/>
    <m/>
    <n v="42008"/>
    <m/>
    <m/>
  </r>
  <r>
    <x v="2"/>
    <s v="SIP"/>
    <s v="Meriplex"/>
    <s v="SCI"/>
    <n v="96"/>
    <s v="Change in Solution"/>
    <s v="Controllable"/>
    <x v="90"/>
    <x v="8"/>
    <m/>
    <m/>
    <m/>
    <n v="39402"/>
    <m/>
    <m/>
  </r>
  <r>
    <x v="2"/>
    <s v="SIP"/>
    <s v="Meriplex"/>
    <s v="SCI"/>
    <n v="51.5"/>
    <s v="Change in Solution"/>
    <s v="Controllable"/>
    <x v="89"/>
    <x v="6"/>
    <m/>
    <m/>
    <m/>
    <n v="42008"/>
    <m/>
    <m/>
  </r>
  <r>
    <x v="2"/>
    <s v="Connectivity "/>
    <s v="Meriplex"/>
    <s v="SCI"/>
    <n v="1038"/>
    <s v="Change in Solution"/>
    <s v="Controllable"/>
    <x v="24"/>
    <x v="2"/>
    <m/>
    <m/>
    <m/>
    <n v="44332"/>
    <m/>
    <m/>
  </r>
  <r>
    <x v="2"/>
    <s v="SDWAN"/>
    <s v="Meriplex"/>
    <s v="SCI"/>
    <n v="1250"/>
    <s v="Change in Solution"/>
    <s v="Controllable"/>
    <x v="90"/>
    <x v="8"/>
    <m/>
    <m/>
    <m/>
    <n v="39402"/>
    <m/>
    <m/>
  </r>
  <r>
    <x v="0"/>
    <s v="Connectivity "/>
    <s v="Meriplex"/>
    <s v="SCI"/>
    <n v="167"/>
    <s v="Acquired/Change of Management "/>
    <s v="Uncontrollable"/>
    <x v="91"/>
    <x v="9"/>
    <m/>
    <n v="4166883"/>
    <m/>
    <n v="36276.76"/>
    <s v="Loc 4234"/>
    <m/>
  </r>
  <r>
    <x v="0"/>
    <s v="SDWAN"/>
    <s v="Meriplex"/>
    <s v="SCI"/>
    <n v="100"/>
    <s v="Acquired/Change of Management "/>
    <s v="Uncontrollable"/>
    <x v="91"/>
    <x v="9"/>
    <m/>
    <n v="4166883"/>
    <m/>
    <n v="36276.76"/>
    <s v="Loc 4234"/>
    <m/>
  </r>
  <r>
    <x v="0"/>
    <s v="SIP"/>
    <s v="Meriplex"/>
    <s v="SCI"/>
    <n v="100"/>
    <s v="Out of Business/Site Closed"/>
    <s v="Uncontrollable"/>
    <x v="36"/>
    <x v="3"/>
    <m/>
    <m/>
    <m/>
    <n v="37161.300000000003"/>
    <s v="Loc 7975"/>
    <m/>
  </r>
  <r>
    <x v="0"/>
    <s v="Connectivity "/>
    <s v="Meriplex"/>
    <s v="SCI"/>
    <n v="45"/>
    <s v="Out of Business/Site Closed"/>
    <s v="Uncontrollable"/>
    <x v="36"/>
    <x v="3"/>
    <m/>
    <m/>
    <m/>
    <n v="37161.300000000003"/>
    <s v="Loc 7975"/>
    <m/>
  </r>
  <r>
    <x v="0"/>
    <s v="Connectivity "/>
    <s v="Meriplex"/>
    <s v="SCI"/>
    <n v="626"/>
    <s v="Change in Solution"/>
    <s v="Controllable"/>
    <x v="92"/>
    <x v="3"/>
    <m/>
    <m/>
    <m/>
    <n v="37161.300000000003"/>
    <s v="Loc 7472"/>
    <m/>
  </r>
  <r>
    <x v="0"/>
    <s v="Connectivity "/>
    <s v="Meriplex"/>
    <s v="SCI"/>
    <n v="106"/>
    <s v="Change in Solution"/>
    <s v="Controllable"/>
    <x v="21"/>
    <x v="10"/>
    <m/>
    <n v="4110550"/>
    <m/>
    <n v="36547"/>
    <s v="Loc 1895"/>
    <m/>
  </r>
  <r>
    <x v="0"/>
    <s v="Connectivity "/>
    <s v="Meriplex"/>
    <s v="SCI"/>
    <n v="650"/>
    <s v="Change in Solution"/>
    <s v="Controllable"/>
    <x v="93"/>
    <x v="10"/>
    <m/>
    <n v="4157280"/>
    <m/>
    <n v="36547"/>
    <s v="Loc 0744"/>
    <m/>
  </r>
  <r>
    <x v="0"/>
    <s v="Managed Services"/>
    <s v="Meriplex"/>
    <s v="SCI"/>
    <n v="60"/>
    <s v="Change in Solution"/>
    <s v="Controllable"/>
    <x v="94"/>
    <x v="11"/>
    <m/>
    <m/>
    <m/>
    <n v="36825.51"/>
    <s v="Loc 2492"/>
    <m/>
  </r>
  <r>
    <x v="0"/>
    <s v="Connectivity "/>
    <s v="Meriplex"/>
    <s v="SCI"/>
    <n v="192"/>
    <s v="Change in Solution"/>
    <s v="Controllable"/>
    <x v="16"/>
    <x v="8"/>
    <m/>
    <m/>
    <m/>
    <n v="39402"/>
    <s v="Loc 8173"/>
    <m/>
  </r>
  <r>
    <x v="0"/>
    <s v="Connectivity "/>
    <s v="Meriplex"/>
    <s v="SCI"/>
    <n v="2817.5"/>
    <s v="Change in Solution"/>
    <s v="Controllable"/>
    <x v="72"/>
    <x v="4"/>
    <m/>
    <m/>
    <m/>
    <n v="56157"/>
    <s v="Mulitple Locations "/>
    <m/>
  </r>
  <r>
    <x v="0"/>
    <s v="SIP"/>
    <s v="Meriplex"/>
    <s v="SCI"/>
    <n v="135"/>
    <s v="Change in Solution"/>
    <s v="Controllable"/>
    <x v="72"/>
    <x v="4"/>
    <m/>
    <m/>
    <m/>
    <n v="56157"/>
    <s v="Mulitple Locations "/>
    <m/>
  </r>
  <r>
    <x v="0"/>
    <s v="SDWAN"/>
    <s v="Meriplex"/>
    <s v="SCI"/>
    <n v="100"/>
    <s v="Out of Business/Site Closed"/>
    <s v="Uncontrollable"/>
    <x v="36"/>
    <x v="3"/>
    <m/>
    <m/>
    <m/>
    <n v="37161.300000000003"/>
    <s v="Loc 7975"/>
    <m/>
  </r>
  <r>
    <x v="0"/>
    <s v="SDWAN"/>
    <s v="Meriplex"/>
    <s v="SCI"/>
    <n v="2025"/>
    <s v="Change in Solution"/>
    <s v="Controllable"/>
    <x v="95"/>
    <x v="3"/>
    <m/>
    <m/>
    <m/>
    <n v="37161.300000000003"/>
    <s v="Multiple Locations "/>
    <m/>
  </r>
  <r>
    <x v="0"/>
    <s v="SDWAN"/>
    <s v="Meriplex"/>
    <s v="SCI"/>
    <n v="4012.5"/>
    <s v="Change in Solution"/>
    <s v="Controllable"/>
    <x v="32"/>
    <x v="5"/>
    <m/>
    <m/>
    <m/>
    <n v="52731"/>
    <s v="Multiple Locations "/>
    <m/>
  </r>
  <r>
    <x v="0"/>
    <s v="SDWAN"/>
    <s v="Meriplex"/>
    <s v="SCI"/>
    <n v="3585"/>
    <s v="Change in Solution"/>
    <s v="Controllable"/>
    <x v="72"/>
    <x v="4"/>
    <m/>
    <m/>
    <m/>
    <n v="56157"/>
    <s v="Mulitple Locations "/>
    <m/>
  </r>
  <r>
    <x v="0"/>
    <s v="SDWAN"/>
    <s v="Meriplex"/>
    <s v="SCI"/>
    <n v="100"/>
    <s v="Change in Solution"/>
    <s v="Controllable"/>
    <x v="21"/>
    <x v="10"/>
    <m/>
    <n v="4110550"/>
    <m/>
    <n v="36547"/>
    <s v="Loc 1895"/>
    <m/>
  </r>
  <r>
    <x v="0"/>
    <s v="Connectivity "/>
    <s v="Meriplex"/>
    <s v="SCI"/>
    <n v="1188"/>
    <s v="Change in Solution"/>
    <s v="Controllable"/>
    <x v="32"/>
    <x v="5"/>
    <m/>
    <m/>
    <m/>
    <n v="52731"/>
    <s v="Mulitple Locations "/>
    <m/>
  </r>
  <r>
    <x v="0"/>
    <s v="Connectivity "/>
    <s v="Meriplex"/>
    <s v="SCI"/>
    <n v="1828"/>
    <s v="Change in Solution"/>
    <s v="Controllable"/>
    <x v="0"/>
    <x v="0"/>
    <m/>
    <m/>
    <m/>
    <n v="53571"/>
    <s v="Mulitple Locations "/>
    <m/>
  </r>
  <r>
    <x v="0"/>
    <s v="SIP"/>
    <s v="Meriplex"/>
    <s v="SCI"/>
    <n v="7216.8"/>
    <s v="Change in Solution"/>
    <s v="Controllable"/>
    <x v="0"/>
    <x v="0"/>
    <m/>
    <m/>
    <m/>
    <n v="53571"/>
    <s v="Mulitple Locations "/>
    <m/>
  </r>
  <r>
    <x v="0"/>
    <s v="SDWAN"/>
    <s v="Meriplex"/>
    <s v="SCI"/>
    <n v="1025"/>
    <s v="Change in Solution"/>
    <s v="Controllable"/>
    <x v="24"/>
    <x v="2"/>
    <m/>
    <m/>
    <m/>
    <n v="44332"/>
    <s v="Multiple Locations "/>
    <m/>
  </r>
  <r>
    <x v="0"/>
    <s v="SDWAN"/>
    <s v="Meriplex"/>
    <s v="SCI"/>
    <n v="888.5"/>
    <s v="Change in Solution"/>
    <s v="Controllable"/>
    <x v="89"/>
    <x v="6"/>
    <m/>
    <m/>
    <m/>
    <n v="42008"/>
    <s v="Multiple Locations "/>
    <m/>
  </r>
  <r>
    <x v="0"/>
    <s v="SDWAN"/>
    <s v="Meriplex"/>
    <s v="SCI"/>
    <n v="195"/>
    <s v="Change in Solution"/>
    <s v="Controllable"/>
    <x v="94"/>
    <x v="11"/>
    <m/>
    <m/>
    <m/>
    <n v="36825.51"/>
    <s v="Loc 2492"/>
    <m/>
  </r>
  <r>
    <x v="0"/>
    <s v="SDWAN"/>
    <s v="Meriplex"/>
    <s v="SCI"/>
    <n v="1950"/>
    <s v="Change in Solution"/>
    <s v="Controllable"/>
    <x v="96"/>
    <x v="1"/>
    <m/>
    <m/>
    <m/>
    <n v="55290"/>
    <s v="Mulitple Locations "/>
    <m/>
  </r>
  <r>
    <x v="0"/>
    <s v="SDWAN"/>
    <s v="Meriplex"/>
    <s v="SCI"/>
    <n v="2856"/>
    <s v="Change in Solution"/>
    <s v="Controllable"/>
    <x v="97"/>
    <x v="7"/>
    <m/>
    <m/>
    <m/>
    <n v="54434"/>
    <s v="Mulitple Locations "/>
    <m/>
  </r>
  <r>
    <x v="0"/>
    <s v="SDWAN"/>
    <s v="Meriplex"/>
    <s v="SCI"/>
    <n v="2935"/>
    <s v="Change in Solution"/>
    <s v="Controllable"/>
    <x v="0"/>
    <x v="0"/>
    <m/>
    <m/>
    <m/>
    <n v="53571"/>
    <s v="Multiple Locations "/>
    <m/>
  </r>
  <r>
    <x v="0"/>
    <s v="SIP"/>
    <s v="Meriplex"/>
    <s v="SCI"/>
    <n v="0"/>
    <s v="Change in Solution"/>
    <s v="Controllable"/>
    <x v="96"/>
    <x v="1"/>
    <m/>
    <m/>
    <m/>
    <n v="55290"/>
    <s v="Mulitple Locations "/>
    <m/>
  </r>
  <r>
    <x v="0"/>
    <s v="Connectivity "/>
    <s v="Meriplex"/>
    <s v="SCI"/>
    <n v="693"/>
    <s v="Change in Solution"/>
    <s v="Controllable"/>
    <x v="96"/>
    <x v="1"/>
    <m/>
    <m/>
    <m/>
    <n v="55290"/>
    <s v="Mulitple Locations "/>
    <m/>
  </r>
  <r>
    <x v="0"/>
    <s v="SIP"/>
    <s v="Meriplex"/>
    <s v="SCI"/>
    <n v="173.25"/>
    <s v="Change in Solution"/>
    <s v="Controllable"/>
    <x v="97"/>
    <x v="7"/>
    <m/>
    <m/>
    <m/>
    <n v="54434"/>
    <s v="Mulitple Locations "/>
    <m/>
  </r>
  <r>
    <x v="0"/>
    <s v="Connectivity "/>
    <s v="Meriplex"/>
    <s v="SCI"/>
    <n v="3716"/>
    <s v="Change in Solution"/>
    <s v="Controllable"/>
    <x v="97"/>
    <x v="7"/>
    <m/>
    <m/>
    <m/>
    <n v="54434"/>
    <s v="Mulitple Locations "/>
    <m/>
  </r>
  <r>
    <x v="0"/>
    <s v="UCaaS"/>
    <s v="Optimum"/>
    <s v="Scott's Liquid Gold Inc"/>
    <n v="885.99"/>
    <s v="MSP - User Downgrades"/>
    <s v="Uncontrollable"/>
    <x v="13"/>
    <x v="9"/>
    <m/>
    <m/>
    <m/>
    <n v="36276.76"/>
    <s v="VoiP; should it be User Downgrades"/>
    <m/>
  </r>
  <r>
    <x v="1"/>
    <s v="Managed Services"/>
    <s v="Cyberian"/>
    <s v="Second Presbyterian"/>
    <n v="8720.56"/>
    <s v="Price "/>
    <s v="Controllable"/>
    <x v="5"/>
    <x v="5"/>
    <m/>
    <m/>
    <m/>
    <n v="52731"/>
    <m/>
    <m/>
  </r>
  <r>
    <x v="1"/>
    <s v="Connectivity "/>
    <s v="Vergent "/>
    <s v="Serious Pizza"/>
    <n v="225"/>
    <s v="Suspension "/>
    <s v="Uncontrollable"/>
    <x v="34"/>
    <x v="7"/>
    <m/>
    <m/>
    <m/>
    <n v="54434"/>
    <s v="Suspension "/>
    <s v="6.30 - Disco'd last billed May 22"/>
  </r>
  <r>
    <x v="1"/>
    <s v="UCaaS"/>
    <s v="Vergent "/>
    <s v="Serious Pizza"/>
    <n v="114.68"/>
    <s v="Suspension "/>
    <s v="Uncontrollable"/>
    <x v="34"/>
    <x v="7"/>
    <m/>
    <m/>
    <m/>
    <n v="54434"/>
    <s v="Suspension "/>
    <s v="6.30 - Disco'd last billed May 22"/>
  </r>
  <r>
    <x v="2"/>
    <s v="Connectivity "/>
    <s v="Meriplex"/>
    <s v="ShawCor"/>
    <n v="2713.6"/>
    <s v="Unsatisfied with Service"/>
    <s v="Controllable"/>
    <x v="88"/>
    <x v="2"/>
    <m/>
    <m/>
    <m/>
    <n v="44332"/>
    <m/>
    <m/>
  </r>
  <r>
    <x v="0"/>
    <s v="Agent Income "/>
    <s v="Meriplex"/>
    <s v="Shintech Inc."/>
    <n v="24.24"/>
    <s v="Change in Solution"/>
    <s v="Controllable"/>
    <x v="77"/>
    <x v="10"/>
    <m/>
    <m/>
    <m/>
    <n v="36547"/>
    <s v="Margin MRR "/>
    <m/>
  </r>
  <r>
    <x v="1"/>
    <s v="Managed Services"/>
    <s v="Cyberian"/>
    <s v="Sims-Durkin"/>
    <n v="2208"/>
    <s v="Price "/>
    <s v="Controllable"/>
    <x v="9"/>
    <x v="6"/>
    <m/>
    <m/>
    <m/>
    <n v="42008"/>
    <m/>
    <m/>
  </r>
  <r>
    <x v="1"/>
    <s v="Managed Services"/>
    <s v="Verma"/>
    <s v="Southeast LA Veterans Home"/>
    <n v="1195"/>
    <s v="Acquired/Change of Management "/>
    <s v="Uncontrollable"/>
    <x v="9"/>
    <x v="6"/>
    <m/>
    <m/>
    <m/>
    <n v="42008"/>
    <m/>
    <m/>
  </r>
  <r>
    <x v="0"/>
    <s v="Cloud "/>
    <s v="ITW"/>
    <s v="Southwest Title Company"/>
    <n v="240"/>
    <s v="Acquired/Change of Management "/>
    <s v="Uncontrollable"/>
    <x v="2"/>
    <x v="2"/>
    <m/>
    <m/>
    <m/>
    <n v="44332"/>
    <m/>
    <m/>
  </r>
  <r>
    <x v="0"/>
    <s v="Agent Income "/>
    <s v="ITW"/>
    <s v="Southwest Title Company"/>
    <n v="30"/>
    <s v="Acquired/Change of Management "/>
    <s v="Uncontrollable"/>
    <x v="2"/>
    <x v="2"/>
    <m/>
    <m/>
    <m/>
    <n v="44332"/>
    <m/>
    <m/>
  </r>
  <r>
    <x v="1"/>
    <s v="Managed Services"/>
    <s v="EGT"/>
    <s v="Specialty Foods Sales &amp; Marketing"/>
    <n v="218.9"/>
    <s v="Unknown "/>
    <s v="Unknown "/>
    <x v="38"/>
    <x v="4"/>
    <m/>
    <m/>
    <m/>
    <n v="56157"/>
    <m/>
    <m/>
  </r>
  <r>
    <x v="1"/>
    <s v="Agent Income "/>
    <s v="EGT"/>
    <s v="Specialty Foods Sales &amp; Marketing"/>
    <n v="34.950000000000003"/>
    <s v="Unknown "/>
    <s v="Unknown "/>
    <x v="38"/>
    <x v="4"/>
    <m/>
    <m/>
    <m/>
    <n v="56157"/>
    <m/>
    <m/>
  </r>
  <r>
    <x v="1"/>
    <s v="UCaaS"/>
    <s v="ITW"/>
    <s v="Spirit of Texas Bank"/>
    <n v="10626.1"/>
    <s v="Acquired/Change of Management "/>
    <s v="Uncontrollable"/>
    <x v="98"/>
    <x v="2"/>
    <m/>
    <m/>
    <m/>
    <n v="44332"/>
    <m/>
    <m/>
  </r>
  <r>
    <x v="1"/>
    <s v="Connectivity "/>
    <s v="ITW"/>
    <s v="Spirit of Texas Bank"/>
    <n v="8562"/>
    <s v="Acquired/Change of Management "/>
    <s v="Uncontrollable"/>
    <x v="30"/>
    <x v="5"/>
    <m/>
    <m/>
    <m/>
    <n v="52731"/>
    <m/>
    <m/>
  </r>
  <r>
    <x v="1"/>
    <s v="Managed Services"/>
    <s v="ITW"/>
    <s v="Spirit of Texas Bank"/>
    <n v="44679.93"/>
    <s v="Acquired/Change of Management "/>
    <s v="Uncontrollable"/>
    <x v="99"/>
    <x v="2"/>
    <m/>
    <m/>
    <m/>
    <n v="44332"/>
    <m/>
    <m/>
  </r>
  <r>
    <x v="1"/>
    <s v="Managed Services"/>
    <s v="ITW"/>
    <s v="Spirit of Texas Bank"/>
    <n v="-44679.93"/>
    <s v="Acquired/Change of Management "/>
    <s v="Uncontrollable"/>
    <x v="99"/>
    <x v="2"/>
    <m/>
    <m/>
    <m/>
    <n v="44332"/>
    <m/>
    <m/>
  </r>
  <r>
    <x v="1"/>
    <s v="Managed Services"/>
    <s v="ITW"/>
    <s v="Spirit of Texas Bank"/>
    <n v="43725"/>
    <s v="Acquired/Change of Management "/>
    <s v="Uncontrollable"/>
    <x v="99"/>
    <x v="2"/>
    <m/>
    <m/>
    <m/>
    <n v="44332"/>
    <m/>
    <m/>
  </r>
  <r>
    <x v="1"/>
    <s v="UCaaS"/>
    <s v="ITW"/>
    <s v="Spirit of Texas Bank"/>
    <n v="10682"/>
    <s v="Acquired/Change of Management "/>
    <s v="Uncontrollable"/>
    <x v="98"/>
    <x v="2"/>
    <m/>
    <m/>
    <m/>
    <n v="44332"/>
    <m/>
    <m/>
  </r>
  <r>
    <x v="1"/>
    <s v="Connectivity "/>
    <s v="ITW"/>
    <s v="Spirit of Texas Bank"/>
    <n v="18778"/>
    <s v="Acquired/Change of Management "/>
    <s v="Uncontrollable"/>
    <x v="100"/>
    <x v="0"/>
    <m/>
    <m/>
    <m/>
    <n v="53571"/>
    <m/>
    <m/>
  </r>
  <r>
    <x v="1"/>
    <s v="UCaaS"/>
    <s v="ITW"/>
    <s v="Spirit of Texas Bank"/>
    <n v="-10682"/>
    <s v="Acquired/Change of Management "/>
    <s v="Uncontrollable"/>
    <x v="98"/>
    <x v="2"/>
    <m/>
    <m/>
    <m/>
    <n v="44332"/>
    <m/>
    <m/>
  </r>
  <r>
    <x v="1"/>
    <s v="Connectivity "/>
    <s v="ITW"/>
    <s v="Spirit of Texas Bank"/>
    <n v="84"/>
    <s v="Acquired/Change of Management "/>
    <s v="Uncontrollable"/>
    <x v="63"/>
    <x v="2"/>
    <m/>
    <m/>
    <m/>
    <n v="44332"/>
    <m/>
    <m/>
  </r>
  <r>
    <x v="1"/>
    <s v="SDWAN"/>
    <s v="ITW"/>
    <s v="Spirit of Texas Bank"/>
    <n v="175"/>
    <s v="Acquired/Change of Management "/>
    <s v="Uncontrollable"/>
    <x v="63"/>
    <x v="2"/>
    <m/>
    <m/>
    <m/>
    <n v="44332"/>
    <m/>
    <m/>
  </r>
  <r>
    <x v="1"/>
    <s v="SDWAN"/>
    <s v="ITW"/>
    <s v="Spirit of Texas Bank"/>
    <n v="7925"/>
    <s v="Acquired/Change of Management "/>
    <s v="Uncontrollable"/>
    <x v="100"/>
    <x v="0"/>
    <m/>
    <m/>
    <m/>
    <n v="53571"/>
    <m/>
    <m/>
  </r>
  <r>
    <x v="1"/>
    <s v="SDWAN"/>
    <s v="ITW"/>
    <s v="Spirit of Texas Bank"/>
    <n v="34551"/>
    <s v="Acquired/Change of Management "/>
    <s v="Uncontrollable"/>
    <x v="100"/>
    <x v="0"/>
    <m/>
    <m/>
    <m/>
    <n v="53571"/>
    <m/>
    <m/>
  </r>
  <r>
    <x v="1"/>
    <s v="SDWAN"/>
    <s v="ITW"/>
    <s v="Spirit of Texas Bank"/>
    <n v="-34551"/>
    <s v="Acquired/Change of Management "/>
    <s v="Uncontrollable"/>
    <x v="100"/>
    <x v="0"/>
    <m/>
    <m/>
    <m/>
    <n v="53571"/>
    <m/>
    <m/>
  </r>
  <r>
    <x v="1"/>
    <s v="Cloud "/>
    <s v="HBR"/>
    <s v="Splendid Technology Services  "/>
    <n v="3328.34"/>
    <s v="Acquired/Change of Management "/>
    <s v="Uncontrollable"/>
    <x v="55"/>
    <x v="3"/>
    <m/>
    <m/>
    <m/>
    <n v="37161.300000000003"/>
    <s v="Change in Solution - Uncontrollable "/>
    <m/>
  </r>
  <r>
    <x v="1"/>
    <s v="Cloud "/>
    <s v="HBR"/>
    <s v="Splendid Technology Services  "/>
    <n v="3328.34"/>
    <s v="Acquired/Change of Management "/>
    <s v="Uncontrollable"/>
    <x v="55"/>
    <x v="3"/>
    <m/>
    <n v="4233259"/>
    <m/>
    <n v="37161.300000000003"/>
    <m/>
    <m/>
  </r>
  <r>
    <x v="2"/>
    <s v="Cloud "/>
    <s v="HBR"/>
    <s v="Splendid Technology Services  "/>
    <n v="11208.65"/>
    <s v="Acquired/Change of Management "/>
    <s v="Uncontrollable"/>
    <x v="21"/>
    <x v="10"/>
    <m/>
    <m/>
    <m/>
    <n v="36547"/>
    <s v="Change in Solution - Uncontrollable "/>
    <m/>
  </r>
  <r>
    <x v="1"/>
    <s v="Managed Services"/>
    <s v="F1"/>
    <s v="SPS Inc"/>
    <n v="5139"/>
    <s v="Acquired/Change of Management "/>
    <s v="Uncontrollable"/>
    <x v="5"/>
    <x v="5"/>
    <m/>
    <m/>
    <m/>
    <n v="52731"/>
    <m/>
    <m/>
  </r>
  <r>
    <x v="1"/>
    <s v="Managed Services"/>
    <s v="F1"/>
    <s v="SPS Inc"/>
    <n v="1294.3"/>
    <s v="Acquired/Change of Management "/>
    <s v="Uncontrollable"/>
    <x v="5"/>
    <x v="5"/>
    <m/>
    <m/>
    <m/>
    <n v="52731"/>
    <m/>
    <m/>
  </r>
  <r>
    <x v="0"/>
    <s v="Connectivity "/>
    <s v="Meriplex"/>
    <s v="Stallion Oilfield Services, Ltd."/>
    <n v="881"/>
    <s v="Price "/>
    <s v="Controllable"/>
    <x v="42"/>
    <x v="9"/>
    <s v="M2M"/>
    <n v="4177606"/>
    <m/>
    <n v="36276.76"/>
    <m/>
    <m/>
  </r>
  <r>
    <x v="0"/>
    <s v="Connectivity "/>
    <s v="Meriplex"/>
    <s v="Stallion Oilfield Services, Ltd."/>
    <n v="860"/>
    <s v="Price "/>
    <s v="Controllable"/>
    <x v="101"/>
    <x v="9"/>
    <m/>
    <n v="3997779"/>
    <m/>
    <n v="36276.76"/>
    <s v="Carmichaels, PA "/>
    <m/>
  </r>
  <r>
    <x v="0"/>
    <s v="Connectivity "/>
    <s v="Meriplex"/>
    <s v="Stallion Oilfield Services, Ltd."/>
    <n v="371"/>
    <s v="Price "/>
    <s v="Controllable"/>
    <x v="102"/>
    <x v="9"/>
    <m/>
    <n v="3997779"/>
    <m/>
    <n v="36276.76"/>
    <s v="Canonsburg, PA "/>
    <m/>
  </r>
  <r>
    <x v="0"/>
    <s v="Connectivity "/>
    <s v="Meriplex"/>
    <s v="Stallion Oilfield Services, Ltd."/>
    <n v="977"/>
    <s v="Price "/>
    <s v="Controllable"/>
    <x v="103"/>
    <x v="3"/>
    <m/>
    <n v="3997779"/>
    <m/>
    <n v="37161.300000000003"/>
    <s v="Homer, LA "/>
    <m/>
  </r>
  <r>
    <x v="0"/>
    <s v="Connectivity "/>
    <s v="Meriplex"/>
    <s v="Stallion Oilfield Services, Ltd."/>
    <n v="96"/>
    <s v="Price "/>
    <s v="Controllable"/>
    <x v="104"/>
    <x v="3"/>
    <m/>
    <n v="3997779"/>
    <m/>
    <n v="37161.300000000003"/>
    <s v="Carmichaels, PA "/>
    <m/>
  </r>
  <r>
    <x v="0"/>
    <s v="Connectivity "/>
    <s v="Meriplex"/>
    <s v="Stallion Oilfield Services, Ltd."/>
    <n v="1102"/>
    <s v="Price "/>
    <s v="Controllable"/>
    <x v="105"/>
    <x v="10"/>
    <m/>
    <n v="3997779"/>
    <m/>
    <n v="36547"/>
    <s v="Williamsport, PA"/>
    <m/>
  </r>
  <r>
    <x v="0"/>
    <s v="Connectivity "/>
    <s v="Meriplex"/>
    <s v="Stallion Oilfield Services, Ltd."/>
    <n v="96"/>
    <s v="Price "/>
    <s v="Controllable"/>
    <x v="106"/>
    <x v="11"/>
    <m/>
    <n v="3997779"/>
    <m/>
    <n v="36825.51"/>
    <s v="Pecos, TX"/>
    <m/>
  </r>
  <r>
    <x v="0"/>
    <s v="Connectivity "/>
    <s v="Meriplex"/>
    <s v="Stallion Oilfield Services, Ltd."/>
    <n v="122"/>
    <s v="Price "/>
    <s v="Controllable"/>
    <x v="70"/>
    <x v="8"/>
    <m/>
    <m/>
    <m/>
    <n v="39402"/>
    <s v="Cheyenne,WY"/>
    <m/>
  </r>
  <r>
    <x v="0"/>
    <s v="Connectivity "/>
    <s v="Meriplex"/>
    <s v="Stallion Oilfield Services, Ltd."/>
    <n v="1092"/>
    <s v="Price "/>
    <s v="Controllable"/>
    <x v="70"/>
    <x v="8"/>
    <m/>
    <m/>
    <m/>
    <n v="39402"/>
    <s v="Carrozo Springs, TX "/>
    <m/>
  </r>
  <r>
    <x v="0"/>
    <s v="Connectivity "/>
    <s v="Meriplex"/>
    <s v="Stallion Oilfield Services, Ltd."/>
    <n v="96"/>
    <s v="Price "/>
    <s v="Controllable"/>
    <x v="107"/>
    <x v="8"/>
    <m/>
    <n v="3997779"/>
    <m/>
    <n v="39402"/>
    <s v="Haughton, LA "/>
    <m/>
  </r>
  <r>
    <x v="0"/>
    <s v="Connectivity "/>
    <s v="Meriplex"/>
    <s v="Stallion Oilfield Services, Ltd."/>
    <n v="122"/>
    <s v="Price "/>
    <s v="Controllable"/>
    <x v="8"/>
    <x v="8"/>
    <m/>
    <n v="3997779"/>
    <m/>
    <n v="39402"/>
    <s v="Williamsport, PA"/>
    <m/>
  </r>
  <r>
    <x v="0"/>
    <s v="Connectivity "/>
    <s v="Meriplex"/>
    <s v="Stallion Oilfield Services, Ltd."/>
    <n v="808"/>
    <s v="Price "/>
    <s v="Controllable"/>
    <x v="70"/>
    <x v="8"/>
    <m/>
    <m/>
    <m/>
    <n v="39402"/>
    <s v="Cheyenne,WY"/>
    <m/>
  </r>
  <r>
    <x v="0"/>
    <s v="Connectivity "/>
    <s v="Meriplex"/>
    <s v="Stallion Oilfield Services, Ltd."/>
    <n v="946"/>
    <s v="Price "/>
    <s v="Controllable"/>
    <x v="108"/>
    <x v="8"/>
    <m/>
    <m/>
    <m/>
    <n v="39402"/>
    <s v="Dickinson, ND"/>
    <m/>
  </r>
  <r>
    <x v="0"/>
    <s v="Connectivity "/>
    <s v="Meriplex"/>
    <s v="Stallion Oilfield Services, Ltd."/>
    <n v="96"/>
    <s v="Price "/>
    <s v="Controllable"/>
    <x v="109"/>
    <x v="8"/>
    <m/>
    <m/>
    <m/>
    <n v="39402"/>
    <s v="Williston, ND"/>
    <m/>
  </r>
  <r>
    <x v="0"/>
    <s v="Connectivity "/>
    <s v="Meriplex"/>
    <s v="Stallion Oilfield Services, Ltd."/>
    <n v="985"/>
    <s v="Price "/>
    <s v="Controllable"/>
    <x v="110"/>
    <x v="8"/>
    <m/>
    <m/>
    <m/>
    <n v="39402"/>
    <s v="El Reno,OK"/>
    <m/>
  </r>
  <r>
    <x v="0"/>
    <s v="Managed Services"/>
    <s v="Meriplex"/>
    <s v="Stallion Oilfield Services, Ltd."/>
    <n v="125"/>
    <s v="Change in Solution"/>
    <s v="Controllable"/>
    <x v="111"/>
    <x v="2"/>
    <m/>
    <m/>
    <m/>
    <n v="44332"/>
    <s v="Williston, ND"/>
    <m/>
  </r>
  <r>
    <x v="0"/>
    <s v="Connectivity "/>
    <s v="ITW"/>
    <s v="State Bank of Dekalb"/>
    <n v="157"/>
    <s v="Change in Solution"/>
    <s v="Controllable"/>
    <x v="75"/>
    <x v="10"/>
    <m/>
    <n v="4224512"/>
    <m/>
    <n v="36547"/>
    <m/>
    <m/>
  </r>
  <r>
    <x v="0"/>
    <s v="Cloud "/>
    <s v="ITW"/>
    <s v="State Bank of Dekalb"/>
    <n v="385"/>
    <s v="Change in Solution"/>
    <s v="Controllable"/>
    <x v="112"/>
    <x v="7"/>
    <m/>
    <m/>
    <m/>
    <n v="54434"/>
    <m/>
    <m/>
  </r>
  <r>
    <x v="2"/>
    <s v="Connectivity "/>
    <s v="Meriplex"/>
    <s v="Sunoco Logistics"/>
    <n v="1640"/>
    <s v="Meriplex Terminated Contract "/>
    <s v="Uncontrollable"/>
    <x v="9"/>
    <x v="6"/>
    <m/>
    <m/>
    <m/>
    <n v="42008"/>
    <m/>
    <m/>
  </r>
  <r>
    <x v="1"/>
    <s v="Managed Services"/>
    <s v="Lightpoint"/>
    <s v="Susan Matlack Jones &amp; Associates"/>
    <n v="1780"/>
    <s v="Unknown "/>
    <s v="Unknown "/>
    <x v="1"/>
    <x v="1"/>
    <m/>
    <m/>
    <m/>
    <n v="55290"/>
    <s v="Found in the MRR Uptick file - Yesi H"/>
    <m/>
  </r>
  <r>
    <x v="1"/>
    <s v="Agent Income "/>
    <s v="Lightpoint"/>
    <s v="Susan Matlack Jones &amp; Associates"/>
    <n v="86.16"/>
    <s v="Unknown "/>
    <s v="Unknown "/>
    <x v="1"/>
    <x v="1"/>
    <m/>
    <m/>
    <m/>
    <n v="55290"/>
    <m/>
    <m/>
  </r>
  <r>
    <x v="1"/>
    <s v="Cloud "/>
    <s v="Lightpoint"/>
    <s v="Susan Matlack Jones &amp; Associates"/>
    <n v="179.4"/>
    <s v="Unknown "/>
    <s v="Unknown "/>
    <x v="1"/>
    <x v="1"/>
    <m/>
    <m/>
    <m/>
    <n v="55290"/>
    <m/>
    <m/>
  </r>
  <r>
    <x v="1"/>
    <s v="Security "/>
    <s v="Lightpoint"/>
    <s v="Susan Matlack Jones &amp; Associates"/>
    <n v="28.75"/>
    <s v="Unknown "/>
    <s v="Unknown "/>
    <x v="1"/>
    <x v="1"/>
    <m/>
    <m/>
    <m/>
    <n v="55290"/>
    <m/>
    <m/>
  </r>
  <r>
    <x v="1"/>
    <s v="Colocation "/>
    <s v="Vergent "/>
    <s v="SYSTEK, Inc."/>
    <n v="137.15"/>
    <s v="Meriplex Terminated Contract "/>
    <s v="Uncontrollable"/>
    <x v="2"/>
    <x v="2"/>
    <m/>
    <m/>
    <m/>
    <n v="44332"/>
    <m/>
    <m/>
  </r>
  <r>
    <x v="2"/>
    <s v="Colocation "/>
    <s v="Vergent "/>
    <s v="SYSTEK, Inc."/>
    <n v="291.42"/>
    <s v="Meriplex Terminated Contract "/>
    <s v="Uncontrollable"/>
    <x v="17"/>
    <x v="8"/>
    <m/>
    <m/>
    <m/>
    <n v="39402"/>
    <m/>
    <m/>
  </r>
  <r>
    <x v="0"/>
    <s v="Agent Income "/>
    <s v="ITW"/>
    <s v="Talent Logic"/>
    <n v="324"/>
    <s v="Change in Solution"/>
    <s v="Controllable"/>
    <x v="113"/>
    <x v="2"/>
    <m/>
    <m/>
    <m/>
    <n v="44332"/>
    <s v="Services were supposed to removed with renewal "/>
    <m/>
  </r>
  <r>
    <x v="0"/>
    <s v="Managed Services"/>
    <s v="PTS "/>
    <s v="Technology Container Corp."/>
    <n v="297"/>
    <s v="Change in Solution"/>
    <s v="Controllable"/>
    <x v="21"/>
    <x v="10"/>
    <m/>
    <n v="4246958"/>
    <m/>
    <n v="36547"/>
    <m/>
    <m/>
  </r>
  <r>
    <x v="2"/>
    <s v="Connectivity "/>
    <s v="Meriplex"/>
    <s v="TETRA Technologies, Inc"/>
    <n v="120"/>
    <s v="Acquired/Change of Management "/>
    <s v="Uncontrollable"/>
    <x v="21"/>
    <x v="10"/>
    <d v="2022-04-05T00:00:00"/>
    <n v="4172656"/>
    <m/>
    <n v="36547"/>
    <s v="11503 US Highway 59 N, Victoria, TX 77905"/>
    <m/>
  </r>
  <r>
    <x v="2"/>
    <s v="Connectivity "/>
    <s v="Meriplex"/>
    <s v="TETRA Technologies, Inc"/>
    <n v="598"/>
    <s v="Acquired/Change of Management "/>
    <s v="Uncontrollable"/>
    <x v="114"/>
    <x v="3"/>
    <d v="2022-01-26T00:00:00"/>
    <n v="4172656"/>
    <m/>
    <n v="37161.300000000003"/>
    <s v="15694 Highway 216, Brookwood, AL 35444"/>
    <m/>
  </r>
  <r>
    <x v="2"/>
    <s v="Connectivity "/>
    <s v="Meriplex"/>
    <s v="TETRA Technologies, Inc"/>
    <n v="100"/>
    <s v="Acquired/Change of Management "/>
    <s v="Uncontrollable"/>
    <x v="21"/>
    <x v="10"/>
    <d v="2022-11-15T00:00:00"/>
    <n v="4172656"/>
    <m/>
    <n v="36547"/>
    <s v="690 East Texas State Hwy 44, Encinal, TX 78019"/>
    <m/>
  </r>
  <r>
    <x v="2"/>
    <s v="Connectivity "/>
    <s v="Meriplex"/>
    <s v="TETRA Technologies, Inc"/>
    <n v="100"/>
    <s v="Acquired/Change of Management "/>
    <s v="Uncontrollable"/>
    <x v="21"/>
    <x v="10"/>
    <d v="2022-10-10T00:00:00"/>
    <n v="4172656"/>
    <m/>
    <n v="36547"/>
    <s v="5300 South Rockwell, Oklahoma City, OK 73179"/>
    <m/>
  </r>
  <r>
    <x v="2"/>
    <s v="Connectivity "/>
    <s v="Meriplex"/>
    <s v="TETRA Technologies, Inc"/>
    <n v="1087"/>
    <s v="Acquired/Change of Management "/>
    <s v="Uncontrollable"/>
    <x v="21"/>
    <x v="10"/>
    <d v="2022-06-21T00:00:00"/>
    <n v="4172656"/>
    <m/>
    <n v="36547"/>
    <s v="4030 West I-20, Weatherford, TX 76088"/>
    <m/>
  </r>
  <r>
    <x v="2"/>
    <s v="SDWAN"/>
    <s v="Meriplex"/>
    <s v="TETRA Technologies, Inc"/>
    <n v="200"/>
    <s v="Acquired/Change of Management "/>
    <s v="Uncontrollable"/>
    <x v="21"/>
    <x v="10"/>
    <d v="2022-03-21T00:00:00"/>
    <n v="4172656"/>
    <m/>
    <n v="36547"/>
    <s v="3809 S FM 1788 Midland, TX 79706"/>
    <m/>
  </r>
  <r>
    <x v="2"/>
    <s v="SDWAN"/>
    <s v="Meriplex"/>
    <s v="TETRA Technologies, Inc"/>
    <n v="150"/>
    <s v="Acquired/Change of Management "/>
    <s v="Uncontrollable"/>
    <x v="21"/>
    <x v="10"/>
    <d v="2022-09-27T00:00:00"/>
    <n v="4172656"/>
    <m/>
    <n v="36547"/>
    <s v="1313 S E 25th St, Oklahoma City, OK 73129"/>
    <m/>
  </r>
  <r>
    <x v="2"/>
    <s v="SDWAN"/>
    <s v="Meriplex"/>
    <s v="TETRA Technologies, Inc"/>
    <n v="100"/>
    <s v="Acquired/Change of Management "/>
    <s v="Uncontrollable"/>
    <x v="21"/>
    <x v="10"/>
    <d v="2022-04-05T00:00:00"/>
    <n v="4172656"/>
    <m/>
    <n v="36547"/>
    <s v="11503 US Highway 59 N, Victoria, TX 77905"/>
    <m/>
  </r>
  <r>
    <x v="2"/>
    <s v="SDWAN"/>
    <s v="Meriplex"/>
    <s v="TETRA Technologies, Inc"/>
    <n v="-3"/>
    <s v="Acquired/Change of Management "/>
    <s v="Uncontrollable"/>
    <x v="21"/>
    <x v="10"/>
    <d v="2022-04-05T00:00:00"/>
    <n v="4172656"/>
    <m/>
    <n v="36547"/>
    <s v="11503 US Highway 59 N, Victoria, TX 77905"/>
    <m/>
  </r>
  <r>
    <x v="2"/>
    <s v="SDWAN"/>
    <s v="Meriplex"/>
    <s v="TETRA Technologies, Inc"/>
    <n v="100"/>
    <s v="Acquired/Change of Management "/>
    <s v="Uncontrollable"/>
    <x v="21"/>
    <x v="10"/>
    <d v="2022-01-26T00:00:00"/>
    <n v="4172656"/>
    <m/>
    <n v="36547"/>
    <s v="15694 Highway 216, Brookwood, AL 35444"/>
    <m/>
  </r>
  <r>
    <x v="2"/>
    <s v="SDWAN"/>
    <s v="Meriplex"/>
    <s v="TETRA Technologies, Inc"/>
    <n v="292"/>
    <s v="Acquired/Change of Management "/>
    <s v="Uncontrollable"/>
    <x v="21"/>
    <x v="10"/>
    <d v="2022-11-15T00:00:00"/>
    <n v="4172656"/>
    <m/>
    <n v="36547"/>
    <s v="690 East Texas State Hwy 44, Encinal, TX 78019"/>
    <m/>
  </r>
  <r>
    <x v="2"/>
    <s v="SDWAN"/>
    <s v="Meriplex"/>
    <s v="TETRA Technologies, Inc"/>
    <n v="425"/>
    <s v="Acquired/Change of Management "/>
    <s v="Uncontrollable"/>
    <x v="21"/>
    <x v="10"/>
    <d v="2022-02-09T00:00:00"/>
    <n v="4172656"/>
    <m/>
    <n v="36547"/>
    <s v="5995 US Highay 64, Farmington, NM 87401"/>
    <m/>
  </r>
  <r>
    <x v="2"/>
    <s v="SDWAN"/>
    <s v="Meriplex"/>
    <s v="TETRA Technologies, Inc"/>
    <n v="233"/>
    <s v="Acquired/Change of Management "/>
    <s v="Uncontrollable"/>
    <x v="21"/>
    <x v="10"/>
    <d v="2022-10-10T00:00:00"/>
    <n v="4172656"/>
    <m/>
    <n v="36547"/>
    <s v="5300 South Rockwell, Oklahoma City, OK 73179"/>
    <m/>
  </r>
  <r>
    <x v="2"/>
    <s v="SDWAN"/>
    <s v="Meriplex"/>
    <s v="TETRA Technologies, Inc"/>
    <n v="100"/>
    <s v="Acquired/Change of Management "/>
    <s v="Uncontrollable"/>
    <x v="21"/>
    <x v="10"/>
    <d v="2022-06-21T00:00:00"/>
    <n v="4172656"/>
    <m/>
    <n v="36547"/>
    <s v="4030 West I-20, Weatherford, TX 76088"/>
    <m/>
  </r>
  <r>
    <x v="2"/>
    <s v="SDWAN"/>
    <s v="Meriplex"/>
    <s v="TETRA Technologies, Inc"/>
    <n v="150"/>
    <s v="Acquired/Change of Management "/>
    <s v="Uncontrollable"/>
    <x v="21"/>
    <x v="10"/>
    <d v="2022-12-18T00:00:00"/>
    <n v="4172656"/>
    <m/>
    <n v="36547"/>
    <s v="14066 Jackson St, Williston,ND 58801"/>
    <m/>
  </r>
  <r>
    <x v="2"/>
    <s v="SDWAN"/>
    <s v="Meriplex"/>
    <s v="TETRA Technologies, Inc"/>
    <n v="150"/>
    <s v="Acquired/Change of Management "/>
    <s v="Uncontrollable"/>
    <x v="21"/>
    <x v="10"/>
    <d v="2022-01-31T00:00:00"/>
    <n v="4172656"/>
    <m/>
    <n v="36547"/>
    <s v="2404 East Green St. Carlsbad, NM 88220"/>
    <m/>
  </r>
  <r>
    <x v="2"/>
    <s v="SDWAN"/>
    <s v="Meriplex"/>
    <s v="TETRA Technologies, Inc"/>
    <n v="150"/>
    <s v="Acquired/Change of Management "/>
    <s v="Uncontrollable"/>
    <x v="21"/>
    <x v="10"/>
    <d v="2022-05-29T00:00:00"/>
    <n v="4172656"/>
    <m/>
    <n v="36547"/>
    <s v="1893 E Pike St, Clarksburg, WV 26301"/>
    <m/>
  </r>
  <r>
    <x v="2"/>
    <s v="SDWAN"/>
    <s v="Meriplex"/>
    <s v="TETRA Technologies, Inc"/>
    <n v="150"/>
    <s v="Acquired/Change of Management "/>
    <s v="Uncontrollable"/>
    <x v="21"/>
    <x v="10"/>
    <d v="2022-08-27T00:00:00"/>
    <n v="4172656"/>
    <m/>
    <n v="36547"/>
    <s v="317 N Jumper. Perryton, TX 79070"/>
    <m/>
  </r>
  <r>
    <x v="2"/>
    <s v="Connectivity "/>
    <s v="Meriplex"/>
    <s v="TETRA Technologies, Inc"/>
    <n v="192"/>
    <s v="Acquired/Change of Management "/>
    <s v="Uncontrollable"/>
    <x v="115"/>
    <x v="6"/>
    <m/>
    <m/>
    <n v="1030.4000000000001"/>
    <n v="42008"/>
    <m/>
    <m/>
  </r>
  <r>
    <x v="2"/>
    <s v="SDWAN"/>
    <s v="Meriplex"/>
    <s v="TETRA Technologies, Inc"/>
    <n v="150"/>
    <s v="Acquired/Change of Management "/>
    <s v="Uncontrollable"/>
    <x v="21"/>
    <x v="10"/>
    <d v="2022-07-01T00:00:00"/>
    <n v="4172656"/>
    <m/>
    <n v="36547"/>
    <s v="3745 N Hwy 285, Orla, TX 79770"/>
    <m/>
  </r>
  <r>
    <x v="2"/>
    <s v="SDWAN"/>
    <s v="Meriplex"/>
    <s v="TETRA Technologies, Inc"/>
    <n v="150"/>
    <s v="Acquired/Change of Management "/>
    <s v="Uncontrollable"/>
    <x v="21"/>
    <x v="10"/>
    <d v="2022-02-03T00:00:00"/>
    <n v="4172656"/>
    <m/>
    <n v="36547"/>
    <s v="1980 Main St., Follansbee, WV 26037"/>
    <m/>
  </r>
  <r>
    <x v="2"/>
    <s v="SDWAN"/>
    <s v="Meriplex"/>
    <s v="TETRA Technologies, Inc"/>
    <n v="142"/>
    <s v="Acquired/Change of Management "/>
    <s v="Uncontrollable"/>
    <x v="21"/>
    <x v="10"/>
    <d v="2022-02-03T00:00:00"/>
    <n v="4172656"/>
    <m/>
    <n v="36547"/>
    <s v="1980 Main St., Follansbee, WV 26037 - revenue committ"/>
    <m/>
  </r>
  <r>
    <x v="2"/>
    <s v="SDWAN"/>
    <s v="Meriplex"/>
    <s v="TETRA Technologies, Inc"/>
    <n v="150"/>
    <s v="Acquired/Change of Management "/>
    <s v="Uncontrollable"/>
    <x v="21"/>
    <x v="10"/>
    <d v="2022-12-19T00:00:00"/>
    <n v="4172656"/>
    <m/>
    <n v="36547"/>
    <s v="4764 S 4625 East, Vernal, UT 84078"/>
    <m/>
  </r>
  <r>
    <x v="0"/>
    <s v="Connectivity "/>
    <s v="Meriplex"/>
    <s v="TETRA Technologies, Inc"/>
    <n v="924"/>
    <s v="Change in Solution"/>
    <s v="Controllable"/>
    <x v="116"/>
    <x v="7"/>
    <m/>
    <m/>
    <m/>
    <n v="54434"/>
    <s v="CSI Sites Kilgore and Farmington"/>
    <m/>
  </r>
  <r>
    <x v="1"/>
    <s v="Managed Services"/>
    <s v="ITW"/>
    <s v="Texarkana Board of Realtors"/>
    <n v="214"/>
    <s v="Change in Solution"/>
    <s v="Controllable"/>
    <x v="10"/>
    <x v="0"/>
    <m/>
    <m/>
    <m/>
    <n v="53571"/>
    <m/>
    <m/>
  </r>
  <r>
    <x v="1"/>
    <s v="Connectivity "/>
    <s v="Meriplex"/>
    <s v="Texas Design Interests L.L.C."/>
    <n v="152"/>
    <s v="Acquired/Change of Management "/>
    <s v="Uncontrollable"/>
    <x v="117"/>
    <x v="6"/>
    <m/>
    <m/>
    <m/>
    <n v="42008"/>
    <m/>
    <m/>
  </r>
  <r>
    <x v="1"/>
    <s v="Connectivity "/>
    <s v="Meriplex"/>
    <s v="Texas Design Interests L.L.C."/>
    <n v="279"/>
    <s v="Acquired/Change of Management "/>
    <s v="Uncontrollable"/>
    <x v="28"/>
    <x v="2"/>
    <m/>
    <m/>
    <m/>
    <n v="44332"/>
    <m/>
    <m/>
  </r>
  <r>
    <x v="0"/>
    <s v="Connectivity "/>
    <s v="Vergent "/>
    <s v="The Beck Group"/>
    <n v="800"/>
    <s v="Out of Business/Site Closed"/>
    <s v="Uncontrollable"/>
    <x v="4"/>
    <x v="4"/>
    <m/>
    <m/>
    <m/>
    <n v="56157"/>
    <m/>
    <m/>
  </r>
  <r>
    <x v="1"/>
    <s v="Managed Services"/>
    <s v="PTS "/>
    <s v="Theatre Three"/>
    <n v="1850"/>
    <s v="Unsatisfied with Service"/>
    <s v="Controllable"/>
    <x v="13"/>
    <x v="9"/>
    <d v="2022-01-01T00:00:00"/>
    <n v="4163639"/>
    <m/>
    <n v="36276.76"/>
    <m/>
    <m/>
  </r>
  <r>
    <x v="1"/>
    <s v="UCaaS"/>
    <s v="Vergent "/>
    <s v="Those 3 Reps"/>
    <n v="160"/>
    <s v="Change in Solution"/>
    <s v="Controllable"/>
    <x v="118"/>
    <x v="10"/>
    <d v="2022-02-06T00:00:00"/>
    <n v="4212988"/>
    <m/>
    <n v="36547"/>
    <m/>
    <m/>
  </r>
  <r>
    <x v="1"/>
    <s v="UCaaS"/>
    <s v="Vergent "/>
    <s v="Those 3 Reps"/>
    <n v="160"/>
    <s v="Change in Solution"/>
    <s v="Controllable"/>
    <x v="50"/>
    <x v="11"/>
    <m/>
    <m/>
    <m/>
    <n v="36825.51"/>
    <m/>
    <m/>
  </r>
  <r>
    <x v="1"/>
    <s v="SIP"/>
    <s v="Meriplex"/>
    <s v="VFH Dispatch, LLC."/>
    <n v="5256"/>
    <s v="Out of Business/Site Closed"/>
    <s v="Uncontrollable"/>
    <x v="13"/>
    <x v="9"/>
    <m/>
    <n v="4119864"/>
    <m/>
    <n v="36276.76"/>
    <m/>
    <m/>
  </r>
  <r>
    <x v="1"/>
    <s v="Connectivity "/>
    <s v="Meriplex"/>
    <s v="VFH Dispatch, LLC."/>
    <n v="4153"/>
    <s v="Out of Business/Site Closed"/>
    <s v="Uncontrollable"/>
    <x v="13"/>
    <x v="9"/>
    <m/>
    <n v="4119864"/>
    <m/>
    <n v="36276.76"/>
    <m/>
    <m/>
  </r>
  <r>
    <x v="1"/>
    <s v="Colocation "/>
    <s v="Meriplex"/>
    <s v="VFH Dispatch, LLC."/>
    <n v="1453"/>
    <s v="Out of Business/Site Closed"/>
    <s v="Uncontrollable"/>
    <x v="13"/>
    <x v="9"/>
    <m/>
    <n v="4119864"/>
    <m/>
    <n v="36276.76"/>
    <m/>
    <m/>
  </r>
  <r>
    <x v="1"/>
    <s v="Cloud "/>
    <s v="Meriplex"/>
    <s v="VFH Dispatch, LLC."/>
    <n v="396.72"/>
    <s v="Out of Business/Site Closed"/>
    <s v="Uncontrollable"/>
    <x v="13"/>
    <x v="9"/>
    <m/>
    <n v="4119864"/>
    <m/>
    <n v="36276.76"/>
    <m/>
    <m/>
  </r>
  <r>
    <x v="1"/>
    <s v="Managed Services"/>
    <s v="Meriplex"/>
    <s v="VFH Dispatch, LLC."/>
    <n v="2205"/>
    <s v="Out of Business/Site Closed"/>
    <s v="Uncontrollable"/>
    <x v="13"/>
    <x v="9"/>
    <m/>
    <n v="4119864"/>
    <m/>
    <n v="36276.76"/>
    <m/>
    <m/>
  </r>
  <r>
    <x v="1"/>
    <s v="SDWAN"/>
    <s v="Meriplex"/>
    <s v="VFH Dispatch, LLC."/>
    <n v="1820"/>
    <s v="Out of Business/Site Closed"/>
    <s v="Uncontrollable"/>
    <x v="13"/>
    <x v="9"/>
    <m/>
    <n v="4119864"/>
    <m/>
    <n v="36276.76"/>
    <m/>
    <m/>
  </r>
  <r>
    <x v="0"/>
    <s v="SDWAN"/>
    <s v="Meriplex"/>
    <s v="VROOM"/>
    <n v="2532"/>
    <s v="Out of Business/Site Closed"/>
    <s v="Uncontrollable"/>
    <x v="5"/>
    <x v="5"/>
    <m/>
    <m/>
    <m/>
    <n v="52731"/>
    <m/>
    <m/>
  </r>
  <r>
    <x v="0"/>
    <s v="Connectivity "/>
    <s v="Vergent "/>
    <s v="Yeager Properties, INC"/>
    <n v="2128.52"/>
    <s v="Acquired/Change of Management "/>
    <s v="Uncontrollable"/>
    <x v="111"/>
    <x v="2"/>
    <m/>
    <m/>
    <m/>
    <n v="44332"/>
    <m/>
    <m/>
  </r>
  <r>
    <x v="1"/>
    <s v="Managed Services"/>
    <s v="Lightpoint"/>
    <s v="ZCS Engineering"/>
    <n v="4634.07"/>
    <s v="Unsatisfied with Service"/>
    <s v="Controllable"/>
    <x v="2"/>
    <x v="2"/>
    <m/>
    <m/>
    <m/>
    <n v="44332"/>
    <m/>
    <m/>
  </r>
  <r>
    <x v="0"/>
    <s v="Managed Services"/>
    <s v="Cyberian"/>
    <s v="Miller Pipeline"/>
    <n v="34.99"/>
    <s v="Billing "/>
    <s v="Controllable"/>
    <x v="119"/>
    <x v="7"/>
    <m/>
    <n v="8631826"/>
    <m/>
    <n v="54434"/>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x v="0"/>
    <x v="0"/>
    <s v="Cyberian"/>
    <s v="Sigma Delta Tau"/>
    <n v="800.75"/>
    <n v="800.75"/>
    <s v="$"/>
    <s v="No"/>
    <s v="$"/>
    <n v="954"/>
    <s v="$"/>
    <s v="Billing "/>
    <s v="Controllable"/>
    <d v="2022-10-31T00:00:00"/>
    <x v="0"/>
    <s v="$"/>
    <n v="0"/>
    <s v="Per Brody’s comment -  Prof services offboarded the services back in November but the disconnect team was not notified until March of this year."/>
    <m/>
  </r>
  <r>
    <x v="1"/>
    <x v="1"/>
    <s v="CPI"/>
    <s v="_x000a_Sigue Corp"/>
    <n v="5000"/>
    <n v="5000"/>
    <n v="0"/>
    <s v="No"/>
    <n v="0"/>
    <n v="0"/>
    <n v="0"/>
    <m/>
    <s v=""/>
    <d v="2023-01-01T00:00:00"/>
    <x v="1"/>
    <n v="59270"/>
    <n v="0"/>
    <m/>
    <m/>
  </r>
  <r>
    <x v="1"/>
    <x v="1"/>
    <s v="RIT"/>
    <s v="Tallahassee Orthopedic Clinic"/>
    <n v="2438.4"/>
    <m/>
    <m/>
    <s v="No"/>
    <n v="0"/>
    <n v="0"/>
    <s v="$"/>
    <m/>
    <s v=""/>
    <d v="2023-01-01T00:00:00"/>
    <x v="1"/>
    <n v="59270"/>
    <n v="0"/>
    <m/>
    <m/>
  </r>
  <r>
    <x v="1"/>
    <x v="1"/>
    <s v="RIT"/>
    <s v="Integrated Physician Network"/>
    <n v="2028.39"/>
    <m/>
    <m/>
    <s v="No"/>
    <s v="$"/>
    <s v="$"/>
    <s v="$"/>
    <m/>
    <s v=""/>
    <d v="2023-01-01T00:00:00"/>
    <x v="1"/>
    <n v="59270"/>
    <n v="0"/>
    <m/>
    <m/>
  </r>
  <r>
    <x v="1"/>
    <x v="1"/>
    <s v="Meriplex"/>
    <s v="AmTex Machine Products"/>
    <n v="1845"/>
    <n v="1845"/>
    <n v="0"/>
    <s v="No"/>
    <n v="0"/>
    <n v="0"/>
    <n v="0"/>
    <s v="Change in Solution"/>
    <s v="Controllable"/>
    <d v="2023-01-01T00:00:00"/>
    <x v="1"/>
    <n v="59270"/>
    <n v="0"/>
    <m/>
    <m/>
  </r>
  <r>
    <x v="1"/>
    <x v="1"/>
    <s v="CPI"/>
    <s v="The Scanning Company - MSI CA"/>
    <n v="1756"/>
    <m/>
    <m/>
    <s v="No"/>
    <n v="0"/>
    <n v="0"/>
    <s v="$"/>
    <m/>
    <s v=""/>
    <d v="2023-01-01T00:00:00"/>
    <x v="1"/>
    <n v="59270"/>
    <n v="0"/>
    <m/>
    <m/>
  </r>
  <r>
    <x v="0"/>
    <x v="1"/>
    <s v="CPI"/>
    <s v="_x000a_Auctions In Motion"/>
    <n v="1750"/>
    <n v="1750"/>
    <n v="0"/>
    <s v="No"/>
    <n v="0"/>
    <n v="0"/>
    <n v="0"/>
    <m/>
    <s v=""/>
    <d v="2023-01-01T00:00:00"/>
    <x v="1"/>
    <n v="59270"/>
    <n v="0"/>
    <m/>
    <m/>
  </r>
  <r>
    <x v="1"/>
    <x v="0"/>
    <s v="Meriplex"/>
    <s v="AmTex Machine Products"/>
    <n v="1702"/>
    <n v="1702"/>
    <n v="0"/>
    <s v="No"/>
    <n v="0"/>
    <n v="0"/>
    <n v="0"/>
    <s v="Change in Solution"/>
    <s v="Controllable"/>
    <d v="2023-01-01T00:00:00"/>
    <x v="1"/>
    <n v="59270"/>
    <n v="0"/>
    <m/>
    <m/>
  </r>
  <r>
    <x v="0"/>
    <x v="2"/>
    <s v="Meriplex"/>
    <s v="Floworks International LLC"/>
    <n v="1209"/>
    <n v="1209"/>
    <n v="0"/>
    <s v="No"/>
    <n v="0"/>
    <n v="0"/>
    <n v="0"/>
    <s v="Change in Solution"/>
    <s v="Controllable"/>
    <d v="2023-01-01T00:00:00"/>
    <x v="1"/>
    <n v="59270"/>
    <n v="0"/>
    <m/>
    <m/>
  </r>
  <r>
    <x v="1"/>
    <x v="1"/>
    <s v="RIT"/>
    <s v="_x000a_JWM Group"/>
    <n v="775"/>
    <n v="775"/>
    <n v="0"/>
    <s v="No"/>
    <n v="0"/>
    <n v="0"/>
    <n v="0"/>
    <m/>
    <s v=""/>
    <d v="2023-01-01T00:00:00"/>
    <x v="1"/>
    <n v="59270"/>
    <n v="0"/>
    <m/>
    <m/>
  </r>
  <r>
    <x v="1"/>
    <x v="1"/>
    <s v="Cyberian"/>
    <s v="Americare Network"/>
    <n v="514"/>
    <n v="514"/>
    <n v="0"/>
    <s v="No"/>
    <n v="0"/>
    <n v="0"/>
    <n v="0"/>
    <s v="Change in Solution"/>
    <s v="Controllable"/>
    <d v="2023-01-01T00:00:00"/>
    <x v="1"/>
    <n v="59270"/>
    <n v="0"/>
    <m/>
    <m/>
  </r>
  <r>
    <x v="0"/>
    <x v="1"/>
    <s v="F1"/>
    <s v="_x000a_Bill Penney Motor Company Inc"/>
    <n v="268.88"/>
    <n v="268.88"/>
    <n v="0"/>
    <s v="No"/>
    <n v="0"/>
    <n v="0"/>
    <n v="0"/>
    <m/>
    <s v=""/>
    <d v="2023-01-01T00:00:00"/>
    <x v="1"/>
    <n v="59270"/>
    <n v="0"/>
    <s v="Note from F1 uptick file: Bill Penny - $300 is Churn the rest is downturn -268.88 This client had an acquisition that was on a separate agreement for a certain period of time until we got our arms around their IT needs.  As we normalized that location, it was brought under the main location which lowered some of their pricing due to consolidation. $205 was a drop in their Managed Service agreement $300 was due to ending their G-Suite Backup  agreement The rest was normal up/down-tick"/>
    <m/>
  </r>
  <r>
    <x v="1"/>
    <x v="3"/>
    <s v="Meriplex"/>
    <s v="AmTex Machine Products"/>
    <n v="225"/>
    <n v="225"/>
    <n v="0"/>
    <s v="No"/>
    <n v="0"/>
    <n v="0"/>
    <n v="0"/>
    <s v="Change in Solution"/>
    <s v="Controllable"/>
    <d v="2023-01-01T00:00:00"/>
    <x v="1"/>
    <n v="59270"/>
    <n v="0"/>
    <m/>
    <m/>
  </r>
  <r>
    <x v="0"/>
    <x v="4"/>
    <s v="Meriplex"/>
    <s v="Floworks International LLC"/>
    <n v="225"/>
    <n v="225"/>
    <n v="0"/>
    <s v="No"/>
    <n v="0"/>
    <n v="0"/>
    <n v="0"/>
    <s v="Change in Solution"/>
    <s v="Controllable"/>
    <d v="2023-01-01T00:00:00"/>
    <x v="1"/>
    <n v="59270"/>
    <n v="0"/>
    <m/>
    <m/>
  </r>
  <r>
    <x v="2"/>
    <x v="1"/>
    <s v="Vergent "/>
    <s v="Scott Oldner Lighting Design"/>
    <n v="149.82"/>
    <n v="149.82"/>
    <n v="0"/>
    <s v="No"/>
    <n v="0"/>
    <n v="0"/>
    <n v="0"/>
    <s v="Change in Solution"/>
    <s v="Controllable"/>
    <d v="2023-01-01T00:00:00"/>
    <x v="1"/>
    <n v="59270"/>
    <n v="0"/>
    <m/>
    <m/>
  </r>
  <r>
    <x v="1"/>
    <x v="5"/>
    <s v="Vergent "/>
    <s v="Scott Oldner Lighting Design"/>
    <n v="149.69999999999999"/>
    <n v="149.69999999999999"/>
    <n v="0"/>
    <s v="No"/>
    <n v="0"/>
    <n v="0"/>
    <n v="0"/>
    <s v="Price "/>
    <s v="Controllable"/>
    <d v="2023-01-01T00:00:00"/>
    <x v="1"/>
    <n v="59270"/>
    <n v="0"/>
    <m/>
    <m/>
  </r>
  <r>
    <x v="1"/>
    <x v="1"/>
    <s v="Verma"/>
    <s v="Delta Land Services, LLC (Bellaire TX)"/>
    <n v="118.93"/>
    <m/>
    <m/>
    <s v="No"/>
    <s v="$"/>
    <m/>
    <s v="$"/>
    <m/>
    <s v=""/>
    <d v="2023-01-01T00:00:00"/>
    <x v="1"/>
    <n v="59270"/>
    <n v="0"/>
    <m/>
    <m/>
  </r>
  <r>
    <x v="1"/>
    <x v="1"/>
    <s v="RIT"/>
    <s v="Trine Aerospace &amp; Defense"/>
    <n v="96"/>
    <m/>
    <m/>
    <s v="No"/>
    <n v="0"/>
    <n v="0"/>
    <s v="$"/>
    <m/>
    <s v=""/>
    <d v="2023-01-01T00:00:00"/>
    <x v="1"/>
    <n v="59270"/>
    <n v="0"/>
    <m/>
    <m/>
  </r>
  <r>
    <x v="0"/>
    <x v="2"/>
    <s v="Meriplex"/>
    <s v="Conn Appliances"/>
    <n v="0"/>
    <n v="1372"/>
    <n v="0"/>
    <s v="No"/>
    <n v="0"/>
    <n v="0"/>
    <n v="0"/>
    <s v="Change in Solution"/>
    <s v="Controllable"/>
    <d v="2023-01-01T00:00:00"/>
    <x v="1"/>
    <n v="59270"/>
    <n v="0"/>
    <s v="Need to add to 2023"/>
    <m/>
  </r>
  <r>
    <x v="1"/>
    <x v="1"/>
    <s v="Cyberian"/>
    <s v="Green House Cottages"/>
    <n v="0"/>
    <n v="1820"/>
    <n v="0"/>
    <s v="N"/>
    <n v="0"/>
    <n v="0"/>
    <n v="0"/>
    <s v="Acquired/Change of Management "/>
    <s v="Uncontrollable"/>
    <d v="2023-01-01T00:00:00"/>
    <x v="1"/>
    <n v="59270"/>
    <n v="0"/>
    <m/>
    <m/>
  </r>
  <r>
    <x v="1"/>
    <x v="0"/>
    <s v="Cyberian"/>
    <s v="Green House Cottages"/>
    <n v="0"/>
    <n v="82.57"/>
    <n v="0"/>
    <s v="No"/>
    <n v="0"/>
    <n v="0"/>
    <n v="0"/>
    <s v="Acquired/Change of Management "/>
    <s v="Uncontrollable"/>
    <d v="2023-01-01T00:00:00"/>
    <x v="1"/>
    <n v="59270"/>
    <n v="0"/>
    <m/>
    <m/>
  </r>
  <r>
    <x v="1"/>
    <x v="3"/>
    <s v="Cyberian"/>
    <s v="Green House Cottages"/>
    <n v="0"/>
    <n v="38.253"/>
    <n v="0"/>
    <s v="Y"/>
    <n v="0"/>
    <n v="0"/>
    <n v="0"/>
    <s v="Acquired/Change of Management "/>
    <s v="Uncontrollable"/>
    <d v="2023-01-01T00:00:00"/>
    <x v="1"/>
    <n v="59270"/>
    <n v="0"/>
    <m/>
    <m/>
  </r>
  <r>
    <x v="1"/>
    <x v="6"/>
    <s v="Cyberian"/>
    <s v="Green House Cottages"/>
    <n v="0"/>
    <n v="35"/>
    <n v="0"/>
    <s v="No"/>
    <n v="0"/>
    <n v="0"/>
    <n v="0"/>
    <s v="Acquired/Change of Management "/>
    <s v="Uncontrollable"/>
    <d v="2023-01-01T00:00:00"/>
    <x v="1"/>
    <n v="59270"/>
    <n v="0"/>
    <m/>
    <m/>
  </r>
  <r>
    <x v="1"/>
    <x v="5"/>
    <s v="Vergent "/>
    <s v="A+ Reliable Pool Service"/>
    <n v="105.77"/>
    <n v="105.77"/>
    <s v="$"/>
    <s v="No"/>
    <s v="$"/>
    <s v="Pending"/>
    <s v="$"/>
    <s v="Unknown "/>
    <s v="Unknown "/>
    <d v="2023-01-10T00:00:00"/>
    <x v="1"/>
    <n v="59270"/>
    <n v="0"/>
    <m/>
    <m/>
  </r>
  <r>
    <x v="0"/>
    <x v="4"/>
    <s v="Meriplex"/>
    <s v="SCI - SDWAN"/>
    <n v="2587.5"/>
    <n v="2537.5"/>
    <n v="0"/>
    <s v="No"/>
    <n v="0"/>
    <n v="0"/>
    <n v="0"/>
    <s v="Out of Business/Site Closed"/>
    <s v="Uncontrollable"/>
    <d v="2023-01-31T00:00:00"/>
    <x v="1"/>
    <n v="59270"/>
    <n v="0"/>
    <s v="Multiple Sites"/>
    <m/>
  </r>
  <r>
    <x v="0"/>
    <x v="2"/>
    <s v="Meriplex"/>
    <s v="SCI - Circuits"/>
    <n v="2459"/>
    <n v="2441"/>
    <n v="0"/>
    <s v="Yes"/>
    <n v="1873.74"/>
    <n v="0"/>
    <n v="1873.74"/>
    <s v="Change in Solution"/>
    <s v="Controllable"/>
    <d v="2023-01-31T00:00:00"/>
    <x v="1"/>
    <n v="59270"/>
    <n v="0"/>
    <s v="Multiple Sites"/>
    <m/>
  </r>
  <r>
    <x v="1"/>
    <x v="0"/>
    <s v="RIT"/>
    <s v="Central Bank"/>
    <n v="11844.29"/>
    <m/>
    <m/>
    <s v="No"/>
    <m/>
    <n v="0"/>
    <n v="0"/>
    <m/>
    <s v=""/>
    <d v="2023-02-01T00:00:00"/>
    <x v="2"/>
    <n v="60110"/>
    <n v="0"/>
    <m/>
    <m/>
  </r>
  <r>
    <x v="1"/>
    <x v="1"/>
    <s v="RIT"/>
    <s v="_x000a_Integrated Physician Network"/>
    <n v="5831.61"/>
    <n v="5831.61"/>
    <n v="0"/>
    <s v="No"/>
    <n v="0"/>
    <n v="0"/>
    <n v="0"/>
    <m/>
    <s v=""/>
    <d v="2023-02-01T00:00:00"/>
    <x v="2"/>
    <n v="60110"/>
    <n v="0"/>
    <m/>
    <m/>
  </r>
  <r>
    <x v="1"/>
    <x v="1"/>
    <s v="Lightpoint"/>
    <s v="_x000a_Salem ASC, LLC"/>
    <n v="4930"/>
    <n v="4930"/>
    <n v="0"/>
    <s v="No"/>
    <n v="0"/>
    <n v="0"/>
    <n v="0"/>
    <m/>
    <s v=""/>
    <d v="2023-02-01T00:00:00"/>
    <x v="2"/>
    <n v="60110"/>
    <n v="0"/>
    <m/>
    <m/>
  </r>
  <r>
    <x v="1"/>
    <x v="1"/>
    <s v="Lightpoint"/>
    <s v="_x000a_GloryBee Foods"/>
    <n v="3543"/>
    <n v="3543"/>
    <n v="0"/>
    <s v="No"/>
    <n v="0"/>
    <n v="0"/>
    <n v="0"/>
    <m/>
    <s v=""/>
    <d v="2023-02-01T00:00:00"/>
    <x v="2"/>
    <n v="60110"/>
    <n v="0"/>
    <m/>
    <m/>
  </r>
  <r>
    <x v="0"/>
    <x v="1"/>
    <s v="Meriplex"/>
    <s v="Aguirre &amp; Fields, LP"/>
    <n v="3346.53"/>
    <n v="3346.53"/>
    <n v="0"/>
    <s v="No"/>
    <n v="0"/>
    <n v="0"/>
    <n v="0"/>
    <s v="Change in Solution"/>
    <s v="Controllable"/>
    <d v="2023-02-01T00:00:00"/>
    <x v="2"/>
    <n v="60110"/>
    <n v="0"/>
    <s v="Currently working on ETL's and Billing Adjustment"/>
    <m/>
  </r>
  <r>
    <x v="0"/>
    <x v="2"/>
    <s v="Meriplex"/>
    <s v="Floworks International LLC"/>
    <n v="1636"/>
    <n v="1600.9"/>
    <n v="0"/>
    <s v="No"/>
    <n v="0"/>
    <n v="0"/>
    <n v="0"/>
    <s v="Change in Solution"/>
    <s v="Controllable"/>
    <d v="2023-02-01T00:00:00"/>
    <x v="2"/>
    <n v="60110"/>
    <n v="0"/>
    <m/>
    <m/>
  </r>
  <r>
    <x v="0"/>
    <x v="1"/>
    <s v="ITW"/>
    <s v="First State Bank DeQueen"/>
    <n v="250"/>
    <n v="250"/>
    <n v="0"/>
    <s v="No"/>
    <n v="0"/>
    <n v="0"/>
    <n v="0"/>
    <s v="Change in Solution"/>
    <s v="Controllable"/>
    <d v="2023-02-01T00:00:00"/>
    <x v="2"/>
    <n v="60110"/>
    <n v="0"/>
    <m/>
    <m/>
  </r>
  <r>
    <x v="0"/>
    <x v="4"/>
    <s v="Meriplex"/>
    <s v="Floworks International LLC"/>
    <n v="200"/>
    <n v="200"/>
    <n v="0"/>
    <s v="No"/>
    <n v="0"/>
    <n v="0"/>
    <n v="0"/>
    <s v="Change in Solution"/>
    <s v="Controllable"/>
    <d v="2023-02-01T00:00:00"/>
    <x v="2"/>
    <n v="60110"/>
    <n v="0"/>
    <m/>
    <m/>
  </r>
  <r>
    <x v="1"/>
    <x v="1"/>
    <s v="RIT"/>
    <s v="_x000a_Virtual Partner Advantage"/>
    <n v="30"/>
    <n v="30"/>
    <n v="0"/>
    <s v="No"/>
    <n v="0"/>
    <n v="0"/>
    <n v="0"/>
    <m/>
    <s v=""/>
    <d v="2023-02-01T00:00:00"/>
    <x v="2"/>
    <n v="60110"/>
    <n v="0"/>
    <m/>
    <m/>
  </r>
  <r>
    <x v="0"/>
    <x v="7"/>
    <s v="Meriplex"/>
    <s v="Castle Biosciences, Inc"/>
    <n v="1044"/>
    <n v="1044"/>
    <n v="0"/>
    <s v="No"/>
    <n v="0"/>
    <n v="0"/>
    <n v="0"/>
    <s v="Change in Solution"/>
    <s v="Controllable"/>
    <d v="2023-02-02T00:00:00"/>
    <x v="2"/>
    <n v="60110"/>
    <n v="0"/>
    <m/>
    <m/>
  </r>
  <r>
    <x v="0"/>
    <x v="1"/>
    <s v="Meriplex"/>
    <s v="PMQ Group, LLC dba Avita"/>
    <s v="$"/>
    <n v="1197.74"/>
    <s v="$"/>
    <s v="No"/>
    <s v="$"/>
    <s v="$"/>
    <n v="0"/>
    <s v="Change in Solution"/>
    <s v="Controllable"/>
    <d v="2023-02-05T00:00:00"/>
    <x v="2"/>
    <n v="60110"/>
    <n v="0"/>
    <m/>
    <m/>
  </r>
  <r>
    <x v="1"/>
    <x v="1"/>
    <s v="EGT"/>
    <s v="TWR Enterprises"/>
    <n v="843"/>
    <n v="843.6"/>
    <n v="151.84799999999998"/>
    <s v="No"/>
    <n v="0"/>
    <n v="475.75"/>
    <n v="0"/>
    <s v="Acquired/Change of Management "/>
    <s v="Uncontrollable"/>
    <d v="2023-02-06T00:00:00"/>
    <x v="2"/>
    <n v="60110"/>
    <n v="0"/>
    <s v="No contract found"/>
    <m/>
  </r>
  <r>
    <x v="2"/>
    <x v="1"/>
    <s v="EGT"/>
    <s v="Serfas Inc"/>
    <s v="$"/>
    <n v="378.9"/>
    <s v="$"/>
    <s v="No"/>
    <s v="$"/>
    <n v="2539.8200000000002"/>
    <n v="0"/>
    <s v="Billing "/>
    <s v="Controllable"/>
    <d v="2023-02-28T00:00:00"/>
    <x v="2"/>
    <n v="60110"/>
    <n v="0"/>
    <m/>
    <m/>
  </r>
  <r>
    <x v="1"/>
    <x v="2"/>
    <s v="Meriplex"/>
    <s v="Cinch"/>
    <n v="17495.3"/>
    <n v="17495.32"/>
    <n v="0"/>
    <s v="No"/>
    <n v="0"/>
    <n v="0"/>
    <n v="0"/>
    <s v="Acquired/Change of Management "/>
    <s v="Uncontrollable"/>
    <d v="2023-02-28T00:00:00"/>
    <x v="2"/>
    <n v="60110"/>
    <n v="0"/>
    <m/>
    <m/>
  </r>
  <r>
    <x v="1"/>
    <x v="1"/>
    <s v="Meriplex"/>
    <s v="Denver Agency"/>
    <n v="5662.79"/>
    <n v="5662.79"/>
    <n v="0"/>
    <s v="No"/>
    <n v="0"/>
    <n v="5662.79"/>
    <n v="0"/>
    <s v="Change in Solution"/>
    <s v="Controllable"/>
    <d v="2023-02-28T00:00:00"/>
    <x v="2"/>
    <n v="60110"/>
    <n v="0"/>
    <m/>
    <m/>
  </r>
  <r>
    <x v="1"/>
    <x v="4"/>
    <s v="Meriplex"/>
    <s v="Cinch"/>
    <n v="3436.09"/>
    <n v="3436.09"/>
    <n v="0"/>
    <s v="No"/>
    <n v="0"/>
    <n v="0"/>
    <n v="0"/>
    <s v="Acquired/Change of Management "/>
    <s v="Uncontrollable"/>
    <d v="2023-02-28T00:00:00"/>
    <x v="2"/>
    <n v="60110"/>
    <n v="0"/>
    <m/>
    <m/>
  </r>
  <r>
    <x v="0"/>
    <x v="2"/>
    <s v="Meriplex"/>
    <s v="SCI - Circuits"/>
    <n v="1592.5"/>
    <n v="1574.5"/>
    <n v="0"/>
    <s v="Yes"/>
    <n v="371.45"/>
    <n v="0"/>
    <n v="371.45"/>
    <s v="Change in Solution"/>
    <s v="Controllable"/>
    <d v="2023-02-28T00:00:00"/>
    <x v="2"/>
    <n v="60110"/>
    <n v="0"/>
    <s v="Multiple Sites"/>
    <m/>
  </r>
  <r>
    <x v="1"/>
    <x v="1"/>
    <s v="Cyberian"/>
    <s v="Indiana Hand &amp; Shoulder Center"/>
    <n v="0"/>
    <n v="14672.54"/>
    <n v="0"/>
    <s v="No"/>
    <n v="0"/>
    <n v="0"/>
    <n v="0"/>
    <s v="Unsatisfied with Service"/>
    <s v="Controllable"/>
    <d v="2023-02-28T00:00:00"/>
    <x v="2"/>
    <n v="60110"/>
    <n v="0"/>
    <m/>
    <m/>
  </r>
  <r>
    <x v="1"/>
    <x v="1"/>
    <s v="Cyberian"/>
    <s v="Wealth Advisory  Solutions"/>
    <n v="0"/>
    <n v="1257.25"/>
    <n v="0"/>
    <s v="No"/>
    <n v="0"/>
    <n v="0"/>
    <n v="0"/>
    <s v="Change in Solution"/>
    <s v="Controllable"/>
    <d v="2023-02-28T00:00:00"/>
    <x v="2"/>
    <n v="60110"/>
    <n v="0"/>
    <m/>
    <m/>
  </r>
  <r>
    <x v="2"/>
    <x v="1"/>
    <s v="Optimum"/>
    <s v="BluSky Restoration Contractors LLC"/>
    <n v="18075"/>
    <n v="18075"/>
    <n v="0"/>
    <s v="No"/>
    <n v="0"/>
    <n v="0"/>
    <n v="0"/>
    <s v="Acquired/Change of Management "/>
    <s v="Uncontrollable"/>
    <d v="2023-03-01T00:00:00"/>
    <x v="3"/>
    <n v="60969"/>
    <n v="0"/>
    <m/>
    <m/>
  </r>
  <r>
    <x v="1"/>
    <x v="1"/>
    <s v="Meriplex"/>
    <s v="Arbor Diagnostics"/>
    <n v="16330"/>
    <n v="16330"/>
    <n v="0"/>
    <s v="Yes"/>
    <n v="504859.29"/>
    <n v="16330"/>
    <n v="504859.29"/>
    <s v="Unsatisfied with Service"/>
    <s v="Controllable"/>
    <d v="2023-03-01T00:00:00"/>
    <x v="3"/>
    <n v="60969"/>
    <n v="0"/>
    <m/>
    <m/>
  </r>
  <r>
    <x v="1"/>
    <x v="7"/>
    <s v="GNT "/>
    <s v="Blue Oak Energy"/>
    <n v="3978.38"/>
    <n v="3978.38"/>
    <n v="0"/>
    <s v="No"/>
    <n v="0"/>
    <n v="3862.5"/>
    <n v="3862.5"/>
    <s v="Acquired/Change of Management "/>
    <s v="Uncontrollable"/>
    <d v="2023-03-01T00:00:00"/>
    <x v="3"/>
    <n v="60969"/>
    <n v="0"/>
    <s v="This agreement was supposed to disco back in August ETL's were billed then"/>
    <m/>
  </r>
  <r>
    <x v="1"/>
    <x v="1"/>
    <s v="Meriplex"/>
    <s v="Apollo Path, LLC"/>
    <n v="3375"/>
    <n v="3375"/>
    <n v="0"/>
    <s v="Yes"/>
    <n v="102880.49"/>
    <n v="3375"/>
    <n v="102880.49"/>
    <s v="Unsatisfied with Service"/>
    <s v="Controllable"/>
    <d v="2023-03-01T00:00:00"/>
    <x v="3"/>
    <n v="60969"/>
    <n v="0"/>
    <m/>
    <m/>
  </r>
  <r>
    <x v="0"/>
    <x v="5"/>
    <s v="Meriplex"/>
    <s v="Floworks International LLC"/>
    <n v="3300.9"/>
    <n v="3300.9"/>
    <n v="0"/>
    <s v="No"/>
    <n v="0"/>
    <n v="0"/>
    <n v="0"/>
    <s v="Change in Solution"/>
    <s v="Controllable"/>
    <d v="2023-03-01T00:00:00"/>
    <x v="3"/>
    <n v="60969"/>
    <n v="0"/>
    <m/>
    <m/>
  </r>
  <r>
    <x v="1"/>
    <x v="1"/>
    <s v="Optimum"/>
    <s v="The Colorado Trust"/>
    <n v="2508.48"/>
    <n v="2508.48"/>
    <n v="0"/>
    <s v="No"/>
    <n v="0"/>
    <n v="2508.48"/>
    <n v="2508.48"/>
    <s v="Unsatisfied with Service"/>
    <s v="Controllable"/>
    <d v="2023-03-01T00:00:00"/>
    <x v="3"/>
    <n v="60969"/>
    <n v="0"/>
    <m/>
    <m/>
  </r>
  <r>
    <x v="1"/>
    <x v="1"/>
    <s v="RIT"/>
    <s v="Central Bank"/>
    <n v="1831.75"/>
    <m/>
    <m/>
    <s v="No"/>
    <s v="$"/>
    <n v="0"/>
    <n v="0"/>
    <m/>
    <s v=""/>
    <d v="2023-03-01T00:00:00"/>
    <x v="3"/>
    <n v="60969"/>
    <n v="0"/>
    <m/>
    <m/>
  </r>
  <r>
    <x v="1"/>
    <x v="1"/>
    <s v="CPI"/>
    <s v="_x000a_D&amp;R Investments, LLC"/>
    <n v="1559.6"/>
    <n v="1559.6"/>
    <n v="0"/>
    <s v="No"/>
    <n v="0"/>
    <n v="0"/>
    <n v="0"/>
    <m/>
    <s v=""/>
    <d v="2023-03-01T00:00:00"/>
    <x v="3"/>
    <n v="60969"/>
    <n v="0"/>
    <m/>
    <m/>
  </r>
  <r>
    <x v="1"/>
    <x v="1"/>
    <s v="GNT "/>
    <s v="Insurity LLC"/>
    <n v="1545"/>
    <n v="1545"/>
    <n v="0"/>
    <s v="No"/>
    <n v="0"/>
    <n v="1545"/>
    <n v="0"/>
    <s v="Change in Solution"/>
    <s v="Controllable"/>
    <d v="2023-03-01T00:00:00"/>
    <x v="3"/>
    <n v="60969"/>
    <n v="0"/>
    <m/>
    <m/>
  </r>
  <r>
    <x v="2"/>
    <x v="1"/>
    <s v="Optimum"/>
    <s v="Precast Concepts"/>
    <n v="939.05"/>
    <n v="939.05"/>
    <s v="$"/>
    <s v="No"/>
    <s v="$"/>
    <s v="Pending"/>
    <s v="$"/>
    <s v="Acquired/Change of Management "/>
    <s v="Uncontrollable"/>
    <d v="2023-03-01T00:00:00"/>
    <x v="3"/>
    <n v="60969"/>
    <n v="0"/>
    <m/>
    <m/>
  </r>
  <r>
    <x v="0"/>
    <x v="4"/>
    <s v="Meriplex"/>
    <s v="Floworks International LLC"/>
    <n v="863"/>
    <n v="863"/>
    <n v="0"/>
    <s v="No"/>
    <n v="0"/>
    <n v="0"/>
    <n v="0"/>
    <s v="Change in Solution"/>
    <s v="Controllable"/>
    <d v="2023-03-01T00:00:00"/>
    <x v="3"/>
    <n v="60969"/>
    <n v="0"/>
    <m/>
    <m/>
  </r>
  <r>
    <x v="1"/>
    <x v="0"/>
    <s v="RIT"/>
    <s v="_x000a_Virtual Partner Advantage"/>
    <n v="706"/>
    <n v="706"/>
    <n v="0"/>
    <s v="No"/>
    <n v="0"/>
    <n v="0"/>
    <n v="0"/>
    <m/>
    <s v=""/>
    <d v="2023-03-01T00:00:00"/>
    <x v="3"/>
    <n v="60969"/>
    <n v="0"/>
    <m/>
    <m/>
  </r>
  <r>
    <x v="0"/>
    <x v="2"/>
    <s v="Meriplex"/>
    <s v="Floworks International LLC"/>
    <n v="682"/>
    <n v="682"/>
    <n v="0"/>
    <s v="No"/>
    <n v="13486"/>
    <s v="Pending"/>
    <n v="0"/>
    <s v="Change in Solution"/>
    <s v="Controllable"/>
    <d v="2023-03-01T00:00:00"/>
    <x v="3"/>
    <n v="60969"/>
    <n v="0"/>
    <s v="Pending confirmation of customer we are keeping circuit to term date or paying ETL's upfront"/>
    <m/>
  </r>
  <r>
    <x v="1"/>
    <x v="1"/>
    <s v="CPI"/>
    <s v="_x000a_Associated Television International"/>
    <n v="615"/>
    <n v="615"/>
    <n v="0"/>
    <s v="No"/>
    <n v="0"/>
    <n v="0"/>
    <n v="0"/>
    <m/>
    <s v=""/>
    <d v="2023-03-01T00:00:00"/>
    <x v="3"/>
    <n v="60969"/>
    <n v="0"/>
    <m/>
    <m/>
  </r>
  <r>
    <x v="1"/>
    <x v="1"/>
    <s v="EGT"/>
    <s v="Mark F Willie APAC"/>
    <n v="613.79999999999995"/>
    <n v="613.79999999999995"/>
    <n v="53.46"/>
    <s v="No"/>
    <n v="0"/>
    <n v="0"/>
    <n v="0"/>
    <s v="Acquired/Change of Management "/>
    <s v="Uncontrollable"/>
    <d v="2023-03-01T00:00:00"/>
    <x v="3"/>
    <n v="60969"/>
    <n v="0"/>
    <m/>
    <m/>
  </r>
  <r>
    <x v="0"/>
    <x v="3"/>
    <s v="Optimum"/>
    <s v="National Endowment for Financial Ed"/>
    <n v="527"/>
    <n v="527"/>
    <n v="94.86"/>
    <s v="No"/>
    <n v="0"/>
    <n v="527"/>
    <n v="0"/>
    <s v="Meriplex Terminated Contract "/>
    <s v="Uncontrollable"/>
    <d v="2023-03-01T00:00:00"/>
    <x v="3"/>
    <n v="60969"/>
    <n v="0"/>
    <s v="The licenses customer was upgrading to were no longer needed after engineer was involve in the project. "/>
    <m/>
  </r>
  <r>
    <x v="1"/>
    <x v="1"/>
    <s v="EGT"/>
    <s v="Orange County Museum of Art"/>
    <n v="434.5"/>
    <n v="434.5"/>
    <n v="77.150000000000006"/>
    <s v="No"/>
    <n v="0"/>
    <n v="0"/>
    <n v="0"/>
    <s v="Acquired/Change of Management "/>
    <s v="Uncontrollable"/>
    <d v="2023-03-01T00:00:00"/>
    <x v="3"/>
    <n v="60969"/>
    <n v="0"/>
    <m/>
    <m/>
  </r>
  <r>
    <x v="0"/>
    <x v="4"/>
    <s v="Meriplex"/>
    <s v="Floworks International LLC"/>
    <n v="180"/>
    <n v="180"/>
    <n v="0"/>
    <s v="No"/>
    <n v="0"/>
    <n v="0"/>
    <n v="0"/>
    <s v="Change in Solution"/>
    <s v="Controllable"/>
    <d v="2023-03-01T00:00:00"/>
    <x v="3"/>
    <n v="60969"/>
    <n v="0"/>
    <m/>
    <m/>
  </r>
  <r>
    <x v="0"/>
    <x v="1"/>
    <s v="Meriplex"/>
    <s v="Stallion Oilfield Services, Ltd."/>
    <n v="96"/>
    <n v="96"/>
    <n v="0"/>
    <s v="No"/>
    <n v="0"/>
    <n v="0"/>
    <n v="0"/>
    <s v="Change in Solution"/>
    <s v="Controllable"/>
    <d v="2023-03-01T00:00:00"/>
    <x v="3"/>
    <n v="60969"/>
    <n v="0"/>
    <m/>
    <m/>
  </r>
  <r>
    <x v="1"/>
    <x v="1"/>
    <s v="Vergent "/>
    <s v="Jim Hand Agency"/>
    <n v="22"/>
    <n v="5"/>
    <n v="0"/>
    <s v="No"/>
    <n v="0"/>
    <n v="0"/>
    <n v="0"/>
    <s v="Meriplex Terminated Contract "/>
    <s v="Uncontrollable"/>
    <d v="2023-03-01T00:00:00"/>
    <x v="3"/>
    <n v="60969"/>
    <n v="0"/>
    <m/>
    <m/>
  </r>
  <r>
    <x v="1"/>
    <x v="1"/>
    <s v="Vergent "/>
    <s v="Encore Commercial"/>
    <n v="15"/>
    <n v="19.95"/>
    <n v="0"/>
    <s v="No"/>
    <n v="0"/>
    <n v="0"/>
    <n v="0"/>
    <s v="Meriplex Terminated Contract "/>
    <s v="Uncontrollable"/>
    <d v="2023-03-01T00:00:00"/>
    <x v="3"/>
    <n v="60969"/>
    <n v="0"/>
    <m/>
    <m/>
  </r>
  <r>
    <x v="0"/>
    <x v="6"/>
    <s v="Cyberian"/>
    <s v="LCP Transportation"/>
    <n v="0"/>
    <n v="900"/>
    <n v="0"/>
    <s v="No"/>
    <n v="0"/>
    <n v="0"/>
    <n v="0"/>
    <s v="Change in Solution"/>
    <s v="Controllable"/>
    <d v="2023-03-01T00:00:00"/>
    <x v="3"/>
    <n v="60969"/>
    <n v="0"/>
    <m/>
    <m/>
  </r>
  <r>
    <x v="0"/>
    <x v="0"/>
    <s v="Cyberian"/>
    <s v="LCP Transportation"/>
    <n v="0"/>
    <n v="231"/>
    <n v="0"/>
    <s v="No"/>
    <n v="0"/>
    <n v="0"/>
    <n v="0"/>
    <s v="Change in Solution"/>
    <s v="Controllable"/>
    <d v="2023-03-01T00:00:00"/>
    <x v="3"/>
    <n v="60969"/>
    <n v="0"/>
    <m/>
    <m/>
  </r>
  <r>
    <x v="1"/>
    <x v="2"/>
    <s v="Meriplex"/>
    <s v="SP + Corporation"/>
    <n v="1034"/>
    <n v="1034"/>
    <n v="0"/>
    <s v="No"/>
    <n v="0"/>
    <n v="0"/>
    <n v="0"/>
    <s v="Acquired/Change of Management "/>
    <s v="Uncontrollable"/>
    <d v="2023-03-02T00:00:00"/>
    <x v="3"/>
    <n v="60969"/>
    <n v="0"/>
    <s v="Services were transferred to PPOTEX MPC113139"/>
    <m/>
  </r>
  <r>
    <x v="2"/>
    <x v="1"/>
    <s v="Meriplex"/>
    <s v="Brown &amp; Gay Engineers, Inc"/>
    <n v="900"/>
    <n v="900"/>
    <s v="$"/>
    <s v="No"/>
    <s v="$"/>
    <s v="Pending"/>
    <s v="$"/>
    <s v="Unsatisfied with Service"/>
    <s v="Controllable"/>
    <d v="2023-03-02T00:00:00"/>
    <x v="3"/>
    <n v="60969"/>
    <n v="0"/>
    <m/>
    <m/>
  </r>
  <r>
    <x v="1"/>
    <x v="4"/>
    <s v="Meriplex"/>
    <s v="SP + Corporation"/>
    <n v="750"/>
    <n v="750"/>
    <n v="0"/>
    <s v="No"/>
    <n v="0"/>
    <n v="0"/>
    <n v="0"/>
    <s v="Acquired/Change of Management "/>
    <s v="Uncontrollable"/>
    <d v="2023-03-02T00:00:00"/>
    <x v="3"/>
    <n v="60969"/>
    <n v="0"/>
    <s v="Services were transferred to PPOTEX MPC113139"/>
    <m/>
  </r>
  <r>
    <x v="0"/>
    <x v="1"/>
    <s v="Meriplex"/>
    <s v="Stallion Oilfield Services, Ltd."/>
    <n v="96"/>
    <n v="96"/>
    <n v="0"/>
    <s v="No"/>
    <n v="0"/>
    <n v="0"/>
    <n v="0"/>
    <s v="Change in Solution"/>
    <s v="Controllable"/>
    <d v="2023-03-14T00:00:00"/>
    <x v="3"/>
    <n v="60969"/>
    <n v="0"/>
    <m/>
    <m/>
  </r>
  <r>
    <x v="2"/>
    <x v="1"/>
    <s v="EGT"/>
    <s v="LA Studios Inc."/>
    <n v="308"/>
    <n v="308"/>
    <n v="0"/>
    <s v="No"/>
    <n v="0"/>
    <n v="0"/>
    <n v="0"/>
    <s v="Change in Solution"/>
    <s v="Controllable"/>
    <d v="2023-03-24T00:00:00"/>
    <x v="3"/>
    <n v="60969"/>
    <n v="0"/>
    <m/>
    <m/>
  </r>
  <r>
    <x v="0"/>
    <x v="2"/>
    <s v="Meriplex"/>
    <s v="Stallion Oilfield Services, Ltd."/>
    <s v="$"/>
    <n v="96"/>
    <n v="0"/>
    <s v="No"/>
    <n v="0"/>
    <n v="0"/>
    <n v="0"/>
    <s v="Change in Solution"/>
    <s v="Controllable"/>
    <d v="2023-03-31T00:00:00"/>
    <x v="3"/>
    <n v="60969"/>
    <n v="0"/>
    <m/>
    <m/>
  </r>
  <r>
    <x v="2"/>
    <x v="1"/>
    <s v="Optimum"/>
    <s v="BluSky Restoration Contractors LLC"/>
    <n v="51900"/>
    <n v="51900"/>
    <n v="0"/>
    <s v="No"/>
    <n v="0"/>
    <n v="0"/>
    <n v="0"/>
    <s v="Acquired/Change of Management "/>
    <s v="Uncontrollable"/>
    <d v="2023-03-31T00:00:00"/>
    <x v="3"/>
    <n v="60969"/>
    <n v="0"/>
    <m/>
    <m/>
  </r>
  <r>
    <x v="1"/>
    <x v="1"/>
    <s v="Meriplex"/>
    <s v="Copper Creek Health"/>
    <n v="4035.5"/>
    <n v="4035.5"/>
    <n v="0"/>
    <s v="Yes"/>
    <n v="105059.07"/>
    <n v="4036.3"/>
    <n v="105059.7"/>
    <s v="Unsatisfied with Service"/>
    <s v="Controllable"/>
    <d v="2023-03-31T00:00:00"/>
    <x v="3"/>
    <n v="60969"/>
    <n v="0"/>
    <m/>
    <m/>
  </r>
  <r>
    <x v="0"/>
    <x v="2"/>
    <s v="Optimum"/>
    <s v="Wellbiz Brands Inc"/>
    <n v="2604"/>
    <n v="2604"/>
    <s v="$"/>
    <s v="No"/>
    <n v="0"/>
    <s v="Pending"/>
    <n v="0"/>
    <s v="Billing "/>
    <s v="Controllable"/>
    <d v="2023-03-31T00:00:00"/>
    <x v="3"/>
    <n v="60969"/>
    <n v="0"/>
    <m/>
    <m/>
  </r>
  <r>
    <x v="2"/>
    <x v="1"/>
    <s v="Meriplex"/>
    <s v="Pogo's Wine &amp; Spirits"/>
    <n v="2000"/>
    <n v="2000"/>
    <n v="0"/>
    <s v="Yes"/>
    <n v="60130.71"/>
    <n v="1771.76"/>
    <n v="60130.71"/>
    <s v="Price "/>
    <s v="Controllable"/>
    <d v="2023-03-31T00:00:00"/>
    <x v="3"/>
    <n v="60969"/>
    <n v="0"/>
    <m/>
    <m/>
  </r>
  <r>
    <x v="1"/>
    <x v="7"/>
    <s v="Vergent "/>
    <s v="BenBella Books, Inc"/>
    <n v="862.5"/>
    <n v="862.5"/>
    <n v="0"/>
    <s v="No"/>
    <n v="0"/>
    <s v="Pending"/>
    <n v="0"/>
    <s v="Billing "/>
    <s v="Controllable"/>
    <d v="2023-03-31T00:00:00"/>
    <x v="3"/>
    <n v="60969"/>
    <n v="0"/>
    <m/>
    <m/>
  </r>
  <r>
    <x v="2"/>
    <x v="1"/>
    <s v="Meriplex"/>
    <s v="Christian Brothers Automotive Services"/>
    <n v="595"/>
    <n v="595"/>
    <s v="$"/>
    <s v="No"/>
    <s v="$"/>
    <s v="$"/>
    <s v="$"/>
    <s v="Change in Solution"/>
    <s v="Controllable"/>
    <d v="2023-03-31T00:00:00"/>
    <x v="3"/>
    <n v="60969"/>
    <n v="0"/>
    <m/>
    <m/>
  </r>
  <r>
    <x v="1"/>
    <x v="1"/>
    <s v="Cyberian"/>
    <s v="Christ Church Cathedral"/>
    <n v="0"/>
    <n v="1916.5"/>
    <n v="0"/>
    <s v="No"/>
    <n v="0"/>
    <n v="0"/>
    <n v="0"/>
    <s v="Unsatisfied with Service"/>
    <s v="Controllable"/>
    <d v="2023-03-31T00:00:00"/>
    <x v="3"/>
    <n v="60969"/>
    <n v="0"/>
    <m/>
    <m/>
  </r>
  <r>
    <x v="1"/>
    <x v="1"/>
    <s v="CPI"/>
    <s v="_x000a_Mutual Securities"/>
    <n v="13464.92"/>
    <n v="13464.92"/>
    <n v="0"/>
    <s v="No"/>
    <n v="0"/>
    <n v="0"/>
    <n v="0"/>
    <m/>
    <s v=""/>
    <d v="2023-04-01T00:00:00"/>
    <x v="4"/>
    <n v="61839"/>
    <n v="0"/>
    <m/>
    <m/>
  </r>
  <r>
    <x v="0"/>
    <x v="6"/>
    <s v="Meriplex"/>
    <s v="Susman Godfrey L.L.P"/>
    <n v="2125"/>
    <n v="2125"/>
    <n v="0"/>
    <s v="No"/>
    <n v="0"/>
    <n v="3825"/>
    <n v="0"/>
    <s v="Price "/>
    <s v="Controllable"/>
    <d v="2023-04-01T00:00:00"/>
    <x v="4"/>
    <n v="61839"/>
    <n v="0"/>
    <m/>
    <m/>
  </r>
  <r>
    <x v="1"/>
    <x v="1"/>
    <s v="Meriplex"/>
    <s v="Frederic Dowart, Lawyers PLLC"/>
    <n v="1400"/>
    <n v="1400"/>
    <n v="0"/>
    <s v="No"/>
    <n v="0"/>
    <n v="1400"/>
    <n v="0"/>
    <s v="Price "/>
    <s v="Controllable"/>
    <d v="2023-04-01T00:00:00"/>
    <x v="4"/>
    <n v="61839"/>
    <n v="0"/>
    <s v="ETL's were credited to customer after further review with Legal"/>
    <m/>
  </r>
  <r>
    <x v="1"/>
    <x v="1"/>
    <s v="Verma"/>
    <s v="ISOMAG - ISI"/>
    <n v="1060.22"/>
    <n v="1060.22"/>
    <n v="0"/>
    <s v="No"/>
    <n v="0"/>
    <n v="1060.22"/>
    <n v="0"/>
    <s v="Unknown "/>
    <s v="Unknown "/>
    <d v="2023-04-01T00:00:00"/>
    <x v="4"/>
    <n v="61839"/>
    <n v="0"/>
    <s v="Info obtained from Uptick report"/>
    <m/>
  </r>
  <r>
    <x v="1"/>
    <x v="1"/>
    <s v="RIT"/>
    <s v="NORITZ Corporation"/>
    <n v="913.55"/>
    <n v="913.55"/>
    <n v="0"/>
    <s v="No"/>
    <n v="0"/>
    <n v="913.55"/>
    <n v="0"/>
    <s v="Unknown "/>
    <s v="Unknown "/>
    <d v="2023-04-01T00:00:00"/>
    <x v="4"/>
    <n v="61839"/>
    <n v="0"/>
    <s v="Info obtained from Uptick report"/>
    <m/>
  </r>
  <r>
    <x v="1"/>
    <x v="1"/>
    <s v="RIT"/>
    <s v="_x000a_Ogletree Management"/>
    <n v="758"/>
    <n v="758"/>
    <n v="0"/>
    <s v="No"/>
    <n v="0"/>
    <n v="758"/>
    <n v="0"/>
    <s v="Unknown "/>
    <s v="Unknown "/>
    <d v="2023-04-01T00:00:00"/>
    <x v="4"/>
    <n v="61839"/>
    <n v="0"/>
    <s v="Info obtained from Uptick report"/>
    <m/>
  </r>
  <r>
    <x v="0"/>
    <x v="1"/>
    <s v="RIT"/>
    <s v="_x000a_Valuebank Texas"/>
    <n v="359.02"/>
    <n v="359.02"/>
    <n v="64.623599999999996"/>
    <s v="No"/>
    <n v="0"/>
    <n v="359.02"/>
    <n v="0"/>
    <s v="Unknown "/>
    <s v="Unknown "/>
    <d v="2023-04-01T00:00:00"/>
    <x v="4"/>
    <n v="61839"/>
    <n v="0"/>
    <s v="Info obtained from Uptick report"/>
    <m/>
  </r>
  <r>
    <x v="1"/>
    <x v="1"/>
    <s v="EGT"/>
    <s v="Radiantz LED Lighting, Inc."/>
    <n v="16.5"/>
    <n v="16.5"/>
    <s v="$"/>
    <s v="No"/>
    <s v="$"/>
    <s v="Pending"/>
    <s v="$"/>
    <s v="Acquired/Change of Management "/>
    <s v="Uncontrollable"/>
    <d v="2023-04-08T00:00:00"/>
    <x v="4"/>
    <n v="61839"/>
    <n v="0"/>
    <m/>
    <m/>
  </r>
  <r>
    <x v="1"/>
    <x v="3"/>
    <s v="Meriplex"/>
    <s v="Capital Bank"/>
    <n v="1250"/>
    <n v="1250"/>
    <n v="225"/>
    <s v="No"/>
    <n v="0"/>
    <n v="0"/>
    <n v="0"/>
    <s v="Unsatisfied with Service"/>
    <s v="Controllable"/>
    <d v="2023-04-11T00:00:00"/>
    <x v="4"/>
    <n v="61839"/>
    <n v="0"/>
    <s v="NOTE this was annual MRR agreement"/>
    <m/>
  </r>
  <r>
    <x v="2"/>
    <x v="1"/>
    <s v="Optimum"/>
    <s v="Elements-Cherry Creek Central"/>
    <n v="157"/>
    <n v="157"/>
    <n v="0"/>
    <s v="No"/>
    <n v="0"/>
    <n v="157"/>
    <n v="0"/>
    <s v="Out of Business/Site Closed"/>
    <s v="Uncontrollable"/>
    <d v="2023-04-16T00:00:00"/>
    <x v="4"/>
    <n v="61839"/>
    <n v="0"/>
    <m/>
    <m/>
  </r>
  <r>
    <x v="0"/>
    <x v="1"/>
    <s v="Meriplex"/>
    <s v="Cooper Machinery Services"/>
    <s v="$"/>
    <n v="6860"/>
    <n v="0"/>
    <s v="No"/>
    <n v="0"/>
    <s v="$"/>
    <n v="0"/>
    <s v="Change in Solution"/>
    <s v="Controllable"/>
    <d v="2023-04-19T00:00:00"/>
    <x v="4"/>
    <n v="61839"/>
    <n v="0"/>
    <m/>
    <m/>
  </r>
  <r>
    <x v="1"/>
    <x v="1"/>
    <s v="Meriplex"/>
    <s v="Black Diamond Gathering LLC"/>
    <s v="$"/>
    <n v="2213"/>
    <n v="0"/>
    <s v="No"/>
    <n v="0"/>
    <s v="$"/>
    <n v="0"/>
    <s v="Acquired/Change of Management "/>
    <s v="Uncontrollable"/>
    <d v="2023-04-30T00:00:00"/>
    <x v="4"/>
    <n v="61839"/>
    <n v="0"/>
    <m/>
    <m/>
  </r>
  <r>
    <x v="0"/>
    <x v="1"/>
    <s v="EGT"/>
    <s v="Overland, Pacific &amp; Cutler"/>
    <n v="7886"/>
    <n v="7886"/>
    <n v="1419.48"/>
    <s v="No"/>
    <s v="$"/>
    <s v="$"/>
    <n v="0"/>
    <s v="Change in Solution"/>
    <s v="Controllable"/>
    <d v="2023-04-30T00:00:00"/>
    <x v="4"/>
    <n v="61839"/>
    <n v="0"/>
    <m/>
    <m/>
  </r>
  <r>
    <x v="2"/>
    <x v="1"/>
    <s v="Optimum"/>
    <s v="Cornerstone Programs Casper"/>
    <n v="1700"/>
    <n v="1036.3499999999999"/>
    <s v="$"/>
    <s v="No"/>
    <n v="0"/>
    <s v="Pending"/>
    <n v="0"/>
    <s v="Price "/>
    <s v="Controllable"/>
    <d v="2023-04-30T00:00:00"/>
    <x v="4"/>
    <n v="61839"/>
    <n v="0"/>
    <m/>
    <m/>
  </r>
  <r>
    <x v="0"/>
    <x v="1"/>
    <s v="Cyberian"/>
    <s v="Avalon Wealth Advisory"/>
    <n v="104.4"/>
    <n v="104.4"/>
    <s v="$"/>
    <s v="No"/>
    <s v="$"/>
    <s v="$"/>
    <s v="$"/>
    <s v="Billing "/>
    <s v="Controllable"/>
    <d v="2023-04-30T00:00:00"/>
    <x v="4"/>
    <n v="61839"/>
    <n v="0"/>
    <m/>
    <m/>
  </r>
  <r>
    <x v="0"/>
    <x v="1"/>
    <s v="Meriplex"/>
    <s v="State Bank of Dekalb"/>
    <s v="$"/>
    <n v="385"/>
    <s v="$"/>
    <s v="No"/>
    <s v="$"/>
    <s v="$"/>
    <n v="0"/>
    <s v="Change in Solution"/>
    <s v="Controllable"/>
    <d v="2023-05-01T00:00:00"/>
    <x v="5"/>
    <n v="62807"/>
    <n v="0"/>
    <m/>
    <m/>
  </r>
  <r>
    <x v="1"/>
    <x v="1"/>
    <s v="SSI"/>
    <s v="Novak/Francella"/>
    <n v="12259.12"/>
    <n v="12259.12"/>
    <n v="0"/>
    <s v="No"/>
    <n v="0"/>
    <n v="12259.12"/>
    <n v="0"/>
    <s v="Unknown "/>
    <s v="Unknown "/>
    <d v="2023-05-01T00:00:00"/>
    <x v="5"/>
    <n v="62807"/>
    <n v="0"/>
    <s v="Info obtained from Uptick report"/>
    <m/>
  </r>
  <r>
    <x v="1"/>
    <x v="1"/>
    <s v="SSI"/>
    <s v="Bergen County"/>
    <n v="5100"/>
    <n v="5100"/>
    <n v="0"/>
    <s v="No"/>
    <n v="0"/>
    <n v="5100"/>
    <n v="0"/>
    <s v="Unknown "/>
    <s v="Unknown "/>
    <d v="2023-05-01T00:00:00"/>
    <x v="5"/>
    <n v="62807"/>
    <n v="0"/>
    <s v="Info obtained from Uptick report"/>
    <m/>
  </r>
  <r>
    <x v="0"/>
    <x v="2"/>
    <s v="Meriplex"/>
    <s v="Floworks International LLC"/>
    <n v="330"/>
    <n v="330"/>
    <n v="0"/>
    <s v="No"/>
    <n v="0"/>
    <n v="0"/>
    <n v="0"/>
    <s v="Out of Business/Site Closed"/>
    <s v="Uncontrollable"/>
    <d v="2023-05-01T00:00:00"/>
    <x v="5"/>
    <n v="62807"/>
    <n v="0"/>
    <s v="this site closed and should have been replaced by the new contract signed"/>
    <m/>
  </r>
  <r>
    <x v="0"/>
    <x v="1"/>
    <s v="Meriplex"/>
    <s v="PMQ Group, LLC dba Avita"/>
    <s v="$"/>
    <n v="175"/>
    <s v="$"/>
    <s v="No"/>
    <s v="$"/>
    <s v="$"/>
    <n v="0"/>
    <s v="Change in Solution"/>
    <s v="Controllable"/>
    <d v="2023-05-04T00:00:00"/>
    <x v="5"/>
    <n v="62807"/>
    <n v="0"/>
    <s v="Temp Solutions"/>
    <m/>
  </r>
  <r>
    <x v="0"/>
    <x v="4"/>
    <s v="Meriplex"/>
    <s v="Floworks International LLC"/>
    <n v="180"/>
    <n v="180"/>
    <n v="0"/>
    <s v="No"/>
    <n v="0"/>
    <n v="0"/>
    <n v="0"/>
    <s v="Change in Solution"/>
    <s v="Controllable"/>
    <d v="2023-05-04T00:00:00"/>
    <x v="5"/>
    <n v="62807"/>
    <n v="0"/>
    <m/>
    <m/>
  </r>
  <r>
    <x v="0"/>
    <x v="1"/>
    <s v="Cyberian"/>
    <s v="Avalon Wealth Advisory"/>
    <n v="135"/>
    <n v="135"/>
    <s v="$"/>
    <s v="No"/>
    <s v="$"/>
    <s v="$"/>
    <s v="$"/>
    <s v="Billing "/>
    <s v="Controllable"/>
    <d v="2023-05-08T00:00:00"/>
    <x v="5"/>
    <n v="62807"/>
    <n v="0"/>
    <m/>
    <m/>
  </r>
  <r>
    <x v="1"/>
    <x v="1"/>
    <s v="EGT"/>
    <s v="Michael Nusskern"/>
    <n v="27.5"/>
    <n v="27.5"/>
    <s v="$"/>
    <s v="No"/>
    <s v="$"/>
    <s v="$"/>
    <s v="$"/>
    <s v="Acquired/Change of Management "/>
    <s v="Uncontrollable"/>
    <d v="2023-05-10T00:00:00"/>
    <x v="5"/>
    <n v="62807"/>
    <n v="0"/>
    <m/>
    <m/>
  </r>
  <r>
    <x v="1"/>
    <x v="1"/>
    <s v="EGT"/>
    <s v="BPM Capital, LLC"/>
    <s v="$"/>
    <n v="2395.23"/>
    <n v="0"/>
    <s v="No"/>
    <n v="0"/>
    <s v="$"/>
    <n v="0"/>
    <s v="Change in Solution"/>
    <s v="Controllable"/>
    <d v="2023-05-24T00:00:00"/>
    <x v="5"/>
    <n v="62807"/>
    <n v="0"/>
    <m/>
    <m/>
  </r>
  <r>
    <x v="1"/>
    <x v="2"/>
    <s v="Meriplex"/>
    <s v="ShawCor"/>
    <n v="2692"/>
    <n v="2692"/>
    <n v="0"/>
    <s v="No"/>
    <n v="0"/>
    <n v="0"/>
    <n v="0"/>
    <s v="Meriplex Terminated Contract "/>
    <s v="Uncontrollable"/>
    <d v="2023-05-26T00:00:00"/>
    <x v="5"/>
    <n v="62807"/>
    <n v="0"/>
    <m/>
    <m/>
  </r>
  <r>
    <x v="1"/>
    <x v="5"/>
    <s v="Meriplex"/>
    <s v="ShawCor"/>
    <n v="818.96"/>
    <n v="818.96"/>
    <n v="0"/>
    <s v="No"/>
    <n v="0"/>
    <n v="0"/>
    <n v="0"/>
    <s v="Change in Solution"/>
    <s v="Controllable"/>
    <d v="2023-05-26T00:00:00"/>
    <x v="5"/>
    <n v="62807"/>
    <n v="0"/>
    <m/>
    <m/>
  </r>
  <r>
    <x v="1"/>
    <x v="1"/>
    <s v="Optimum"/>
    <s v="Axellio"/>
    <n v="6235.65"/>
    <n v="6235.65"/>
    <n v="0"/>
    <s v="No"/>
    <n v="0"/>
    <s v="Pending"/>
    <n v="0"/>
    <s v="Acquired/Change of Management "/>
    <s v="Uncontrollable"/>
    <d v="2023-05-31T00:00:00"/>
    <x v="5"/>
    <n v="62807"/>
    <n v="0"/>
    <m/>
    <m/>
  </r>
  <r>
    <x v="0"/>
    <x v="2"/>
    <s v="Meriplex"/>
    <s v="Conn Appliance Inc."/>
    <s v="$"/>
    <n v="1133.5"/>
    <n v="0"/>
    <s v="No"/>
    <n v="0"/>
    <s v="$"/>
    <n v="0"/>
    <s v="Price "/>
    <s v="Controllable"/>
    <d v="2023-05-31T00:00:00"/>
    <x v="5"/>
    <n v="62807"/>
    <n v="0"/>
    <m/>
    <m/>
  </r>
  <r>
    <x v="0"/>
    <x v="1"/>
    <s v="Meriplex"/>
    <s v="Evelyn Rubenstein Jewish Community Center"/>
    <s v="$"/>
    <n v="450"/>
    <s v="$"/>
    <s v="No"/>
    <n v="0"/>
    <n v="0"/>
    <n v="0"/>
    <s v="Change in Solution"/>
    <s v="Controllable"/>
    <d v="2023-05-31T00:00:00"/>
    <x v="5"/>
    <n v="62807"/>
    <n v="0"/>
    <s v="They migrated to cloud with Meriplex"/>
    <m/>
  </r>
  <r>
    <x v="0"/>
    <x v="1"/>
    <s v="EGT"/>
    <s v="Hayes, Martin Associates, Inc."/>
    <s v="$"/>
    <n v="1919.5"/>
    <s v="$"/>
    <s v="No"/>
    <s v="$"/>
    <s v="Pending"/>
    <n v="0"/>
    <s v="Price "/>
    <s v="Controllable"/>
    <d v="2023-05-31T00:00:00"/>
    <x v="5"/>
    <n v="62807"/>
    <n v="0"/>
    <m/>
    <m/>
  </r>
  <r>
    <x v="1"/>
    <x v="1"/>
    <s v="EGT"/>
    <s v="Litterst Construction"/>
    <s v="$"/>
    <n v="5.5"/>
    <s v="$"/>
    <s v="No"/>
    <s v="$"/>
    <s v="Pending"/>
    <s v="$"/>
    <s v="Acquired/Change of Management "/>
    <s v="Uncontrollable"/>
    <d v="2023-05-31T00:00:00"/>
    <x v="5"/>
    <n v="62807"/>
    <n v="0"/>
    <m/>
    <m/>
  </r>
  <r>
    <x v="2"/>
    <x v="1"/>
    <s v="Meriplex"/>
    <s v="Centurion (Seanic Ocean System)"/>
    <n v="4348.25"/>
    <n v="4348.25"/>
    <s v="$"/>
    <s v="Yes"/>
    <n v="38409.54"/>
    <n v="4348.25"/>
    <n v="38409.54"/>
    <s v="Unsatisfied with Service"/>
    <s v="Controllable"/>
    <d v="2023-05-31T00:00:00"/>
    <x v="5"/>
    <n v="62807"/>
    <n v="0"/>
    <m/>
    <m/>
  </r>
  <r>
    <x v="0"/>
    <x v="1"/>
    <s v="Optimum"/>
    <s v="Cornerstone Programs"/>
    <n v="3530"/>
    <s v="$"/>
    <s v="$"/>
    <s v="No"/>
    <s v="$"/>
    <s v="$"/>
    <s v="$"/>
    <s v="Acquired/Change of Management "/>
    <s v="Uncontrollable"/>
    <d v="2023-05-31T00:00:00"/>
    <x v="5"/>
    <n v="62807"/>
    <n v="0"/>
    <m/>
    <m/>
  </r>
  <r>
    <x v="1"/>
    <x v="7"/>
    <s v="PTS "/>
    <s v="Power Properties"/>
    <n v="2447.6"/>
    <n v="2447.6"/>
    <s v="$"/>
    <s v="Yes"/>
    <n v="17212.150000000001"/>
    <n v="2447.6"/>
    <n v="17212.150000000001"/>
    <s v="Meriplex Terminated Contract "/>
    <s v="Uncontrollable"/>
    <d v="2023-05-31T00:00:00"/>
    <x v="5"/>
    <n v="62807"/>
    <n v="0"/>
    <m/>
    <m/>
  </r>
  <r>
    <x v="1"/>
    <x v="1"/>
    <s v="PTS "/>
    <s v="Stainless Drains.com"/>
    <n v="2203"/>
    <n v="2203"/>
    <s v="$"/>
    <s v="No"/>
    <s v="$"/>
    <s v="Pending"/>
    <s v="$"/>
    <s v="Acquired/Change of Management "/>
    <s v="Uncontrollable"/>
    <d v="2023-05-31T00:00:00"/>
    <x v="5"/>
    <n v="62807"/>
    <n v="0"/>
    <m/>
    <m/>
  </r>
  <r>
    <x v="1"/>
    <x v="1"/>
    <s v="Meriplex"/>
    <s v="KSEV Radio"/>
    <n v="1267"/>
    <n v="1267"/>
    <s v="$"/>
    <s v="No"/>
    <n v="0"/>
    <s v="$"/>
    <s v="$"/>
    <s v="Acquired/Change of Management "/>
    <s v="Uncontrollable"/>
    <d v="2023-05-31T00:00:00"/>
    <x v="5"/>
    <n v="62807"/>
    <n v="0"/>
    <m/>
    <m/>
  </r>
  <r>
    <x v="1"/>
    <x v="5"/>
    <s v="Meriplex"/>
    <s v="United Engineers Inc."/>
    <n v="998"/>
    <n v="998"/>
    <s v="$"/>
    <s v="No"/>
    <n v="0"/>
    <n v="499"/>
    <n v="0"/>
    <s v="Change in Solution"/>
    <s v="Controllable"/>
    <d v="2023-05-31T00:00:00"/>
    <x v="5"/>
    <n v="62807"/>
    <n v="0"/>
    <m/>
    <m/>
  </r>
  <r>
    <x v="1"/>
    <x v="1"/>
    <s v="Vergent "/>
    <s v="Dallas Mavericks"/>
    <n v="750"/>
    <n v="750"/>
    <s v="$"/>
    <s v="Yes"/>
    <n v="6725.81"/>
    <s v="Pending"/>
    <s v="Pending"/>
    <s v="Unsatisfied with Service"/>
    <s v="Controllable"/>
    <d v="2023-05-31T00:00:00"/>
    <x v="5"/>
    <n v="62807"/>
    <n v="0"/>
    <m/>
    <m/>
  </r>
  <r>
    <x v="1"/>
    <x v="5"/>
    <s v="Vergent "/>
    <s v="SkinzWraps Inc"/>
    <n v="408.09"/>
    <n v="408.09"/>
    <s v="$"/>
    <s v="Yes"/>
    <n v="3785.23"/>
    <s v="Pending"/>
    <n v="3785.23"/>
    <s v="Acquired/Change of Management "/>
    <s v="Uncontrollable"/>
    <d v="2023-05-31T00:00:00"/>
    <x v="5"/>
    <n v="62807"/>
    <n v="0"/>
    <m/>
    <m/>
  </r>
  <r>
    <x v="1"/>
    <x v="5"/>
    <s v="Vergent "/>
    <s v="Sandbar Cantina"/>
    <n v="50"/>
    <n v="50"/>
    <n v="0"/>
    <s v="Yes"/>
    <n v="235.48"/>
    <s v="$"/>
    <n v="235.48"/>
    <s v="Out of Business/Site Closed"/>
    <s v="Uncontrollable"/>
    <d v="2023-05-31T00:00:00"/>
    <x v="5"/>
    <n v="62807"/>
    <n v="0"/>
    <m/>
    <m/>
  </r>
  <r>
    <x v="0"/>
    <x v="1"/>
    <s v="HBR"/>
    <s v="Quickview Technologies"/>
    <n v="6.5"/>
    <n v="6.5"/>
    <s v="$"/>
    <s v="No"/>
    <s v="$"/>
    <s v="$"/>
    <s v="$"/>
    <s v="Price "/>
    <s v="Controllable"/>
    <d v="2023-05-31T00:00:00"/>
    <x v="5"/>
    <n v="62807"/>
    <n v="0"/>
    <m/>
    <m/>
  </r>
  <r>
    <x v="1"/>
    <x v="1"/>
    <s v="Meriplex"/>
    <s v="ETEC"/>
    <s v="$"/>
    <n v="77290"/>
    <s v="$"/>
    <s v="No"/>
    <s v="$"/>
    <s v="$"/>
    <s v="$"/>
    <s v="Acquired/Change of Management "/>
    <s v="Uncontrollable"/>
    <d v="2023-05-31T00:00:00"/>
    <x v="5"/>
    <n v="62807"/>
    <n v="0"/>
    <m/>
    <m/>
  </r>
  <r>
    <x v="1"/>
    <x v="1"/>
    <s v="Cyberian"/>
    <s v="Canterbury Benefit Solutions, Inc."/>
    <n v="398"/>
    <n v="398"/>
    <m/>
    <s v="No"/>
    <m/>
    <m/>
    <m/>
    <s v="Unknown "/>
    <s v="Unknown "/>
    <d v="2023-05-31T00:00:00"/>
    <x v="5"/>
    <n v="62807"/>
    <m/>
    <m/>
    <m/>
  </r>
  <r>
    <x v="0"/>
    <x v="2"/>
    <s v="Meriplex"/>
    <s v="SCI - Circuits"/>
    <n v="811.5"/>
    <n v="811.5"/>
    <n v="0"/>
    <s v="No"/>
    <n v="0"/>
    <n v="0"/>
    <n v="0"/>
    <s v="Change in Solution"/>
    <s v="Controllable"/>
    <d v="2023-06-01T00:00:00"/>
    <x v="6"/>
    <n v="63885"/>
    <n v="0"/>
    <s v="Multiple Sites"/>
    <m/>
  </r>
  <r>
    <x v="0"/>
    <x v="8"/>
    <s v="Vergent "/>
    <s v="AIA Benefit Advisors, Inc"/>
    <n v="647.24"/>
    <n v="647.24"/>
    <n v="0"/>
    <s v="No"/>
    <n v="0"/>
    <n v="0"/>
    <n v="0"/>
    <s v="Change in Solution"/>
    <s v="Controllable"/>
    <d v="2023-06-01T00:00:00"/>
    <x v="6"/>
    <n v="63885"/>
    <n v="0"/>
    <m/>
    <m/>
  </r>
  <r>
    <x v="0"/>
    <x v="2"/>
    <s v="Meriplex"/>
    <s v="Stallion Oilfield Services, Ltd."/>
    <n v="192"/>
    <n v="116"/>
    <m/>
    <s v="No"/>
    <n v="0"/>
    <n v="0"/>
    <n v="0"/>
    <s v="Change in Solution"/>
    <s v="Controllable"/>
    <d v="2023-06-01T00:00:00"/>
    <x v="6"/>
    <n v="63885"/>
    <n v="0"/>
    <m/>
    <m/>
  </r>
  <r>
    <x v="1"/>
    <x v="8"/>
    <s v="Meriplex"/>
    <s v="Pulmonary &amp; Internal Medicine of TXK"/>
    <n v="1395"/>
    <n v="1395"/>
    <s v="$"/>
    <s v="No"/>
    <s v="$"/>
    <s v="$"/>
    <s v="$"/>
    <s v="Acquisition (M&amp;A)"/>
    <s v="Uncontrollable"/>
    <d v="2023-06-02T00:00:00"/>
    <x v="6"/>
    <n v="63885"/>
    <n v="0"/>
    <m/>
    <m/>
  </r>
  <r>
    <x v="0"/>
    <x v="5"/>
    <s v="Meriplex"/>
    <s v="Simms ISD"/>
    <n v="15"/>
    <n v="15"/>
    <s v="$"/>
    <s v="No"/>
    <s v="$"/>
    <s v="Pending"/>
    <s v="$"/>
    <s v="Price "/>
    <s v="Controllable"/>
    <d v="2023-06-02T00:00:00"/>
    <x v="6"/>
    <n v="63885"/>
    <n v="0"/>
    <m/>
    <m/>
  </r>
  <r>
    <x v="0"/>
    <x v="1"/>
    <s v="EGT"/>
    <s v="Action Property Management, Inc."/>
    <n v="3245"/>
    <n v="3245"/>
    <s v="$"/>
    <s v="No"/>
    <s v="$"/>
    <s v="Pending"/>
    <s v="$"/>
    <s v="Price "/>
    <s v="Controllable"/>
    <d v="2023-06-12T00:00:00"/>
    <x v="6"/>
    <n v="63885"/>
    <n v="0"/>
    <m/>
    <m/>
  </r>
  <r>
    <x v="1"/>
    <x v="1"/>
    <s v="Lightpoint"/>
    <s v="Salem Health Real Estate"/>
    <n v="1590"/>
    <n v="1590"/>
    <n v="0"/>
    <s v="No"/>
    <n v="0"/>
    <s v="Pending"/>
    <n v="0"/>
    <s v="Acquired/Change of Management "/>
    <s v="Uncontrollable"/>
    <d v="2023-06-15T00:00:00"/>
    <x v="6"/>
    <n v="63885"/>
    <n v="0"/>
    <s v="#8947489 - LightPoint was hired to manage building infrastructure.  Salem Health IT is going to take over that responsibility."/>
    <m/>
  </r>
  <r>
    <x v="1"/>
    <x v="1"/>
    <s v="Optimum"/>
    <s v="Sunset Stone"/>
    <n v="4396.07"/>
    <n v="4396.07"/>
    <s v="$"/>
    <s v="No"/>
    <s v="$"/>
    <s v="Pending"/>
    <s v="$"/>
    <s v="Acquired/Change of Management "/>
    <s v="Uncontrollable"/>
    <d v="2023-06-16T00:00:00"/>
    <x v="6"/>
    <n v="63885"/>
    <n v="0"/>
    <m/>
    <m/>
  </r>
  <r>
    <x v="1"/>
    <x v="1"/>
    <s v="Optimum"/>
    <s v="Automation Solution Specialists"/>
    <s v="$"/>
    <n v="1057.52"/>
    <n v="0"/>
    <s v="No"/>
    <n v="0"/>
    <s v="Pending"/>
    <n v="0"/>
    <s v="Acquired/Change of Management "/>
    <s v="Uncontrollable"/>
    <d v="2023-06-23T00:00:00"/>
    <x v="6"/>
    <n v="63885"/>
    <n v="0"/>
    <s v="Tony Laiewski approved this disco"/>
    <m/>
  </r>
  <r>
    <x v="1"/>
    <x v="1"/>
    <s v="GNT "/>
    <s v="Hope Cooperative"/>
    <n v="22758"/>
    <n v="22758"/>
    <s v="$"/>
    <s v="No"/>
    <s v="$"/>
    <n v="0"/>
    <n v="0"/>
    <s v="Change in Solution"/>
    <s v="Controllable"/>
    <d v="2023-06-30T00:00:00"/>
    <x v="6"/>
    <n v="63885"/>
    <n v="0"/>
    <m/>
    <m/>
  </r>
  <r>
    <x v="0"/>
    <x v="1"/>
    <s v="Lightpoint"/>
    <s v="Spectrum Information Services NW"/>
    <n v="4470.63"/>
    <n v="4470.63"/>
    <n v="0"/>
    <s v="No"/>
    <n v="0"/>
    <s v="Pending"/>
    <n v="0"/>
    <s v="Acquired/Change of Management "/>
    <s v="Uncontrollable"/>
    <d v="2023-06-30T00:00:00"/>
    <x v="6"/>
    <n v="63885"/>
    <n v="0"/>
    <s v="#8947439 - SISNW was acquired about one year ago, and the acquiring company has internal IT."/>
    <m/>
  </r>
  <r>
    <x v="0"/>
    <x v="1"/>
    <s v="Verma"/>
    <s v="Plant Machine Works"/>
    <n v="3314.58"/>
    <n v="3314.58"/>
    <m/>
    <s v="No"/>
    <s v="$"/>
    <n v="3314.58"/>
    <s v="$"/>
    <s v="Change in Solution"/>
    <s v="Controllable"/>
    <d v="2023-06-30T00:00:00"/>
    <x v="6"/>
    <n v="63885"/>
    <n v="0"/>
    <s v="Per Mitch comments -Customer had issues with their on-premise server and called in a consultant that we think ended up having ties to a local MSP."/>
    <m/>
  </r>
  <r>
    <x v="0"/>
    <x v="1"/>
    <s v="Lightpoint"/>
    <s v="Spectrum Information Services NW"/>
    <n v="573.6"/>
    <n v="573.6"/>
    <n v="103.248"/>
    <s v="No"/>
    <n v="0"/>
    <s v="Pending"/>
    <n v="0"/>
    <s v="Acquired/Change of Management "/>
    <s v="Uncontrollable"/>
    <d v="2023-06-30T00:00:00"/>
    <x v="6"/>
    <n v="63885"/>
    <n v="0"/>
    <s v="#8947439 - SISNW was acquired about one year ago, and the acquiring company has internal IT."/>
    <m/>
  </r>
  <r>
    <x v="0"/>
    <x v="1"/>
    <s v="Verma"/>
    <s v="Plant Machine Works"/>
    <n v="496"/>
    <n v="496"/>
    <n v="89.28"/>
    <s v="No"/>
    <s v="$"/>
    <n v="496"/>
    <s v="$"/>
    <s v="Change in Solution"/>
    <s v="Controllable"/>
    <d v="2023-06-30T00:00:00"/>
    <x v="6"/>
    <n v="63885"/>
    <n v="0"/>
    <s v="Per Mitch comments -Customer had issues with their on-premise server and called in a consultant that we think ended up having ties to a local MSP."/>
    <m/>
  </r>
  <r>
    <x v="0"/>
    <x v="1"/>
    <s v="PTS "/>
    <s v="TIG Real Estate Services Inc."/>
    <n v="339"/>
    <n v="339"/>
    <s v="$"/>
    <s v="No"/>
    <s v="$"/>
    <s v="Pending"/>
    <s v="$"/>
    <s v="Price "/>
    <s v="Controllable"/>
    <d v="2023-06-30T00:00:00"/>
    <x v="6"/>
    <n v="63885"/>
    <n v="0"/>
    <m/>
    <m/>
  </r>
  <r>
    <x v="2"/>
    <x v="1"/>
    <s v="Meriplex"/>
    <s v="AES Drilling"/>
    <s v="$"/>
    <n v="4724.8"/>
    <s v="$"/>
    <s v="Yes"/>
    <n v="30088.94"/>
    <s v="$"/>
    <n v="30088.94"/>
    <s v="Acquired/Change of Management "/>
    <s v="Uncontrollable"/>
    <d v="2023-07-02T00:00:00"/>
    <x v="7"/>
    <n v="65019"/>
    <s v="$"/>
    <m/>
    <m/>
  </r>
  <r>
    <x v="2"/>
    <x v="1"/>
    <s v="EGT"/>
    <s v="Gibson &amp; Hughes"/>
    <n v="34.65"/>
    <n v="34.65"/>
    <s v="$"/>
    <s v="No"/>
    <s v="$"/>
    <s v="Pending"/>
    <s v="$"/>
    <s v="Acquired/Change of Management "/>
    <s v="Uncontrollable"/>
    <d v="2023-07-08T00:00:00"/>
    <x v="7"/>
    <n v="65019"/>
    <n v="0"/>
    <m/>
    <m/>
  </r>
  <r>
    <x v="1"/>
    <x v="1"/>
    <s v="Optimum"/>
    <s v="Spitzer Center for Visionary Leadership"/>
    <n v="54"/>
    <n v="54"/>
    <s v="$"/>
    <s v="No"/>
    <s v="$"/>
    <s v="Pending"/>
    <s v="$"/>
    <s v="Acquisition (M&amp;A)"/>
    <s v="Uncontrollable"/>
    <d v="2023-07-12T00:00:00"/>
    <x v="7"/>
    <n v="65019"/>
    <n v="0"/>
    <m/>
    <m/>
  </r>
  <r>
    <x v="0"/>
    <x v="1"/>
    <s v="Meriplex"/>
    <s v="Pbk Architects, Inc."/>
    <s v="$"/>
    <n v="33.24"/>
    <s v="$"/>
    <s v="No"/>
    <s v="$"/>
    <s v="Pending"/>
    <s v="$"/>
    <s v="Out of Business/Site Closed"/>
    <s v="Uncontrollable"/>
    <d v="2023-07-14T00:00:00"/>
    <x v="7"/>
    <n v="65019"/>
    <n v="0"/>
    <m/>
    <m/>
  </r>
  <r>
    <x v="2"/>
    <x v="1"/>
    <s v="Optimum"/>
    <s v="Women's Foundation of Colorado"/>
    <n v="2049.4499999999998"/>
    <n v="2049.4499999999998"/>
    <s v="$"/>
    <s v="No"/>
    <s v="$"/>
    <s v="Pending"/>
    <s v="$"/>
    <s v="Acquired/Change of Management "/>
    <s v="Uncontrollable"/>
    <d v="2023-07-15T00:00:00"/>
    <x v="7"/>
    <n v="65019"/>
    <n v="0"/>
    <m/>
    <m/>
  </r>
  <r>
    <x v="1"/>
    <x v="1"/>
    <s v="Meriplex"/>
    <s v="Beech Street First Baptist Church"/>
    <n v="800"/>
    <n v="800"/>
    <s v="$"/>
    <s v="No"/>
    <s v="$"/>
    <s v="Pending"/>
    <s v="$"/>
    <s v="Acquired/Change of Management "/>
    <s v="Uncontrollable"/>
    <d v="2023-07-15T00:00:00"/>
    <x v="7"/>
    <n v="65019"/>
    <n v="0"/>
    <m/>
    <m/>
  </r>
  <r>
    <x v="1"/>
    <x v="8"/>
    <s v="Meriplex"/>
    <s v="Beech Street First Baptist Church"/>
    <n v="502"/>
    <n v="502"/>
    <s v="$"/>
    <s v="No"/>
    <s v="$"/>
    <s v="Pending"/>
    <s v="$"/>
    <s v="Acquired/Change of Management "/>
    <s v="Uncontrollable"/>
    <d v="2023-07-15T00:00:00"/>
    <x v="7"/>
    <n v="65019"/>
    <n v="0"/>
    <m/>
    <m/>
  </r>
  <r>
    <x v="2"/>
    <x v="1"/>
    <s v="Meriplex"/>
    <s v="KSEV Radio"/>
    <n v="161"/>
    <n v="161"/>
    <s v="$"/>
    <s v="No"/>
    <s v="$"/>
    <s v="$"/>
    <s v="$"/>
    <s v="Acquired/Change of Management "/>
    <s v="Uncontrollable"/>
    <d v="2023-07-15T00:00:00"/>
    <x v="7"/>
    <n v="65019"/>
    <n v="0"/>
    <m/>
    <m/>
  </r>
  <r>
    <x v="1"/>
    <x v="1"/>
    <s v="Optimum"/>
    <s v="Civitas Resources, Inc."/>
    <n v="1703.07"/>
    <n v="1703.07"/>
    <s v="$"/>
    <s v="No"/>
    <s v="$"/>
    <s v="Pending"/>
    <s v="$"/>
    <s v="Acquired/Change of Management "/>
    <s v="Uncontrollable"/>
    <d v="2023-07-20T00:00:00"/>
    <x v="7"/>
    <n v="65019"/>
    <n v="0"/>
    <m/>
    <m/>
  </r>
  <r>
    <x v="1"/>
    <x v="1"/>
    <s v="Meriplex"/>
    <s v="Novus Medical"/>
    <n v="1226"/>
    <n v="1226"/>
    <s v="$"/>
    <s v="No"/>
    <s v="$"/>
    <s v="Pending"/>
    <s v="$"/>
    <s v="Out of Business/Site Closed"/>
    <s v="Uncontrollable"/>
    <d v="2023-07-21T00:00:00"/>
    <x v="7"/>
    <n v="65019"/>
    <n v="0"/>
    <m/>
    <m/>
  </r>
  <r>
    <x v="1"/>
    <x v="1"/>
    <s v="PTS "/>
    <s v="Alchemy HR"/>
    <n v="148"/>
    <n v="148"/>
    <s v="$"/>
    <s v="No"/>
    <s v="$"/>
    <s v="Pending"/>
    <s v="$"/>
    <s v="Acquired/Change of Management "/>
    <s v="Uncontrollable"/>
    <d v="2023-07-25T00:00:00"/>
    <x v="7"/>
    <n v="65019"/>
    <n v="0"/>
    <m/>
    <m/>
  </r>
  <r>
    <x v="1"/>
    <x v="2"/>
    <s v="Meriplex"/>
    <s v="Spyglass Media Group"/>
    <n v="3489"/>
    <n v="3489"/>
    <m/>
    <s v="No"/>
    <s v="$"/>
    <s v="Pending"/>
    <n v="0"/>
    <s v="Unknown "/>
    <s v="Unknown "/>
    <d v="2023-07-29T00:00:00"/>
    <x v="7"/>
    <n v="65019"/>
    <n v="0"/>
    <m/>
    <m/>
  </r>
  <r>
    <x v="0"/>
    <x v="1"/>
    <s v="Meriplex"/>
    <s v="Conn Appliance Inc."/>
    <s v="$"/>
    <n v="962"/>
    <s v="$"/>
    <s v="No"/>
    <s v="$"/>
    <s v="Pending"/>
    <s v="$"/>
    <s v="Price "/>
    <s v="Controllable"/>
    <d v="2023-07-31T00:00:00"/>
    <x v="7"/>
    <n v="65019"/>
    <n v="0"/>
    <m/>
    <m/>
  </r>
  <r>
    <x v="0"/>
    <x v="1"/>
    <s v="Meriplex"/>
    <s v="Graft Farms"/>
    <s v="$"/>
    <n v="15"/>
    <s v="$"/>
    <s v="Yes"/>
    <n v="157.26"/>
    <s v="Pending"/>
    <s v="$"/>
    <s v="Price "/>
    <s v="Controllable"/>
    <d v="2023-07-31T00:00:00"/>
    <x v="7"/>
    <n v="65019"/>
    <n v="0"/>
    <m/>
    <m/>
  </r>
  <r>
    <x v="0"/>
    <x v="1"/>
    <s v="Meriplex"/>
    <s v="Loren D. Stark"/>
    <s v="$"/>
    <n v="2759"/>
    <s v="$"/>
    <s v="No"/>
    <s v="$"/>
    <s v="Pending"/>
    <s v="$"/>
    <s v="Acquired/Change of Management "/>
    <s v="Uncontrollable"/>
    <d v="2023-07-31T00:00:00"/>
    <x v="7"/>
    <n v="65019"/>
    <n v="0"/>
    <m/>
    <m/>
  </r>
  <r>
    <x v="2"/>
    <x v="1"/>
    <s v="EGT"/>
    <s v="Mission Plastics, Inc."/>
    <s v="$"/>
    <n v="1716.91"/>
    <s v="$"/>
    <s v="No"/>
    <s v="$"/>
    <s v="$"/>
    <s v="$"/>
    <s v="Acquired/Change of Management "/>
    <s v="Uncontrollable"/>
    <d v="2023-07-31T00:00:00"/>
    <x v="7"/>
    <n v="65019"/>
    <n v="0"/>
    <m/>
    <m/>
  </r>
  <r>
    <x v="2"/>
    <x v="1"/>
    <s v="Meriplex"/>
    <s v="Mogas Industries, Inc"/>
    <n v="39329.39"/>
    <n v="39329.39"/>
    <s v="$"/>
    <s v="Yes"/>
    <n v="13729.69"/>
    <s v="Pending"/>
    <s v="$"/>
    <s v="Unsatisfied with Service"/>
    <s v="Controllable"/>
    <d v="2023-07-31T00:00:00"/>
    <x v="7"/>
    <n v="65019"/>
    <n v="0"/>
    <m/>
    <m/>
  </r>
  <r>
    <x v="1"/>
    <x v="1"/>
    <s v="EGT"/>
    <s v="Action Properties Management Inc."/>
    <n v="3717.95"/>
    <n v="3717.95"/>
    <s v="$"/>
    <s v="No"/>
    <s v="$"/>
    <s v="Pending"/>
    <s v="$"/>
    <s v="Acquired/Change of Management "/>
    <s v="Uncontrollable"/>
    <d v="2023-07-31T00:00:00"/>
    <x v="7"/>
    <n v="65019"/>
    <n v="0"/>
    <m/>
    <m/>
  </r>
  <r>
    <x v="0"/>
    <x v="1"/>
    <s v="Meriplex"/>
    <s v="Holt &amp; Young, P.C."/>
    <n v="917.54"/>
    <n v="917.54"/>
    <s v="$"/>
    <s v="No"/>
    <s v="$"/>
    <s v="$"/>
    <s v="$"/>
    <s v="Price "/>
    <s v="Controllable"/>
    <d v="2023-07-31T00:00:00"/>
    <x v="7"/>
    <n v="65019"/>
    <s v="$"/>
    <m/>
    <m/>
  </r>
  <r>
    <x v="2"/>
    <x v="1"/>
    <s v="Meriplex"/>
    <s v="ETEC"/>
    <n v="750"/>
    <n v="750"/>
    <s v="$"/>
    <s v="No"/>
    <s v="$"/>
    <s v="Pending"/>
    <s v="$"/>
    <s v="Acquired/Change of Management "/>
    <s v="Uncontrollable"/>
    <d v="2023-08-19T00:00:00"/>
    <x v="8"/>
    <n v="66207"/>
    <n v="0"/>
    <m/>
    <m/>
  </r>
  <r>
    <x v="2"/>
    <x v="1"/>
    <s v="Meriplex"/>
    <s v="Castle Biosciences, Inc"/>
    <n v="199"/>
    <n v="199"/>
    <s v="$"/>
    <s v="No"/>
    <s v="$"/>
    <s v="Pending"/>
    <s v="$"/>
    <s v="Billing "/>
    <s v="Controllable"/>
    <d v="2023-08-20T00:00:00"/>
    <x v="8"/>
    <n v="66207"/>
    <n v="0"/>
    <m/>
    <m/>
  </r>
  <r>
    <x v="0"/>
    <x v="1"/>
    <s v="Cyberian"/>
    <s v="Avalon Wealth Advisory"/>
    <s v="$"/>
    <n v="448.75"/>
    <s v="$"/>
    <s v="No"/>
    <s v="$"/>
    <s v="Pending"/>
    <s v="$"/>
    <s v="Price "/>
    <s v="Controllable"/>
    <d v="2023-08-31T00:00:00"/>
    <x v="8"/>
    <n v="66207"/>
    <n v="0"/>
    <m/>
    <m/>
  </r>
  <r>
    <x v="2"/>
    <x v="1"/>
    <s v="Optimum"/>
    <s v="Colorado High School Activities Assoc"/>
    <s v="$"/>
    <n v="4173.75"/>
    <s v="$"/>
    <s v="Yes"/>
    <n v="99"/>
    <s v="Pending"/>
    <n v="99"/>
    <s v="Acquired/Change of Management "/>
    <s v="Uncontrollable"/>
    <d v="2023-08-31T00:00:00"/>
    <x v="8"/>
    <n v="66207"/>
    <n v="0"/>
    <m/>
    <m/>
  </r>
  <r>
    <x v="2"/>
    <x v="5"/>
    <s v="Meriplex"/>
    <s v="First Capital Bank of Texas"/>
    <s v="$"/>
    <n v="4562.4799999999996"/>
    <s v="$"/>
    <s v="Yes"/>
    <s v="$"/>
    <s v="Pending"/>
    <n v="34827.53"/>
    <s v="Acquired/Change of Management "/>
    <s v="Uncontrollable"/>
    <d v="2023-08-31T00:00:00"/>
    <x v="8"/>
    <n v="66207"/>
    <n v="0"/>
    <m/>
    <m/>
  </r>
  <r>
    <x v="0"/>
    <x v="1"/>
    <s v="Meriplex"/>
    <s v="Nantze Electric Co Inc"/>
    <s v="$"/>
    <n v="20"/>
    <s v="$"/>
    <s v="No"/>
    <s v="$"/>
    <s v="Pending"/>
    <s v="$"/>
    <s v="Billing "/>
    <s v="Controllable"/>
    <d v="2023-08-31T00:00:00"/>
    <x v="8"/>
    <n v="66207"/>
    <n v="0"/>
    <m/>
    <m/>
  </r>
  <r>
    <x v="2"/>
    <x v="1"/>
    <s v="Meriplex"/>
    <s v="First Capital Bank"/>
    <s v="$"/>
    <n v="12977.18"/>
    <s v="$"/>
    <s v="Yes"/>
    <n v="102021.15"/>
    <s v="$"/>
    <s v="$"/>
    <s v="Acquired/Change of Management "/>
    <s v="Uncontrollable"/>
    <d v="2023-08-31T00:00:00"/>
    <x v="8"/>
    <n v="66207"/>
    <n v="0"/>
    <m/>
    <m/>
  </r>
  <r>
    <x v="2"/>
    <x v="1"/>
    <s v="Meriplex"/>
    <s v="Hallet &amp; Perrin"/>
    <n v="326.39999999999998"/>
    <n v="326.39999999999998"/>
    <s v="$"/>
    <s v="No"/>
    <s v="$"/>
    <s v="$"/>
    <s v="$"/>
    <s v="Unsatisfied with Service"/>
    <s v="Controllable"/>
    <d v="2023-08-31T00:00:00"/>
    <x v="8"/>
    <n v="66207"/>
    <s v="$"/>
    <s v="The software we (Meriplex) used to backup the client’s PCs never worked"/>
    <m/>
  </r>
  <r>
    <x v="1"/>
    <x v="1"/>
    <s v="EGT"/>
    <s v="F. Michael Stone Accountancy"/>
    <n v="902.48"/>
    <n v="902.48"/>
    <s v="$"/>
    <s v="No"/>
    <s v="$"/>
    <s v="$"/>
    <s v="$"/>
    <s v="Acquisition (M&amp;A)"/>
    <s v="Uncontrollable"/>
    <d v="2023-08-31T00:00:00"/>
    <x v="8"/>
    <n v="66207"/>
    <s v="$"/>
    <m/>
    <m/>
  </r>
  <r>
    <x v="1"/>
    <x v="5"/>
    <s v="Vergent "/>
    <s v="Lumen Hotel"/>
    <s v="$"/>
    <n v="2392.79"/>
    <s v="$"/>
    <s v="Yes"/>
    <n v="24326.7"/>
    <s v="$"/>
    <s v="$"/>
    <s v="Acquired/Change of Management "/>
    <s v="Uncontrollable"/>
    <d v="2023-09-01T00:00:00"/>
    <x v="9"/>
    <n v="67526"/>
    <n v="0"/>
    <m/>
    <m/>
  </r>
  <r>
    <x v="1"/>
    <x v="1"/>
    <s v="Vergent "/>
    <s v="Lumen Hotel"/>
    <n v="2392.79"/>
    <n v="2392.79"/>
    <s v="$"/>
    <s v="Yes"/>
    <n v="24326.7"/>
    <s v="$"/>
    <n v="24326.7"/>
    <s v="Acquired/Change of Management "/>
    <s v="Uncontrollable"/>
    <d v="2023-09-01T00:00:00"/>
    <x v="9"/>
    <n v="67526"/>
    <s v="$"/>
    <m/>
    <m/>
  </r>
  <r>
    <x v="0"/>
    <x v="1"/>
    <s v="Vergent "/>
    <s v="Headington Companies, LLC"/>
    <n v="822"/>
    <n v="822"/>
    <s v="$"/>
    <s v="No"/>
    <s v="$"/>
    <s v="Pending"/>
    <s v="$"/>
    <s v="Acquired/Change of Management "/>
    <s v="Uncontrollable"/>
    <d v="2023-09-16T00:00:00"/>
    <x v="9"/>
    <n v="67526"/>
    <n v="0"/>
    <m/>
    <m/>
  </r>
  <r>
    <x v="0"/>
    <x v="1"/>
    <s v="Vergent "/>
    <s v="Headington Companies, LLC"/>
    <n v="778"/>
    <n v="778"/>
    <s v="$"/>
    <s v="No"/>
    <s v="$"/>
    <s v="Pending"/>
    <s v="$"/>
    <s v="Acquired/Change of Management "/>
    <s v="Uncontrollable"/>
    <d v="2023-09-16T00:00:00"/>
    <x v="9"/>
    <n v="67526"/>
    <n v="0"/>
    <m/>
    <m/>
  </r>
  <r>
    <x v="0"/>
    <x v="1"/>
    <s v="Vergent "/>
    <s v="Headington Companies, LLC"/>
    <n v="667"/>
    <n v="667"/>
    <s v="$"/>
    <s v="No"/>
    <s v="$"/>
    <s v="Pending"/>
    <s v="$"/>
    <s v="Acquired/Change of Management "/>
    <s v="Uncontrollable"/>
    <d v="2023-09-16T00:00:00"/>
    <x v="9"/>
    <n v="67526"/>
    <n v="0"/>
    <m/>
    <m/>
  </r>
  <r>
    <x v="0"/>
    <x v="2"/>
    <s v="Meriplex"/>
    <s v="Macro Industries"/>
    <n v="305"/>
    <n v="305"/>
    <s v="$"/>
    <s v="No"/>
    <s v="$"/>
    <s v="$"/>
    <s v="$"/>
    <s v="Price "/>
    <s v="Controllable"/>
    <d v="2023-09-17T00:00:00"/>
    <x v="9"/>
    <n v="67526"/>
    <s v="$"/>
    <m/>
    <m/>
  </r>
  <r>
    <x v="1"/>
    <x v="1"/>
    <s v="EGT"/>
    <s v="San Bern Valley Home Dialysis Center"/>
    <n v="438.91"/>
    <n v="438.91"/>
    <s v="$"/>
    <s v="No"/>
    <s v="$"/>
    <s v="Pending"/>
    <s v="$"/>
    <s v="Meriplex Terminated Contract "/>
    <s v="Uncontrollable"/>
    <d v="2023-09-22T00:00:00"/>
    <x v="9"/>
    <n v="67526"/>
    <n v="0"/>
    <s v="Account is in Collection"/>
    <m/>
  </r>
  <r>
    <x v="1"/>
    <x v="1"/>
    <s v="PTS "/>
    <s v="All Access Telecom, Inc"/>
    <n v="260"/>
    <n v="260"/>
    <s v="$"/>
    <s v="No"/>
    <s v="$"/>
    <s v="Pending"/>
    <s v="$"/>
    <s v="Acquired/Change of Management "/>
    <s v="Uncontrollable"/>
    <d v="2023-09-22T00:00:00"/>
    <x v="9"/>
    <n v="67526"/>
    <n v="0"/>
    <m/>
    <m/>
  </r>
  <r>
    <x v="0"/>
    <x v="1"/>
    <s v="EGT"/>
    <s v="LRES Corporation"/>
    <s v="$"/>
    <n v="271.95"/>
    <s v="$"/>
    <s v="No"/>
    <s v="$"/>
    <s v="Pending"/>
    <s v="$"/>
    <s v="Price "/>
    <s v="Controllable"/>
    <d v="2023-09-30T00:00:00"/>
    <x v="9"/>
    <n v="67526"/>
    <n v="0"/>
    <m/>
    <m/>
  </r>
  <r>
    <x v="2"/>
    <x v="1"/>
    <s v="Meriplex"/>
    <s v="Tetra Tech"/>
    <s v="$"/>
    <n v="450"/>
    <s v="$"/>
    <s v="Yes"/>
    <n v="1670"/>
    <s v="Pending"/>
    <n v="1670"/>
    <s v="Out of Business/Site Closed"/>
    <s v="Uncontrollable"/>
    <d v="2023-09-30T00:00:00"/>
    <x v="9"/>
    <n v="67526"/>
    <n v="0"/>
    <m/>
    <m/>
  </r>
  <r>
    <x v="2"/>
    <x v="1"/>
    <s v="Meriplex"/>
    <s v="Tetra Tech"/>
    <s v="$"/>
    <n v="150"/>
    <s v="$"/>
    <s v="Yes"/>
    <n v="240"/>
    <s v="Pending"/>
    <s v="$"/>
    <s v="Out of Business/Site Closed"/>
    <s v="Uncontrollable"/>
    <d v="2023-09-30T00:00:00"/>
    <x v="9"/>
    <n v="67526"/>
    <n v="0"/>
    <m/>
    <m/>
  </r>
  <r>
    <x v="0"/>
    <x v="1"/>
    <s v="Meriplex"/>
    <s v="Tetra Tech"/>
    <n v="150"/>
    <n v="150"/>
    <s v="$"/>
    <s v="Yes"/>
    <n v="245"/>
    <s v="Pending"/>
    <s v="$"/>
    <s v="Out of Business/Site Closed"/>
    <s v="Uncontrollable"/>
    <d v="2023-09-30T00:00:00"/>
    <x v="9"/>
    <n v="67526"/>
    <n v="0"/>
    <m/>
    <m/>
  </r>
  <r>
    <x v="1"/>
    <x v="1"/>
    <s v="EGT"/>
    <s v="Bedard Machine"/>
    <s v="$"/>
    <n v="326.82"/>
    <s v="$"/>
    <s v="No"/>
    <s v="$"/>
    <s v="$"/>
    <s v="$"/>
    <s v="Acquired/Change of Management "/>
    <s v="Uncontrollable"/>
    <d v="2023-09-30T00:00:00"/>
    <x v="9"/>
    <n v="67526"/>
    <n v="0"/>
    <m/>
    <m/>
  </r>
  <r>
    <x v="2"/>
    <x v="1"/>
    <s v="EGT"/>
    <s v="Critical Environments, Inc."/>
    <n v="980.11"/>
    <n v="957.11"/>
    <s v="$"/>
    <s v="No"/>
    <s v="$"/>
    <s v="$"/>
    <s v="$"/>
    <s v="Acquired/Change of Management "/>
    <s v="Uncontrollable"/>
    <d v="2023-09-30T00:00:00"/>
    <x v="9"/>
    <n v="67526"/>
    <s v="$"/>
    <m/>
    <m/>
  </r>
  <r>
    <x v="2"/>
    <x v="1"/>
    <s v="Meriplex"/>
    <s v="AES Drilling Fluids"/>
    <s v="$"/>
    <n v="1411"/>
    <s v="$"/>
    <s v="Yes"/>
    <n v="4797.5"/>
    <s v="$"/>
    <n v="4797.5"/>
    <s v="Acquired/Change of Management "/>
    <s v="Uncontrollable"/>
    <d v="2023-09-30T00:00:00"/>
    <x v="9"/>
    <n v="67526"/>
    <s v="$"/>
    <m/>
    <m/>
  </r>
  <r>
    <x v="0"/>
    <x v="1"/>
    <s v="Meriplex"/>
    <s v="Illinois Bone &amp; Joint Institute"/>
    <s v="$"/>
    <n v="1008.33"/>
    <s v="$"/>
    <s v="Yes"/>
    <n v="21645.48"/>
    <s v="$"/>
    <n v="21645.48"/>
    <s v="Out of Business/Site Closed"/>
    <s v="Uncontrollable"/>
    <d v="2023-09-30T00:00:00"/>
    <x v="9"/>
    <n v="67526"/>
    <s v="$"/>
    <m/>
    <m/>
  </r>
  <r>
    <x v="1"/>
    <x v="1"/>
    <s v="Cyberian"/>
    <s v="Reach for Youth"/>
    <s v="$"/>
    <n v="787.5"/>
    <s v="$"/>
    <s v="No"/>
    <s v="$"/>
    <s v="$"/>
    <s v="$"/>
    <s v="Acquired/Change of Management "/>
    <s v="Uncontrollable"/>
    <d v="2023-09-30T00:00:00"/>
    <x v="9"/>
    <n v="67526"/>
    <s v="$"/>
    <m/>
    <m/>
  </r>
  <r>
    <x v="2"/>
    <x v="1"/>
    <s v="Cyberian"/>
    <s v="Lantz Medical"/>
    <n v="4310"/>
    <n v="4310"/>
    <s v="$"/>
    <s v="No"/>
    <s v="$"/>
    <s v="$"/>
    <s v="$"/>
    <s v="Acquisition (M&amp;A)"/>
    <s v="Uncontrollable"/>
    <d v="2023-09-30T00:00:00"/>
    <x v="9"/>
    <n v="67526"/>
    <s v="$"/>
    <m/>
    <m/>
  </r>
  <r>
    <x v="0"/>
    <x v="2"/>
    <s v="Meriplex"/>
    <s v="Kelly-Moore Paint Company, Inc."/>
    <s v="$"/>
    <n v="5688.13"/>
    <s v="$"/>
    <s v="No"/>
    <s v="$"/>
    <s v="$"/>
    <s v="$"/>
    <s v="Acquired/Change of Management "/>
    <s v="Uncontrollable"/>
    <d v="2023-10-01T00:00:00"/>
    <x v="0"/>
    <n v="68992"/>
    <s v="$"/>
    <m/>
    <m/>
  </r>
  <r>
    <x v="1"/>
    <x v="1"/>
    <s v="Optimum"/>
    <s v="MNM Healing Hands Inc"/>
    <s v="$"/>
    <n v="8.3000000000000007"/>
    <s v="$"/>
    <s v="No"/>
    <s v="$"/>
    <s v="$"/>
    <s v="$"/>
    <s v="Out of Business/Site Closed"/>
    <s v="Uncontrollable"/>
    <d v="2023-10-13T00:00:00"/>
    <x v="0"/>
    <n v="68992"/>
    <s v="$"/>
    <m/>
    <m/>
  </r>
  <r>
    <x v="0"/>
    <x v="2"/>
    <s v="Meriplex"/>
    <s v="Conn's Appliances, Inc."/>
    <s v="$"/>
    <n v="735.6"/>
    <s v="$"/>
    <s v="No"/>
    <s v="$"/>
    <s v="$"/>
    <s v="$"/>
    <s v="Change in Solution"/>
    <s v="Controllable"/>
    <d v="2023-10-15T00:00:00"/>
    <x v="0"/>
    <n v="68992"/>
    <s v="$"/>
    <m/>
    <m/>
  </r>
  <r>
    <x v="1"/>
    <x v="1"/>
    <s v="Vergent "/>
    <s v="Tison Law Firm"/>
    <s v="$"/>
    <n v="283"/>
    <m/>
    <s v="Yes"/>
    <n v="2150.8000000000002"/>
    <s v="Pending"/>
    <n v="2150.8000000000002"/>
    <s v="Acquired/Change of Management "/>
    <s v="Uncontrollable"/>
    <d v="2023-10-31T00:00:00"/>
    <x v="0"/>
    <n v="68992"/>
    <n v="0"/>
    <m/>
    <m/>
  </r>
  <r>
    <x v="0"/>
    <x v="1"/>
    <s v="Meriplex"/>
    <s v="Conn's Appliance"/>
    <s v="$"/>
    <n v="183"/>
    <s v="$"/>
    <s v="No"/>
    <s v="$"/>
    <s v="$"/>
    <s v="$"/>
    <s v="Change in Solution"/>
    <s v="Controllable"/>
    <d v="2023-10-31T00:00:00"/>
    <x v="0"/>
    <n v="68992"/>
    <s v="$"/>
    <m/>
    <m/>
  </r>
  <r>
    <x v="2"/>
    <x v="1"/>
    <s v="Meriplex"/>
    <s v="Keller Williams"/>
    <n v="24.45"/>
    <n v="24.45"/>
    <s v="$"/>
    <s v="Yes"/>
    <n v="193.23"/>
    <s v="$"/>
    <n v="193.23"/>
    <s v="Unknown "/>
    <s v="Unknown "/>
    <d v="2023-10-31T00:00:00"/>
    <x v="0"/>
    <n v="68992"/>
    <s v="$"/>
    <m/>
    <m/>
  </r>
  <r>
    <x v="2"/>
    <x v="1"/>
    <s v="Meriplex"/>
    <s v="First Capital Bank"/>
    <s v="$"/>
    <n v="780"/>
    <s v="$"/>
    <s v="Yes"/>
    <n v="4052.9"/>
    <s v="$"/>
    <n v="4052.9"/>
    <s v="Acquisition (M&amp;A)"/>
    <s v="Uncontrollable"/>
    <d v="2023-10-31T00:00:00"/>
    <x v="0"/>
    <n v="68992"/>
    <s v="$"/>
    <m/>
    <m/>
  </r>
  <r>
    <x v="1"/>
    <x v="1"/>
    <s v="Optimum"/>
    <s v="The  Equity Project"/>
    <n v="1423.5"/>
    <n v="1423.5"/>
    <s v="$"/>
    <s v="Yes"/>
    <n v="11388"/>
    <s v="$"/>
    <n v="11388"/>
    <s v="Acquisition (M&amp;A)"/>
    <s v="Uncontrollable"/>
    <d v="2023-10-31T00:00:00"/>
    <x v="0"/>
    <n v="68992"/>
    <s v="$"/>
    <m/>
    <m/>
  </r>
  <r>
    <x v="1"/>
    <x v="1"/>
    <s v="Meriplex"/>
    <s v="Brenham Wholesale Grocery Co., Inc."/>
    <n v="6020.25"/>
    <n v="6020.25"/>
    <s v="$"/>
    <s v="Yes"/>
    <n v="14833.16"/>
    <s v="$"/>
    <n v="14833.16"/>
    <s v="Acquisition (M&amp;A)"/>
    <s v="Uncontrollable"/>
    <d v="2023-10-31T00:00:00"/>
    <x v="0"/>
    <n v="68992"/>
    <s v="$"/>
    <m/>
    <m/>
  </r>
  <r>
    <x v="1"/>
    <x v="1"/>
    <s v="Meriplex"/>
    <s v="Jewish Federation of Greater Houston"/>
    <n v="5502.75"/>
    <n v="5502.75"/>
    <m/>
    <s v="No"/>
    <n v="0"/>
    <m/>
    <n v="0"/>
    <s v="Unknown "/>
    <s v="Unknown "/>
    <d v="2023-10-31T00:00:00"/>
    <x v="0"/>
    <n v="68992"/>
    <m/>
    <m/>
    <m/>
  </r>
  <r>
    <x v="2"/>
    <x v="2"/>
    <s v="Meriplex"/>
    <s v="Christian Brothers Automotive (Rosenberg)"/>
    <n v="125"/>
    <n v="125"/>
    <m/>
    <s v="No"/>
    <n v="0"/>
    <m/>
    <m/>
    <s v="Unknown "/>
    <s v="Unknown "/>
    <d v="2023-10-31T00:00:00"/>
    <x v="0"/>
    <n v="68992"/>
    <m/>
    <m/>
    <m/>
  </r>
  <r>
    <x v="2"/>
    <x v="1"/>
    <s v="Optimum"/>
    <s v="Sage Companies, LLC"/>
    <n v="4095.8"/>
    <n v="4095.8"/>
    <m/>
    <s v="No"/>
    <n v="0"/>
    <n v="0"/>
    <n v="0"/>
    <s v="Unknown "/>
    <s v="Unknown "/>
    <d v="2023-11-05T00:00:00"/>
    <x v="10"/>
    <n v="70540"/>
    <m/>
    <m/>
    <m/>
  </r>
  <r>
    <x v="1"/>
    <x v="1"/>
    <s v="Vergent "/>
    <s v="Brookhaven Youth Ranch"/>
    <s v="$"/>
    <n v="921.7"/>
    <s v="$"/>
    <s v="Yes"/>
    <n v="2081.2600000000002"/>
    <s v="$"/>
    <n v="2081.2600000000002"/>
    <s v="Out of Business/Site Closed"/>
    <s v="Uncontrollable"/>
    <d v="2023-12-31T00:00:00"/>
    <x v="11"/>
    <n v="72156"/>
    <s v="$"/>
    <m/>
    <m/>
  </r>
  <r>
    <x v="2"/>
    <x v="1"/>
    <s v="Vergent "/>
    <s v="Brookhaven Youth Ranch"/>
    <n v="921.7"/>
    <n v="921.7"/>
    <s v="$"/>
    <s v="Yes"/>
    <n v="2081.2600000000002"/>
    <s v="$"/>
    <n v="2081.2600000000002"/>
    <s v="Acquired/Change of Management "/>
    <s v="Uncontrollable"/>
    <d v="2023-12-31T00:00:00"/>
    <x v="11"/>
    <n v="72156"/>
    <s v="$"/>
    <m/>
    <m/>
  </r>
  <r>
    <x v="0"/>
    <x v="1"/>
    <s v="Meriplex"/>
    <s v="Pet Food Express"/>
    <n v="120"/>
    <n v="120"/>
    <m/>
    <s v="No"/>
    <m/>
    <m/>
    <m/>
    <s v="Unknown "/>
    <s v="Unknown "/>
    <d v="2023-11-23T00:00:00"/>
    <x v="10"/>
    <n v="70540"/>
    <m/>
    <m/>
    <m/>
  </r>
  <r>
    <x v="0"/>
    <x v="1"/>
    <s v="Meriplex"/>
    <s v="Blue Bell Creameries LP"/>
    <n v="1100"/>
    <n v="1100"/>
    <m/>
    <m/>
    <m/>
    <m/>
    <m/>
    <s v="Unknown "/>
    <s v="Unknown "/>
    <d v="2023-10-31T00:00:00"/>
    <x v="0"/>
    <n v="68992"/>
    <m/>
    <m/>
    <m/>
  </r>
  <r>
    <x v="1"/>
    <x v="7"/>
    <s v="Meriplex"/>
    <s v="Frost &amp; Sullivan Inc."/>
    <n v="5037.88"/>
    <n v="5037.88"/>
    <m/>
    <s v="Yes"/>
    <n v="0"/>
    <m/>
    <m/>
    <s v="Suspension "/>
    <s v="Uncontrollable"/>
    <d v="2023-09-28T00:00:00"/>
    <x v="9"/>
    <n v="67526"/>
    <m/>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
  <r>
    <x v="0"/>
    <s v="MPLS"/>
    <s v="Meriplex"/>
    <s v="EPIC"/>
    <n v="908"/>
    <s v="Out of Business/Site Closed"/>
    <d v="2020-01-20T00:00:00"/>
    <x v="0"/>
    <x v="0"/>
    <m/>
    <m/>
    <m/>
    <n v="15000"/>
    <m/>
  </r>
  <r>
    <x v="0"/>
    <s v="SDWAN"/>
    <s v="Meriplex"/>
    <s v="EPIC"/>
    <n v="3166"/>
    <s v="Out of Business/Site Closed"/>
    <d v="2020-01-20T00:00:00"/>
    <x v="0"/>
    <x v="0"/>
    <m/>
    <m/>
    <m/>
    <n v="15000"/>
    <m/>
  </r>
  <r>
    <x v="0"/>
    <s v="Colocation"/>
    <s v="Meriplex"/>
    <s v="Dooley Tackaberry"/>
    <n v="900"/>
    <s v="Meriplex Terminated Contract "/>
    <d v="2020-01-20T00:00:00"/>
    <x v="0"/>
    <x v="0"/>
    <m/>
    <m/>
    <m/>
    <n v="15000"/>
    <m/>
  </r>
  <r>
    <x v="0"/>
    <s v="MPLS"/>
    <s v="Meriplex"/>
    <s v="Classic Energy"/>
    <n v="1725"/>
    <s v="Out of Business/Site Closed"/>
    <d v="2020-01-20T00:00:00"/>
    <x v="0"/>
    <x v="0"/>
    <m/>
    <m/>
    <m/>
    <n v="15000"/>
    <m/>
  </r>
  <r>
    <x v="0"/>
    <s v="SIP"/>
    <s v="Meriplex"/>
    <s v="Classic Energy"/>
    <n v="229"/>
    <s v="Out of Business/Site Closed"/>
    <d v="2020-01-20T00:00:00"/>
    <x v="0"/>
    <x v="0"/>
    <m/>
    <m/>
    <m/>
    <n v="15000"/>
    <m/>
  </r>
  <r>
    <x v="0"/>
    <s v="LD"/>
    <s v="Meriplex"/>
    <s v="Classic Energy"/>
    <n v="50"/>
    <s v="Out of Business/Site Closed"/>
    <d v="2020-01-20T00:00:00"/>
    <x v="0"/>
    <x v="0"/>
    <m/>
    <m/>
    <m/>
    <n v="15000"/>
    <m/>
  </r>
  <r>
    <x v="1"/>
    <s v="MPLS"/>
    <s v="Meriplex"/>
    <s v="Proserv"/>
    <n v="1296"/>
    <s v="Price "/>
    <d v="2020-01-20T00:00:00"/>
    <x v="0"/>
    <x v="0"/>
    <m/>
    <m/>
    <m/>
    <n v="15000"/>
    <m/>
  </r>
  <r>
    <x v="1"/>
    <s v="SIP"/>
    <s v="Meriplex"/>
    <s v="Proserv"/>
    <n v="166"/>
    <s v="Price "/>
    <d v="2020-01-20T00:00:00"/>
    <x v="0"/>
    <x v="0"/>
    <m/>
    <m/>
    <m/>
    <n v="15000"/>
    <m/>
  </r>
  <r>
    <x v="1"/>
    <s v="MPLS"/>
    <s v="Meriplex"/>
    <s v="Sunoco"/>
    <n v="479"/>
    <s v="Unsatisfied with Service"/>
    <d v="2020-01-20T00:00:00"/>
    <x v="0"/>
    <x v="0"/>
    <m/>
    <m/>
    <m/>
    <n v="15000"/>
    <m/>
  </r>
  <r>
    <x v="1"/>
    <s v="MPLS"/>
    <s v="Meriplex"/>
    <s v="Fast Trac Transportation"/>
    <n v="589.5"/>
    <s v="Acquired/Change of Management "/>
    <d v="2020-01-20T00:00:00"/>
    <x v="0"/>
    <x v="0"/>
    <m/>
    <m/>
    <m/>
    <n v="15000"/>
    <m/>
  </r>
  <r>
    <x v="1"/>
    <s v="SIP"/>
    <s v="Meriplex"/>
    <s v="Fast Trac Transportation"/>
    <n v="90"/>
    <s v="Acquired/Change of Management "/>
    <d v="2020-01-20T00:00:00"/>
    <x v="0"/>
    <x v="0"/>
    <m/>
    <m/>
    <m/>
    <n v="15000"/>
    <m/>
  </r>
  <r>
    <x v="1"/>
    <s v="LD"/>
    <s v="Meriplex"/>
    <s v="Fast Trac Transportation"/>
    <n v="25"/>
    <s v="Acquired/Change of Management "/>
    <d v="2020-01-20T00:00:00"/>
    <x v="0"/>
    <x v="0"/>
    <m/>
    <m/>
    <m/>
    <n v="15000"/>
    <m/>
  </r>
  <r>
    <x v="0"/>
    <s v="MPLS"/>
    <s v="Meriplex"/>
    <s v="Texas Disposal Systems"/>
    <n v="24644"/>
    <s v="Unsatisfied with Service"/>
    <d v="2020-02-20T00:00:00"/>
    <x v="1"/>
    <x v="1"/>
    <m/>
    <m/>
    <m/>
    <n v="16000"/>
    <m/>
  </r>
  <r>
    <x v="0"/>
    <s v="MPLS"/>
    <s v="Meriplex"/>
    <s v="LaPolt"/>
    <n v="88"/>
    <s v="Solution "/>
    <d v="2020-02-20T00:00:00"/>
    <x v="1"/>
    <x v="1"/>
    <m/>
    <m/>
    <m/>
    <n v="16000"/>
    <m/>
  </r>
  <r>
    <x v="0"/>
    <s v="UCaaS"/>
    <s v="Meriplex"/>
    <s v="LaPolt"/>
    <n v="614"/>
    <s v="Solution "/>
    <d v="2020-02-20T00:00:00"/>
    <x v="1"/>
    <x v="1"/>
    <m/>
    <m/>
    <m/>
    <n v="16000"/>
    <m/>
  </r>
  <r>
    <x v="0"/>
    <s v="LD"/>
    <s v="Meriplex"/>
    <s v="LaPolt"/>
    <n v="80"/>
    <s v="Solution "/>
    <d v="2020-02-20T00:00:00"/>
    <x v="1"/>
    <x v="1"/>
    <m/>
    <m/>
    <m/>
    <n v="16000"/>
    <m/>
  </r>
  <r>
    <x v="1"/>
    <s v="MPLS"/>
    <s v="Meriplex"/>
    <s v="Green Bank"/>
    <n v="1586"/>
    <s v="Price "/>
    <d v="2020-02-20T00:00:00"/>
    <x v="1"/>
    <x v="1"/>
    <m/>
    <m/>
    <m/>
    <n v="16000"/>
    <m/>
  </r>
  <r>
    <x v="1"/>
    <s v="SDWAN"/>
    <s v="Meriplex"/>
    <s v="Tetra"/>
    <n v="200"/>
    <s v="Solution "/>
    <d v="2020-02-20T00:00:00"/>
    <x v="1"/>
    <x v="1"/>
    <m/>
    <m/>
    <m/>
    <n v="16000"/>
    <m/>
  </r>
  <r>
    <x v="1"/>
    <s v="SIP"/>
    <s v="Meriplex"/>
    <s v="Legacy Community Health"/>
    <n v="210"/>
    <s v="Solution "/>
    <d v="2020-02-20T00:00:00"/>
    <x v="1"/>
    <x v="1"/>
    <m/>
    <m/>
    <m/>
    <n v="16000"/>
    <m/>
  </r>
  <r>
    <x v="1"/>
    <s v="MPLS"/>
    <s v="Meriplex"/>
    <s v="Sunoco"/>
    <n v="753"/>
    <s v="Unsatisfied with Service"/>
    <d v="2020-02-20T00:00:00"/>
    <x v="1"/>
    <x v="1"/>
    <m/>
    <m/>
    <m/>
    <n v="16000"/>
    <m/>
  </r>
  <r>
    <x v="1"/>
    <s v="MPLS"/>
    <s v="Meriplex"/>
    <s v="Gravity"/>
    <n v="5986"/>
    <s v="Unsatisfied with Service"/>
    <d v="2020-02-20T00:00:00"/>
    <x v="1"/>
    <x v="1"/>
    <m/>
    <m/>
    <m/>
    <n v="16000"/>
    <m/>
  </r>
  <r>
    <x v="2"/>
    <s v="MPLS"/>
    <s v="Meriplex"/>
    <s v="Stallion"/>
    <n v="851"/>
    <s v="Solution "/>
    <d v="2020-02-20T00:00:00"/>
    <x v="1"/>
    <x v="1"/>
    <m/>
    <m/>
    <m/>
    <n v="16000"/>
    <m/>
  </r>
  <r>
    <x v="2"/>
    <s v="SIP"/>
    <s v="Meriplex"/>
    <s v="Emerson"/>
    <n v="228"/>
    <s v="Solution "/>
    <d v="2020-02-20T00:00:00"/>
    <x v="1"/>
    <x v="1"/>
    <m/>
    <m/>
    <m/>
    <n v="16000"/>
    <m/>
  </r>
  <r>
    <x v="2"/>
    <s v="LD"/>
    <s v="Meriplex"/>
    <s v="Emerson"/>
    <n v="800"/>
    <s v="Solution "/>
    <d v="2020-02-20T00:00:00"/>
    <x v="1"/>
    <x v="1"/>
    <m/>
    <m/>
    <m/>
    <n v="16000"/>
    <m/>
  </r>
  <r>
    <x v="2"/>
    <s v="Colocation"/>
    <s v="Meriplex"/>
    <s v="Emerson"/>
    <n v="3545"/>
    <s v="Solution "/>
    <d v="2020-02-20T00:00:00"/>
    <x v="1"/>
    <x v="1"/>
    <m/>
    <m/>
    <m/>
    <n v="16000"/>
    <m/>
  </r>
  <r>
    <x v="2"/>
    <s v="SIP"/>
    <s v="Meriplex"/>
    <s v="Engie"/>
    <n v="838"/>
    <s v="Solution "/>
    <d v="2020-02-20T00:00:00"/>
    <x v="1"/>
    <x v="1"/>
    <m/>
    <m/>
    <m/>
    <n v="16000"/>
    <m/>
  </r>
  <r>
    <x v="0"/>
    <s v="Managed Serv"/>
    <s v="Meriplex"/>
    <s v="Commercial Siding &amp; Maint."/>
    <n v="1116"/>
    <s v="Solution "/>
    <d v="2020-03-20T00:00:00"/>
    <x v="2"/>
    <x v="2"/>
    <m/>
    <m/>
    <m/>
    <n v="16500"/>
    <m/>
  </r>
  <r>
    <x v="0"/>
    <s v="MPLS"/>
    <s v="Meriplex"/>
    <s v="Green Bank"/>
    <n v="3197"/>
    <s v="Price "/>
    <d v="2020-03-20T00:00:00"/>
    <x v="2"/>
    <x v="2"/>
    <m/>
    <m/>
    <m/>
    <n v="16500"/>
    <m/>
  </r>
  <r>
    <x v="0"/>
    <s v="Colocation"/>
    <s v="Meriplex"/>
    <s v="Green Bank"/>
    <n v="1920"/>
    <s v="Price "/>
    <d v="2020-03-20T00:00:00"/>
    <x v="2"/>
    <x v="2"/>
    <m/>
    <m/>
    <m/>
    <n v="16500"/>
    <m/>
  </r>
  <r>
    <x v="0"/>
    <s v="MPLS"/>
    <s v="Meriplex"/>
    <s v="Bowen"/>
    <n v="643"/>
    <s v="Solution "/>
    <d v="2020-03-20T00:00:00"/>
    <x v="2"/>
    <x v="2"/>
    <m/>
    <m/>
    <m/>
    <n v="16500"/>
    <m/>
  </r>
  <r>
    <x v="0"/>
    <s v="SIP"/>
    <s v="Meriplex"/>
    <s v="Bowen"/>
    <n v="316"/>
    <s v="Solution "/>
    <d v="2020-03-20T00:00:00"/>
    <x v="2"/>
    <x v="2"/>
    <m/>
    <m/>
    <m/>
    <n v="16500"/>
    <m/>
  </r>
  <r>
    <x v="0"/>
    <s v="LD"/>
    <s v="Meriplex"/>
    <s v="Bowen"/>
    <n v="40"/>
    <s v="Solution "/>
    <d v="2020-03-20T00:00:00"/>
    <x v="2"/>
    <x v="2"/>
    <m/>
    <m/>
    <m/>
    <n v="16500"/>
    <m/>
  </r>
  <r>
    <x v="0"/>
    <s v="MPLS"/>
    <s v="Meriplex"/>
    <s v="Bio Tex"/>
    <n v="1130"/>
    <s v="Solution "/>
    <d v="2020-03-20T00:00:00"/>
    <x v="2"/>
    <x v="2"/>
    <m/>
    <m/>
    <m/>
    <n v="16500"/>
    <m/>
  </r>
  <r>
    <x v="0"/>
    <s v="SIP"/>
    <s v="Meriplex"/>
    <s v="Bio Tex"/>
    <n v="85"/>
    <s v="Solution "/>
    <d v="2020-03-20T00:00:00"/>
    <x v="2"/>
    <x v="2"/>
    <m/>
    <m/>
    <m/>
    <n v="16500"/>
    <m/>
  </r>
  <r>
    <x v="0"/>
    <s v="LD"/>
    <s v="Meriplex"/>
    <s v="Bio Tex"/>
    <n v="68"/>
    <s v="Solution "/>
    <d v="2020-03-20T00:00:00"/>
    <x v="2"/>
    <x v="2"/>
    <m/>
    <m/>
    <m/>
    <n v="16500"/>
    <m/>
  </r>
  <r>
    <x v="0"/>
    <s v="Managed Serv"/>
    <s v="Meriplex"/>
    <s v="SW Corrugated"/>
    <n v="933"/>
    <s v="Price "/>
    <d v="2020-03-20T00:00:00"/>
    <x v="2"/>
    <x v="2"/>
    <m/>
    <m/>
    <m/>
    <n v="16500"/>
    <m/>
  </r>
  <r>
    <x v="0"/>
    <s v="Managed Serv"/>
    <s v="Meriplex"/>
    <s v="Pegasus"/>
    <n v="1326"/>
    <s v="Price "/>
    <d v="2020-03-20T00:00:00"/>
    <x v="2"/>
    <x v="2"/>
    <m/>
    <m/>
    <m/>
    <n v="16500"/>
    <m/>
  </r>
  <r>
    <x v="0"/>
    <s v="Managed Serv"/>
    <s v="Meriplex"/>
    <s v="Integrity"/>
    <n v="1958"/>
    <s v="Out of Business/Site Closed"/>
    <d v="2020-03-20T00:00:00"/>
    <x v="2"/>
    <x v="2"/>
    <m/>
    <m/>
    <m/>
    <n v="16500"/>
    <m/>
  </r>
  <r>
    <x v="1"/>
    <s v="SIP"/>
    <s v="Meriplex"/>
    <s v="Proserv"/>
    <n v="5"/>
    <s v="Price "/>
    <d v="2020-03-20T00:00:00"/>
    <x v="2"/>
    <x v="2"/>
    <m/>
    <m/>
    <m/>
    <n v="16500"/>
    <m/>
  </r>
  <r>
    <x v="1"/>
    <s v="Managed Serv"/>
    <s v="Meriplex"/>
    <s v="Fast Trac Transportation"/>
    <n v="100"/>
    <s v="Acquired/Change of Management "/>
    <d v="2020-03-20T00:00:00"/>
    <x v="2"/>
    <x v="2"/>
    <m/>
    <m/>
    <m/>
    <n v="16500"/>
    <m/>
  </r>
  <r>
    <x v="1"/>
    <s v="MPLS"/>
    <s v="Meriplex"/>
    <s v="Sunoco"/>
    <n v="417"/>
    <s v="Unsatisfied with Service"/>
    <d v="2020-03-20T00:00:00"/>
    <x v="2"/>
    <x v="2"/>
    <m/>
    <m/>
    <m/>
    <n v="16500"/>
    <m/>
  </r>
  <r>
    <x v="1"/>
    <s v="MPLS"/>
    <s v="Meriplex"/>
    <s v="PBK"/>
    <n v="973"/>
    <s v="Price "/>
    <d v="2020-03-20T00:00:00"/>
    <x v="2"/>
    <x v="2"/>
    <m/>
    <m/>
    <m/>
    <n v="16500"/>
    <m/>
  </r>
  <r>
    <x v="1"/>
    <s v="SIP"/>
    <s v="Meriplex"/>
    <s v="PBK"/>
    <n v="183"/>
    <s v="Price "/>
    <d v="2020-03-20T00:00:00"/>
    <x v="2"/>
    <x v="2"/>
    <m/>
    <m/>
    <m/>
    <n v="16500"/>
    <m/>
  </r>
  <r>
    <x v="1"/>
    <s v="LD"/>
    <s v="Meriplex"/>
    <s v="PBK"/>
    <n v="8"/>
    <s v="Price "/>
    <d v="2020-03-20T00:00:00"/>
    <x v="2"/>
    <x v="2"/>
    <m/>
    <m/>
    <m/>
    <n v="16500"/>
    <m/>
  </r>
  <r>
    <x v="2"/>
    <s v="SIP"/>
    <s v="Meriplex"/>
    <s v="Contract Land Staff"/>
    <n v="10"/>
    <s v="Solution "/>
    <d v="2020-03-20T00:00:00"/>
    <x v="2"/>
    <x v="2"/>
    <m/>
    <m/>
    <m/>
    <n v="16500"/>
    <m/>
  </r>
  <r>
    <x v="2"/>
    <s v="Managed Serv"/>
    <s v="Meriplex"/>
    <s v="Dr. Shashi"/>
    <n v="45"/>
    <s v="Solution "/>
    <d v="2020-03-20T00:00:00"/>
    <x v="2"/>
    <x v="2"/>
    <m/>
    <m/>
    <m/>
    <n v="16500"/>
    <m/>
  </r>
  <r>
    <x v="2"/>
    <s v="MPLS"/>
    <s v="Meriplex"/>
    <s v="First Captial Bank"/>
    <n v="457"/>
    <s v="Solution "/>
    <d v="2020-03-20T00:00:00"/>
    <x v="2"/>
    <x v="2"/>
    <m/>
    <m/>
    <m/>
    <n v="16500"/>
    <m/>
  </r>
  <r>
    <x v="2"/>
    <s v="SDWAN"/>
    <s v="Meriplex"/>
    <s v="First Captial Bank"/>
    <n v="175"/>
    <s v="Solution "/>
    <d v="2020-03-20T00:00:00"/>
    <x v="2"/>
    <x v="2"/>
    <m/>
    <m/>
    <m/>
    <n v="16500"/>
    <m/>
  </r>
  <r>
    <x v="0"/>
    <s v="Managed Serv"/>
    <s v="Meriplex"/>
    <s v="Landscape Art"/>
    <n v="1205"/>
    <s v="Unsatisfied with Service"/>
    <d v="2020-04-20T00:00:00"/>
    <x v="3"/>
    <x v="3"/>
    <m/>
    <m/>
    <m/>
    <n v="17000"/>
    <m/>
  </r>
  <r>
    <x v="0"/>
    <s v="MPLS"/>
    <s v="Meriplex"/>
    <s v="Royal Electric"/>
    <n v="1529"/>
    <s v="Out of Business/Site Closed"/>
    <d v="2020-04-20T00:00:00"/>
    <x v="3"/>
    <x v="3"/>
    <m/>
    <m/>
    <m/>
    <n v="17000"/>
    <m/>
  </r>
  <r>
    <x v="0"/>
    <s v="SIP"/>
    <s v="Meriplex"/>
    <s v="Clean Line Energy"/>
    <n v="10"/>
    <s v="Out of Business/Site Closed"/>
    <d v="2020-04-20T00:00:00"/>
    <x v="3"/>
    <x v="3"/>
    <m/>
    <m/>
    <m/>
    <n v="17000"/>
    <m/>
  </r>
  <r>
    <x v="0"/>
    <s v="LD"/>
    <s v="Meriplex"/>
    <s v="Clean Line Energy"/>
    <n v="40"/>
    <s v="Out of Business/Site Closed"/>
    <d v="2020-04-20T00:00:00"/>
    <x v="3"/>
    <x v="3"/>
    <m/>
    <m/>
    <m/>
    <n v="17000"/>
    <m/>
  </r>
  <r>
    <x v="0"/>
    <s v="Managed Serv"/>
    <s v="Meriplex"/>
    <s v="TS Distributors"/>
    <n v="1990"/>
    <s v="Unsatisfied with Service"/>
    <d v="2020-04-20T00:00:00"/>
    <x v="3"/>
    <x v="3"/>
    <m/>
    <m/>
    <m/>
    <n v="17000"/>
    <m/>
  </r>
  <r>
    <x v="0"/>
    <s v="Managed Serv"/>
    <s v="Meriplex"/>
    <s v="AmeriTies South LLC"/>
    <n v="30"/>
    <s v="Meriplex Terminated Contract "/>
    <d v="2020-04-20T00:00:00"/>
    <x v="3"/>
    <x v="3"/>
    <m/>
    <m/>
    <m/>
    <n v="17000"/>
    <m/>
  </r>
  <r>
    <x v="0"/>
    <s v="MPLS"/>
    <s v="Vergent"/>
    <s v="Globex"/>
    <n v="595"/>
    <s v="Unsatisfied with Service"/>
    <d v="2020-04-20T00:00:00"/>
    <x v="3"/>
    <x v="3"/>
    <m/>
    <m/>
    <m/>
    <n v="17000"/>
    <m/>
  </r>
  <r>
    <x v="1"/>
    <s v="SIP"/>
    <s v="Meriplex"/>
    <s v="Proserv"/>
    <n v="1669"/>
    <s v="Price "/>
    <d v="2020-04-20T00:00:00"/>
    <x v="3"/>
    <x v="3"/>
    <m/>
    <m/>
    <m/>
    <n v="17000"/>
    <m/>
  </r>
  <r>
    <x v="1"/>
    <s v="MPLS"/>
    <s v="Meriplex"/>
    <s v="Proserv"/>
    <n v="3527"/>
    <s v="Price "/>
    <d v="2020-04-20T00:00:00"/>
    <x v="3"/>
    <x v="3"/>
    <m/>
    <m/>
    <m/>
    <n v="17000"/>
    <m/>
  </r>
  <r>
    <x v="1"/>
    <s v="Colocation"/>
    <s v="Meriplex"/>
    <s v="Proserv"/>
    <n v="1767"/>
    <s v="Price "/>
    <d v="2020-04-20T00:00:00"/>
    <x v="3"/>
    <x v="3"/>
    <m/>
    <m/>
    <m/>
    <n v="17000"/>
    <m/>
  </r>
  <r>
    <x v="2"/>
    <s v="MPLS"/>
    <s v="Meriplex"/>
    <s v="SCI"/>
    <n v="545"/>
    <s v="Solution "/>
    <d v="2020-04-20T00:00:00"/>
    <x v="3"/>
    <x v="3"/>
    <m/>
    <m/>
    <m/>
    <n v="17000"/>
    <m/>
  </r>
  <r>
    <x v="2"/>
    <s v="SDWAN"/>
    <s v="Meriplex"/>
    <s v="SCI"/>
    <n v="150"/>
    <s v="Solution "/>
    <d v="2020-04-20T00:00:00"/>
    <x v="3"/>
    <x v="3"/>
    <m/>
    <m/>
    <m/>
    <n v="17000"/>
    <m/>
  </r>
  <r>
    <x v="2"/>
    <s v="SDWAN"/>
    <s v="Meriplex"/>
    <s v="First Captial Bank"/>
    <n v="933"/>
    <s v="Solution "/>
    <d v="2020-04-20T00:00:00"/>
    <x v="3"/>
    <x v="3"/>
    <m/>
    <m/>
    <m/>
    <n v="17000"/>
    <m/>
  </r>
  <r>
    <x v="2"/>
    <s v="SIP"/>
    <s v="Meriplex"/>
    <s v="Contract Land Staff"/>
    <n v="790"/>
    <s v="Solution "/>
    <d v="2020-04-20T00:00:00"/>
    <x v="3"/>
    <x v="3"/>
    <m/>
    <m/>
    <m/>
    <n v="17000"/>
    <m/>
  </r>
  <r>
    <x v="2"/>
    <s v="Managed Serv"/>
    <s v="Meriplex"/>
    <s v="Keil &amp; Goodson Law"/>
    <n v="320"/>
    <s v="Solution "/>
    <d v="2020-04-20T00:00:00"/>
    <x v="3"/>
    <x v="3"/>
    <m/>
    <m/>
    <m/>
    <n v="17000"/>
    <m/>
  </r>
  <r>
    <x v="0"/>
    <s v="MPLS"/>
    <s v="Meriplex"/>
    <s v="Escalante Golf"/>
    <n v="1722"/>
    <s v="Solution "/>
    <d v="2020-05-20T00:00:00"/>
    <x v="4"/>
    <x v="4"/>
    <m/>
    <m/>
    <m/>
    <n v="17500"/>
    <m/>
  </r>
  <r>
    <x v="0"/>
    <s v="SIP"/>
    <s v="Meriplex"/>
    <s v="Escalante Golf"/>
    <n v="951"/>
    <s v="Solution "/>
    <d v="2020-05-20T00:00:00"/>
    <x v="4"/>
    <x v="4"/>
    <m/>
    <m/>
    <m/>
    <n v="17500"/>
    <m/>
  </r>
  <r>
    <x v="0"/>
    <s v="LD"/>
    <s v="Meriplex"/>
    <s v="Escalante Golf"/>
    <n v="120"/>
    <s v="Solution "/>
    <d v="2020-05-20T00:00:00"/>
    <x v="4"/>
    <x v="4"/>
    <m/>
    <m/>
    <m/>
    <n v="17500"/>
    <m/>
  </r>
  <r>
    <x v="0"/>
    <s v="Managed Serv"/>
    <s v="Meriplex"/>
    <s v="Evans Interior"/>
    <n v="367"/>
    <s v="Out of Business/Site Closed"/>
    <d v="2020-05-20T00:00:00"/>
    <x v="4"/>
    <x v="4"/>
    <m/>
    <m/>
    <m/>
    <n v="17500"/>
    <m/>
  </r>
  <r>
    <x v="0"/>
    <s v="Managed Serv"/>
    <s v="Meriplex"/>
    <s v="Overhead Door Company of Houston"/>
    <n v="3164"/>
    <s v="Solution "/>
    <d v="2020-05-20T00:00:00"/>
    <x v="4"/>
    <x v="4"/>
    <m/>
    <m/>
    <m/>
    <n v="17500"/>
    <m/>
  </r>
  <r>
    <x v="0"/>
    <s v="MPLS"/>
    <s v="Vergent"/>
    <s v="Cantey Hanger"/>
    <n v="1900"/>
    <s v="Unsatisfied with Service"/>
    <d v="2020-05-20T00:00:00"/>
    <x v="4"/>
    <x v="4"/>
    <m/>
    <m/>
    <m/>
    <n v="17500"/>
    <m/>
  </r>
  <r>
    <x v="1"/>
    <s v="SIP"/>
    <s v="Meriplex"/>
    <s v="Kodiak Gas"/>
    <n v="17"/>
    <s v="Solution "/>
    <d v="2020-05-20T00:00:00"/>
    <x v="4"/>
    <x v="4"/>
    <m/>
    <m/>
    <m/>
    <n v="17500"/>
    <m/>
  </r>
  <r>
    <x v="1"/>
    <s v="Cloud"/>
    <s v="Meriplex"/>
    <s v="Alloy Carbide"/>
    <n v="1200"/>
    <s v="Price "/>
    <d v="2020-05-20T00:00:00"/>
    <x v="4"/>
    <x v="4"/>
    <m/>
    <m/>
    <m/>
    <n v="17500"/>
    <m/>
  </r>
  <r>
    <x v="2"/>
    <s v="MPLS"/>
    <s v="Meriplex"/>
    <s v="Expro"/>
    <n v="166"/>
    <s v="Solution "/>
    <d v="2020-05-20T00:00:00"/>
    <x v="4"/>
    <x v="4"/>
    <m/>
    <m/>
    <m/>
    <n v="17500"/>
    <m/>
  </r>
  <r>
    <x v="2"/>
    <s v="SDWAN"/>
    <s v="Meriplex"/>
    <s v="Expro"/>
    <n v="420"/>
    <s v="Solution "/>
    <d v="2020-05-20T00:00:00"/>
    <x v="4"/>
    <x v="4"/>
    <m/>
    <m/>
    <m/>
    <n v="17500"/>
    <m/>
  </r>
  <r>
    <x v="2"/>
    <s v="Managed Serv"/>
    <s v="Meriplex"/>
    <s v="Floworks"/>
    <n v="7748"/>
    <s v="Solution "/>
    <d v="2020-05-20T00:00:00"/>
    <x v="4"/>
    <x v="4"/>
    <m/>
    <m/>
    <m/>
    <n v="17500"/>
    <m/>
  </r>
  <r>
    <x v="2"/>
    <s v="SDWAN"/>
    <s v="Meriplex"/>
    <s v="Blueknight"/>
    <n v="275"/>
    <s v="Out of Business/Site Closed"/>
    <d v="2020-05-20T00:00:00"/>
    <x v="4"/>
    <x v="4"/>
    <m/>
    <m/>
    <m/>
    <n v="17500"/>
    <m/>
  </r>
  <r>
    <x v="2"/>
    <s v="Managed Serv"/>
    <s v="Meriplex"/>
    <s v="Suderman &amp; Young"/>
    <n v="951"/>
    <s v="Solution "/>
    <d v="2020-05-20T00:00:00"/>
    <x v="4"/>
    <x v="4"/>
    <m/>
    <m/>
    <m/>
    <n v="17500"/>
    <m/>
  </r>
  <r>
    <x v="2"/>
    <s v="SDWAN"/>
    <s v="Meriplex"/>
    <s v="Engie"/>
    <n v="495"/>
    <s v="Solution "/>
    <d v="2020-05-20T00:00:00"/>
    <x v="4"/>
    <x v="4"/>
    <m/>
    <m/>
    <m/>
    <n v="17500"/>
    <m/>
  </r>
  <r>
    <x v="0"/>
    <s v="MPLS"/>
    <s v="Meriplex"/>
    <s v="Kodiak Gas"/>
    <n v="938"/>
    <s v="Solution "/>
    <d v="2020-06-20T00:00:00"/>
    <x v="5"/>
    <x v="5"/>
    <m/>
    <m/>
    <m/>
    <n v="18000"/>
    <m/>
  </r>
  <r>
    <x v="0"/>
    <s v="SIP"/>
    <s v="Meriplex"/>
    <s v="Kodiak Gas"/>
    <n v="425"/>
    <s v="Solution "/>
    <d v="2020-06-20T00:00:00"/>
    <x v="5"/>
    <x v="5"/>
    <m/>
    <m/>
    <m/>
    <n v="18000"/>
    <m/>
  </r>
  <r>
    <x v="0"/>
    <s v="LD"/>
    <s v="Meriplex"/>
    <s v="Kodiak Gas"/>
    <n v="80"/>
    <s v="Solution "/>
    <d v="2020-06-20T00:00:00"/>
    <x v="5"/>
    <x v="5"/>
    <m/>
    <m/>
    <m/>
    <n v="18000"/>
    <m/>
  </r>
  <r>
    <x v="0"/>
    <s v="Managed Serv"/>
    <s v="Meriplex"/>
    <s v="Bob Lewis"/>
    <n v="29"/>
    <s v="Meriplex Terminated Contract "/>
    <d v="2020-06-20T00:00:00"/>
    <x v="5"/>
    <x v="5"/>
    <m/>
    <m/>
    <m/>
    <n v="18000"/>
    <m/>
  </r>
  <r>
    <x v="1"/>
    <s v="MPLS"/>
    <s v="Meriplex"/>
    <s v="Ryan Specialty Group"/>
    <n v="2000"/>
    <s v="Acquired/Change of Management "/>
    <d v="2020-06-20T00:00:00"/>
    <x v="5"/>
    <x v="5"/>
    <m/>
    <m/>
    <m/>
    <n v="18000"/>
    <m/>
  </r>
  <r>
    <x v="1"/>
    <s v="SDWAN"/>
    <s v="Meriplex"/>
    <s v="Ryan Specialty Group"/>
    <n v="2225"/>
    <s v="Acquired/Change of Management "/>
    <d v="2020-06-20T00:00:00"/>
    <x v="5"/>
    <x v="5"/>
    <m/>
    <m/>
    <m/>
    <n v="18000"/>
    <m/>
  </r>
  <r>
    <x v="1"/>
    <s v="Colocation"/>
    <s v="Meriplex"/>
    <s v="Ryan Specialty Group"/>
    <n v="2535"/>
    <s v="Acquired/Change of Management "/>
    <d v="2020-06-20T00:00:00"/>
    <x v="5"/>
    <x v="5"/>
    <m/>
    <m/>
    <m/>
    <n v="18000"/>
    <m/>
  </r>
  <r>
    <x v="2"/>
    <s v="MPLS"/>
    <s v="Meriplex"/>
    <s v="Engie"/>
    <n v="1772"/>
    <s v="Solution "/>
    <d v="2020-06-20T00:00:00"/>
    <x v="5"/>
    <x v="5"/>
    <m/>
    <m/>
    <m/>
    <n v="18000"/>
    <m/>
  </r>
  <r>
    <x v="2"/>
    <s v="Colocation"/>
    <s v="Meriplex"/>
    <s v="2H Offshore"/>
    <n v="2495"/>
    <s v="Solution "/>
    <d v="2020-06-20T00:00:00"/>
    <x v="5"/>
    <x v="5"/>
    <m/>
    <m/>
    <m/>
    <n v="18000"/>
    <m/>
  </r>
  <r>
    <x v="2"/>
    <s v="SIP"/>
    <s v="Meriplex"/>
    <s v="Sage Street"/>
    <n v="1"/>
    <s v="Solution "/>
    <d v="2020-06-20T00:00:00"/>
    <x v="5"/>
    <x v="5"/>
    <m/>
    <m/>
    <m/>
    <n v="18000"/>
    <m/>
  </r>
  <r>
    <x v="2"/>
    <s v="SIP"/>
    <s v="Meriplex"/>
    <s v="Contract Land Staff"/>
    <n v="30"/>
    <s v="Solution "/>
    <d v="2020-06-20T00:00:00"/>
    <x v="5"/>
    <x v="5"/>
    <m/>
    <m/>
    <m/>
    <n v="18000"/>
    <m/>
  </r>
  <r>
    <x v="2"/>
    <s v="MPLS"/>
    <s v="Meriplex"/>
    <s v="Engie"/>
    <n v="200"/>
    <s v="Solution "/>
    <d v="2020-06-20T00:00:00"/>
    <x v="5"/>
    <x v="5"/>
    <m/>
    <m/>
    <m/>
    <n v="18000"/>
    <m/>
  </r>
  <r>
    <x v="2"/>
    <s v="SDWAN"/>
    <s v="Meriplex"/>
    <s v="Engie"/>
    <n v="250"/>
    <s v="Solution "/>
    <d v="2020-06-20T00:00:00"/>
    <x v="5"/>
    <x v="5"/>
    <m/>
    <m/>
    <m/>
    <n v="18000"/>
    <m/>
  </r>
  <r>
    <x v="2"/>
    <s v="Managed Serv"/>
    <s v="Meriplex"/>
    <s v="Tutu &amp; Lilli Clothing"/>
    <n v="70"/>
    <s v="Solution "/>
    <d v="2020-06-20T00:00:00"/>
    <x v="5"/>
    <x v="5"/>
    <m/>
    <m/>
    <m/>
    <n v="18000"/>
    <m/>
  </r>
  <r>
    <x v="2"/>
    <s v="MPLS"/>
    <s v="Meriplex"/>
    <s v="SCI"/>
    <n v="167"/>
    <s v="Solution "/>
    <d v="2020-06-20T00:00:00"/>
    <x v="5"/>
    <x v="5"/>
    <m/>
    <m/>
    <m/>
    <n v="18000"/>
    <m/>
  </r>
  <r>
    <x v="2"/>
    <s v="SIP"/>
    <s v="Meriplex"/>
    <s v="SCI"/>
    <n v="18"/>
    <s v="Solution "/>
    <d v="2020-06-20T00:00:00"/>
    <x v="5"/>
    <x v="5"/>
    <m/>
    <m/>
    <m/>
    <n v="18000"/>
    <m/>
  </r>
  <r>
    <x v="2"/>
    <s v="LD"/>
    <s v="Meriplex"/>
    <s v="SCI"/>
    <n v="36"/>
    <s v="Solution "/>
    <d v="2020-06-20T00:00:00"/>
    <x v="5"/>
    <x v="5"/>
    <m/>
    <m/>
    <m/>
    <n v="18000"/>
    <m/>
  </r>
  <r>
    <x v="2"/>
    <s v="MPLS"/>
    <s v="Meriplex"/>
    <s v="Tetra"/>
    <n v="150"/>
    <s v="Solution "/>
    <d v="2020-06-20T00:00:00"/>
    <x v="5"/>
    <x v="5"/>
    <m/>
    <m/>
    <m/>
    <n v="18000"/>
    <m/>
  </r>
  <r>
    <x v="2"/>
    <s v="SDWAN"/>
    <s v="Meriplex"/>
    <s v="Tetra"/>
    <n v="100"/>
    <s v="Solution "/>
    <d v="2020-06-20T00:00:00"/>
    <x v="5"/>
    <x v="5"/>
    <m/>
    <m/>
    <m/>
    <n v="18000"/>
    <m/>
  </r>
  <r>
    <x v="0"/>
    <s v="SIP"/>
    <s v="Meriplex"/>
    <s v="Contract Land Staff"/>
    <n v="888"/>
    <s v="Solution "/>
    <d v="2020-07-20T00:00:00"/>
    <x v="6"/>
    <x v="6"/>
    <m/>
    <m/>
    <m/>
    <n v="18500"/>
    <m/>
  </r>
  <r>
    <x v="0"/>
    <s v="LD"/>
    <s v="Meriplex"/>
    <s v="Contract Land Staff"/>
    <n v="200"/>
    <s v="Solution "/>
    <d v="2020-07-20T00:00:00"/>
    <x v="6"/>
    <x v="6"/>
    <m/>
    <m/>
    <m/>
    <n v="18500"/>
    <m/>
  </r>
  <r>
    <x v="0"/>
    <s v="MPLS"/>
    <s v="Meriplex"/>
    <s v="Contract Land Staff"/>
    <n v="1590"/>
    <s v="Solution "/>
    <d v="2020-07-20T00:00:00"/>
    <x v="6"/>
    <x v="6"/>
    <m/>
    <m/>
    <m/>
    <n v="18500"/>
    <m/>
  </r>
  <r>
    <x v="0"/>
    <s v="SIP"/>
    <s v="Meriplex"/>
    <s v="Southern Chemical Corp"/>
    <n v="29"/>
    <s v="Solution "/>
    <d v="2020-07-20T00:00:00"/>
    <x v="6"/>
    <x v="6"/>
    <m/>
    <m/>
    <m/>
    <n v="18500"/>
    <m/>
  </r>
  <r>
    <x v="0"/>
    <s v="Managed Serv"/>
    <s v="Meriplex"/>
    <s v="DSL Forming Collars"/>
    <n v="139"/>
    <s v="Out of Business/Site Closed"/>
    <d v="2020-07-20T00:00:00"/>
    <x v="6"/>
    <x v="6"/>
    <m/>
    <m/>
    <m/>
    <n v="18500"/>
    <m/>
  </r>
  <r>
    <x v="0"/>
    <s v="Colocation"/>
    <s v="Vergent"/>
    <s v="Agillaire"/>
    <n v="528"/>
    <s v="Price "/>
    <d v="2020-07-20T00:00:00"/>
    <x v="6"/>
    <x v="6"/>
    <m/>
    <m/>
    <m/>
    <n v="18500"/>
    <m/>
  </r>
  <r>
    <x v="1"/>
    <s v="MPLS"/>
    <s v="Meriplex"/>
    <s v="PBK"/>
    <n v="1913"/>
    <s v="Price "/>
    <d v="2020-07-20T00:00:00"/>
    <x v="6"/>
    <x v="6"/>
    <m/>
    <m/>
    <m/>
    <n v="18500"/>
    <m/>
  </r>
  <r>
    <x v="1"/>
    <s v="SIP"/>
    <s v="Meriplex"/>
    <s v="PBK"/>
    <n v="508"/>
    <s v="Price "/>
    <d v="2020-07-20T00:00:00"/>
    <x v="6"/>
    <x v="6"/>
    <m/>
    <m/>
    <m/>
    <n v="18500"/>
    <m/>
  </r>
  <r>
    <x v="1"/>
    <s v="LD"/>
    <s v="Meriplex"/>
    <s v="PBK"/>
    <n v="88"/>
    <s v="Price "/>
    <d v="2020-07-20T00:00:00"/>
    <x v="6"/>
    <x v="6"/>
    <m/>
    <m/>
    <m/>
    <n v="18500"/>
    <m/>
  </r>
  <r>
    <x v="1"/>
    <s v="MPLS"/>
    <s v="Meriplex"/>
    <s v="Texas Freight"/>
    <n v="1625"/>
    <s v="Price "/>
    <d v="2020-07-20T00:00:00"/>
    <x v="6"/>
    <x v="6"/>
    <m/>
    <m/>
    <m/>
    <n v="18500"/>
    <m/>
  </r>
  <r>
    <x v="2"/>
    <s v="SIP"/>
    <s v="Meriplex"/>
    <s v="Gravity"/>
    <n v="157"/>
    <s v="Solution "/>
    <d v="2020-07-20T00:00:00"/>
    <x v="6"/>
    <x v="6"/>
    <m/>
    <m/>
    <m/>
    <n v="18500"/>
    <m/>
  </r>
  <r>
    <x v="2"/>
    <s v="LD"/>
    <s v="Meriplex"/>
    <s v="Gravity"/>
    <n v="25"/>
    <s v="Solution "/>
    <d v="2020-07-20T00:00:00"/>
    <x v="6"/>
    <x v="6"/>
    <m/>
    <m/>
    <m/>
    <n v="18500"/>
    <m/>
  </r>
  <r>
    <x v="2"/>
    <s v="Managed Serv"/>
    <s v="Meriplex"/>
    <s v="Legacy Paper"/>
    <n v="189"/>
    <s v="Solution "/>
    <d v="2020-07-20T00:00:00"/>
    <x v="6"/>
    <x v="6"/>
    <m/>
    <m/>
    <m/>
    <n v="18500"/>
    <m/>
  </r>
  <r>
    <x v="2"/>
    <s v="MPLS"/>
    <s v="Vergent"/>
    <s v="Lumen Hotel"/>
    <n v="554"/>
    <s v="Solution "/>
    <d v="2020-07-20T00:00:00"/>
    <x v="6"/>
    <x v="6"/>
    <m/>
    <m/>
    <m/>
    <n v="18500"/>
    <m/>
  </r>
  <r>
    <x v="2"/>
    <s v="MPLS"/>
    <s v="Vergent"/>
    <s v="Headington"/>
    <n v="1547"/>
    <s v="Unsatisfied with Service"/>
    <d v="2020-07-20T00:00:00"/>
    <x v="6"/>
    <x v="6"/>
    <m/>
    <m/>
    <m/>
    <n v="18500"/>
    <m/>
  </r>
  <r>
    <x v="0"/>
    <s v="Managed Serv"/>
    <s v="Meriplex"/>
    <s v="Indumar"/>
    <n v="1105"/>
    <s v="Out of Business/Site Closed"/>
    <d v="2020-08-20T00:00:00"/>
    <x v="7"/>
    <x v="7"/>
    <m/>
    <m/>
    <m/>
    <n v="19000"/>
    <m/>
  </r>
  <r>
    <x v="0"/>
    <s v="Cloud"/>
    <s v="Meriplex"/>
    <s v="Indumar"/>
    <n v="415"/>
    <s v="Out of Business/Site Closed"/>
    <d v="2020-08-20T00:00:00"/>
    <x v="7"/>
    <x v="7"/>
    <m/>
    <m/>
    <m/>
    <n v="19000"/>
    <m/>
  </r>
  <r>
    <x v="0"/>
    <s v="Managed Serv"/>
    <s v="Meriplex"/>
    <s v="Buccaneer Food / Nathan's BBQ"/>
    <n v="318"/>
    <s v="Out of Business/Site Closed"/>
    <d v="2020-08-20T00:00:00"/>
    <x v="7"/>
    <x v="7"/>
    <m/>
    <m/>
    <m/>
    <n v="19000"/>
    <m/>
  </r>
  <r>
    <x v="0"/>
    <s v="MPLS"/>
    <s v="Meriplex"/>
    <s v="Pros Revenue"/>
    <n v="1595"/>
    <s v="Acquired/Change of Management "/>
    <d v="2020-08-20T00:00:00"/>
    <x v="7"/>
    <x v="7"/>
    <m/>
    <m/>
    <m/>
    <n v="19000"/>
    <m/>
  </r>
  <r>
    <x v="0"/>
    <s v="SIP"/>
    <s v="Meriplex"/>
    <s v="The National Realty Group"/>
    <n v="35"/>
    <s v="Meriplex Terminated Contract "/>
    <d v="2020-08-20T00:00:00"/>
    <x v="7"/>
    <x v="7"/>
    <m/>
    <m/>
    <m/>
    <n v="19000"/>
    <m/>
  </r>
  <r>
    <x v="0"/>
    <s v="Managed Serv"/>
    <s v="Meriplex"/>
    <s v="Truitt"/>
    <n v="482"/>
    <s v="Out of Business/Site Closed"/>
    <d v="2020-08-20T00:00:00"/>
    <x v="7"/>
    <x v="7"/>
    <m/>
    <m/>
    <m/>
    <n v="19000"/>
    <m/>
  </r>
  <r>
    <x v="0"/>
    <s v="MPLS"/>
    <s v="Vergent"/>
    <s v="Caddo Yeager"/>
    <n v="5394"/>
    <s v="Solution "/>
    <d v="2020-08-20T00:00:00"/>
    <x v="7"/>
    <x v="7"/>
    <m/>
    <m/>
    <m/>
    <n v="19000"/>
    <m/>
  </r>
  <r>
    <x v="0"/>
    <s v="MPLS"/>
    <s v="Vergent"/>
    <s v="North Texas Fiber"/>
    <n v="4496"/>
    <s v="Unsatisfied with Service"/>
    <d v="2020-08-20T00:00:00"/>
    <x v="7"/>
    <x v="7"/>
    <m/>
    <m/>
    <m/>
    <n v="19000"/>
    <m/>
  </r>
  <r>
    <x v="1"/>
    <s v="MPLS"/>
    <s v="Meriplex"/>
    <s v="Ryan Specialty Group"/>
    <n v="2700"/>
    <s v="Acquired/Change of Management "/>
    <d v="2020-08-20T00:00:00"/>
    <x v="7"/>
    <x v="7"/>
    <m/>
    <m/>
    <m/>
    <n v="19000"/>
    <m/>
  </r>
  <r>
    <x v="1"/>
    <s v="SDWAN"/>
    <s v="Meriplex"/>
    <s v="Ryan Specialty Group"/>
    <n v="400"/>
    <s v="Acquired/Change of Management "/>
    <d v="2020-08-20T00:00:00"/>
    <x v="7"/>
    <x v="7"/>
    <m/>
    <m/>
    <m/>
    <n v="19000"/>
    <m/>
  </r>
  <r>
    <x v="1"/>
    <s v="SIP"/>
    <s v="Meriplex"/>
    <s v="SCANA"/>
    <n v="1105"/>
    <s v="Acquired/Change of Management "/>
    <d v="2020-08-20T00:00:00"/>
    <x v="7"/>
    <x v="7"/>
    <m/>
    <m/>
    <m/>
    <n v="19000"/>
    <m/>
  </r>
  <r>
    <x v="1"/>
    <s v="LD"/>
    <s v="Meriplex"/>
    <s v="SCANA"/>
    <n v="80"/>
    <s v="Acquired/Change of Management "/>
    <d v="2020-08-20T00:00:00"/>
    <x v="7"/>
    <x v="7"/>
    <m/>
    <m/>
    <m/>
    <n v="19000"/>
    <m/>
  </r>
  <r>
    <x v="1"/>
    <s v="MPLS"/>
    <s v="Meriplex"/>
    <s v="Sunoco"/>
    <n v="565"/>
    <s v="Unsatisfied with Service"/>
    <d v="2020-08-20T00:00:00"/>
    <x v="7"/>
    <x v="7"/>
    <m/>
    <m/>
    <m/>
    <n v="19000"/>
    <m/>
  </r>
  <r>
    <x v="1"/>
    <s v="Managed Serv"/>
    <s v="Meriplex"/>
    <s v="Sunoco"/>
    <n v="50"/>
    <s v="Unsatisfied with Service"/>
    <d v="2020-08-20T00:00:00"/>
    <x v="7"/>
    <x v="7"/>
    <m/>
    <m/>
    <m/>
    <n v="19000"/>
    <m/>
  </r>
  <r>
    <x v="2"/>
    <s v="SDWAN"/>
    <s v="Meriplex"/>
    <s v="Blueknight"/>
    <n v="100"/>
    <s v="Out of Business/Site Closed"/>
    <d v="2020-08-20T00:00:00"/>
    <x v="7"/>
    <x v="7"/>
    <m/>
    <m/>
    <m/>
    <n v="19000"/>
    <m/>
  </r>
  <r>
    <x v="2"/>
    <s v="MPLS"/>
    <s v="Meriplex"/>
    <s v="Blueknight"/>
    <n v="81"/>
    <s v="Out of Business/Site Closed"/>
    <d v="2020-08-20T00:00:00"/>
    <x v="7"/>
    <x v="7"/>
    <m/>
    <m/>
    <m/>
    <n v="19000"/>
    <m/>
  </r>
  <r>
    <x v="2"/>
    <s v="SDWAN"/>
    <s v="Meriplex"/>
    <s v="SCI"/>
    <n v="148"/>
    <s v="Solution "/>
    <d v="2020-08-20T00:00:00"/>
    <x v="7"/>
    <x v="7"/>
    <m/>
    <m/>
    <m/>
    <n v="19000"/>
    <m/>
  </r>
  <r>
    <x v="2"/>
    <s v="SDWAN"/>
    <s v="Meriplex"/>
    <s v="Engie"/>
    <n v="310"/>
    <s v="Solution "/>
    <d v="2020-08-20T00:00:00"/>
    <x v="7"/>
    <x v="7"/>
    <m/>
    <m/>
    <m/>
    <n v="19000"/>
    <m/>
  </r>
  <r>
    <x v="2"/>
    <s v="MPLS"/>
    <s v="Meriplex"/>
    <s v="Kelly Moore"/>
    <n v="435"/>
    <s v="Solution "/>
    <d v="2020-08-20T00:00:00"/>
    <x v="7"/>
    <x v="7"/>
    <m/>
    <m/>
    <m/>
    <n v="19000"/>
    <m/>
  </r>
  <r>
    <x v="2"/>
    <s v="Colocation"/>
    <s v="Meriplex"/>
    <s v="Allegiance Bank"/>
    <n v="1514"/>
    <s v="Solution "/>
    <d v="2020-08-20T00:00:00"/>
    <x v="7"/>
    <x v="7"/>
    <m/>
    <m/>
    <m/>
    <n v="19000"/>
    <m/>
  </r>
  <r>
    <x v="2"/>
    <s v="Managed Serv"/>
    <s v="Meriplex"/>
    <s v="W-Industries"/>
    <n v="450"/>
    <s v="Solution "/>
    <d v="2020-08-20T00:00:00"/>
    <x v="7"/>
    <x v="7"/>
    <m/>
    <m/>
    <m/>
    <n v="19000"/>
    <m/>
  </r>
  <r>
    <x v="2"/>
    <s v="Cloud"/>
    <s v="Meriplex"/>
    <s v="Blue Bell"/>
    <n v="1240"/>
    <s v="Solution "/>
    <d v="2020-08-20T00:00:00"/>
    <x v="7"/>
    <x v="7"/>
    <m/>
    <m/>
    <m/>
    <n v="19000"/>
    <m/>
  </r>
  <r>
    <x v="2"/>
    <s v="MPLS"/>
    <s v="Meriplex"/>
    <s v="Floworks"/>
    <n v="402"/>
    <s v="Solution "/>
    <d v="2020-08-20T00:00:00"/>
    <x v="7"/>
    <x v="7"/>
    <m/>
    <m/>
    <m/>
    <n v="19000"/>
    <m/>
  </r>
  <r>
    <x v="2"/>
    <s v="SIP"/>
    <s v="Meriplex"/>
    <s v="Floworks"/>
    <n v="601"/>
    <s v="Solution "/>
    <d v="2020-08-20T00:00:00"/>
    <x v="7"/>
    <x v="7"/>
    <m/>
    <m/>
    <m/>
    <n v="19000"/>
    <m/>
  </r>
  <r>
    <x v="2"/>
    <s v="LD"/>
    <s v="Meriplex"/>
    <s v="Floworks"/>
    <n v="80"/>
    <s v="Solution "/>
    <d v="2020-08-20T00:00:00"/>
    <x v="7"/>
    <x v="7"/>
    <m/>
    <m/>
    <m/>
    <n v="19000"/>
    <m/>
  </r>
  <r>
    <x v="2"/>
    <s v="Colocation"/>
    <s v="Vergent"/>
    <s v="Knight IT"/>
    <n v="240"/>
    <s v="Solution "/>
    <d v="2020-08-20T00:00:00"/>
    <x v="7"/>
    <x v="7"/>
    <m/>
    <m/>
    <m/>
    <n v="19000"/>
    <m/>
  </r>
  <r>
    <x v="2"/>
    <s v="MPLS"/>
    <s v="Vergent"/>
    <s v="Headington"/>
    <n v="1592"/>
    <s v="Unsatisfied with Service"/>
    <d v="2020-08-20T00:00:00"/>
    <x v="7"/>
    <x v="7"/>
    <m/>
    <m/>
    <m/>
    <n v="19000"/>
    <m/>
  </r>
  <r>
    <x v="0"/>
    <s v="MPLS"/>
    <s v="Meriplex"/>
    <s v="Wealth Design Group"/>
    <n v="1516"/>
    <s v="Meriplex Terminated Contract "/>
    <d v="2020-09-20T00:00:00"/>
    <x v="8"/>
    <x v="8"/>
    <m/>
    <m/>
    <m/>
    <n v="19500"/>
    <m/>
  </r>
  <r>
    <x v="0"/>
    <s v="MPLS"/>
    <s v="Meriplex"/>
    <s v="Carpet Warehouse"/>
    <n v="163"/>
    <s v="Unsatisfied with Service"/>
    <d v="2020-09-20T00:00:00"/>
    <x v="8"/>
    <x v="8"/>
    <m/>
    <m/>
    <m/>
    <n v="19500"/>
    <m/>
  </r>
  <r>
    <x v="0"/>
    <s v="SDWAN"/>
    <s v="Meriplex"/>
    <s v="Carpet Warehouse"/>
    <n v="100"/>
    <s v="Unsatisfied with Service"/>
    <d v="2020-09-20T00:00:00"/>
    <x v="8"/>
    <x v="8"/>
    <m/>
    <m/>
    <m/>
    <n v="19500"/>
    <m/>
  </r>
  <r>
    <x v="0"/>
    <s v="SIP"/>
    <s v="Meriplex"/>
    <s v="Carpet Warehouse"/>
    <n v="179"/>
    <s v="Unsatisfied with Service"/>
    <d v="2020-09-20T00:00:00"/>
    <x v="8"/>
    <x v="8"/>
    <m/>
    <m/>
    <m/>
    <n v="19500"/>
    <m/>
  </r>
  <r>
    <x v="0"/>
    <s v="Cloud"/>
    <s v="Meriplex"/>
    <s v="Outsourcing Services"/>
    <n v="29"/>
    <s v="Meriplex Terminated Contract "/>
    <d v="2020-09-20T00:00:00"/>
    <x v="8"/>
    <x v="8"/>
    <m/>
    <m/>
    <m/>
    <n v="19500"/>
    <m/>
  </r>
  <r>
    <x v="0"/>
    <s v="MPLS"/>
    <s v="Vergent"/>
    <s v="Greater Texas Commercial"/>
    <n v="106"/>
    <s v="Price "/>
    <d v="2020-09-20T00:00:00"/>
    <x v="8"/>
    <x v="8"/>
    <m/>
    <m/>
    <m/>
    <n v="19500"/>
    <m/>
  </r>
  <r>
    <x v="0"/>
    <s v="SIP"/>
    <s v="Vergent"/>
    <s v="Geater Texas Commercial"/>
    <n v="49"/>
    <s v="Price "/>
    <d v="2020-09-20T00:00:00"/>
    <x v="8"/>
    <x v="8"/>
    <m/>
    <m/>
    <m/>
    <n v="19500"/>
    <m/>
  </r>
  <r>
    <x v="0"/>
    <s v="MPLS"/>
    <s v="Vergent"/>
    <s v="Akula &amp; Associates"/>
    <n v="725"/>
    <s v="Price "/>
    <d v="2020-09-20T00:00:00"/>
    <x v="8"/>
    <x v="8"/>
    <m/>
    <m/>
    <m/>
    <n v="19500"/>
    <m/>
  </r>
  <r>
    <x v="1"/>
    <s v="SIP"/>
    <s v="Meriplex"/>
    <s v="Ryan Specialty Group"/>
    <n v="1639"/>
    <s v="Acquired/Change of Management "/>
    <d v="2020-09-20T00:00:00"/>
    <x v="8"/>
    <x v="8"/>
    <m/>
    <m/>
    <m/>
    <n v="19500"/>
    <m/>
  </r>
  <r>
    <x v="1"/>
    <s v="LD"/>
    <s v="Meriplex"/>
    <s v="Ryan Specialty Group"/>
    <n v="400"/>
    <s v="Acquired/Change of Management "/>
    <d v="2020-09-20T00:00:00"/>
    <x v="8"/>
    <x v="8"/>
    <m/>
    <m/>
    <m/>
    <n v="19500"/>
    <m/>
  </r>
  <r>
    <x v="1"/>
    <s v="SDWAN"/>
    <s v="Meriplex"/>
    <s v="Ryan Specialty Group"/>
    <n v="1676"/>
    <s v="Acquired/Change of Management "/>
    <d v="2020-09-20T00:00:00"/>
    <x v="8"/>
    <x v="8"/>
    <m/>
    <m/>
    <m/>
    <n v="19500"/>
    <m/>
  </r>
  <r>
    <x v="1"/>
    <s v="MPLS"/>
    <s v="Meriplex"/>
    <s v="Sunoco"/>
    <n v="276"/>
    <s v="Unsatisfied with Service"/>
    <d v="2020-09-20T00:00:00"/>
    <x v="8"/>
    <x v="8"/>
    <m/>
    <m/>
    <m/>
    <n v="19500"/>
    <m/>
  </r>
  <r>
    <x v="1"/>
    <s v="Managed Serv"/>
    <s v="Meriplex"/>
    <s v="Sunoco"/>
    <n v="50"/>
    <s v="Unsatisfied with Service"/>
    <d v="2020-09-20T00:00:00"/>
    <x v="8"/>
    <x v="8"/>
    <m/>
    <m/>
    <m/>
    <n v="19500"/>
    <m/>
  </r>
  <r>
    <x v="2"/>
    <s v="MPLS"/>
    <s v="Meriplex"/>
    <s v="SCI"/>
    <n v="192"/>
    <s v="Solution "/>
    <d v="2020-09-20T00:00:00"/>
    <x v="8"/>
    <x v="8"/>
    <m/>
    <m/>
    <m/>
    <n v="19500"/>
    <m/>
  </r>
  <r>
    <x v="2"/>
    <s v="SDWAN"/>
    <s v="Meriplex"/>
    <s v="SCI"/>
    <n v="150"/>
    <s v="Solution "/>
    <d v="2020-09-20T00:00:00"/>
    <x v="8"/>
    <x v="8"/>
    <m/>
    <m/>
    <m/>
    <n v="19500"/>
    <m/>
  </r>
  <r>
    <x v="2"/>
    <s v="SDWAN"/>
    <s v="Meriplex"/>
    <s v="Tetra"/>
    <n v="150"/>
    <s v="Solution "/>
    <d v="2020-09-20T00:00:00"/>
    <x v="8"/>
    <x v="8"/>
    <m/>
    <m/>
    <m/>
    <n v="19500"/>
    <m/>
  </r>
  <r>
    <x v="2"/>
    <s v="MPLS"/>
    <s v="Meriplex"/>
    <s v="Kelly Moore"/>
    <n v="435"/>
    <s v="Solution "/>
    <d v="2020-09-20T00:00:00"/>
    <x v="8"/>
    <x v="8"/>
    <m/>
    <m/>
    <m/>
    <n v="19500"/>
    <m/>
  </r>
  <r>
    <x v="2"/>
    <s v="MPLS"/>
    <s v="Meriplex"/>
    <s v="Engie"/>
    <n v="96"/>
    <s v="Solution "/>
    <d v="2020-09-20T00:00:00"/>
    <x v="8"/>
    <x v="8"/>
    <m/>
    <m/>
    <m/>
    <n v="19500"/>
    <m/>
  </r>
  <r>
    <x v="2"/>
    <s v="SDWAN"/>
    <s v="Meriplex"/>
    <s v="Engie"/>
    <n v="625"/>
    <s v="Solution "/>
    <d v="2020-09-20T00:00:00"/>
    <x v="8"/>
    <x v="8"/>
    <m/>
    <m/>
    <m/>
    <n v="19500"/>
    <m/>
  </r>
  <r>
    <x v="2"/>
    <s v="MPLS"/>
    <s v="Meriplex"/>
    <s v="Bredero Shawcor"/>
    <n v="1611"/>
    <s v="Unsatisfied with Service"/>
    <d v="2020-09-20T00:00:00"/>
    <x v="8"/>
    <x v="8"/>
    <m/>
    <m/>
    <m/>
    <n v="19500"/>
    <m/>
  </r>
  <r>
    <x v="2"/>
    <s v="Managed Serv"/>
    <s v="Meriplex"/>
    <s v="Bredero Shawcor"/>
    <n v="50"/>
    <s v="Unsatisfied with Service"/>
    <d v="2020-09-20T00:00:00"/>
    <x v="8"/>
    <x v="8"/>
    <m/>
    <m/>
    <m/>
    <n v="19500"/>
    <m/>
  </r>
  <r>
    <x v="2"/>
    <s v="Managed Serv"/>
    <s v="Vergent"/>
    <s v="Headington"/>
    <n v="1943"/>
    <s v="Unsatisfied with Service"/>
    <d v="2020-09-20T00:00:00"/>
    <x v="8"/>
    <x v="8"/>
    <m/>
    <m/>
    <m/>
    <n v="19500"/>
    <m/>
  </r>
  <r>
    <x v="2"/>
    <s v="MPLS"/>
    <s v="Vergent"/>
    <s v="Austin Industries"/>
    <n v="3295"/>
    <s v="Unsatisfied with Service"/>
    <d v="2020-09-20T00:00:00"/>
    <x v="8"/>
    <x v="8"/>
    <m/>
    <m/>
    <m/>
    <n v="19500"/>
    <m/>
  </r>
  <r>
    <x v="0"/>
    <s v="Cloud"/>
    <s v="Meriplex"/>
    <s v="Hobas"/>
    <n v="450"/>
    <s v="Unsatisfied with Service"/>
    <d v="2020-10-20T00:00:00"/>
    <x v="9"/>
    <x v="9"/>
    <m/>
    <m/>
    <m/>
    <n v="20000"/>
    <m/>
  </r>
  <r>
    <x v="0"/>
    <s v="MPLS"/>
    <s v="Meriplex"/>
    <s v="Texas Freight"/>
    <n v="1758"/>
    <s v="Price "/>
    <d v="2020-10-20T00:00:00"/>
    <x v="9"/>
    <x v="9"/>
    <m/>
    <m/>
    <m/>
    <n v="20000"/>
    <m/>
  </r>
  <r>
    <x v="0"/>
    <s v="Managed Serv"/>
    <s v="Vergent"/>
    <s v="Jennings-Hackler"/>
    <n v="61"/>
    <s v="Solution "/>
    <d v="2020-10-20T00:00:00"/>
    <x v="9"/>
    <x v="9"/>
    <m/>
    <m/>
    <m/>
    <n v="20000"/>
    <m/>
  </r>
  <r>
    <x v="0"/>
    <s v="Cloud"/>
    <s v="Vergent"/>
    <s v="Jennings-Hackler"/>
    <n v="67"/>
    <s v="Solution "/>
    <d v="2020-10-20T00:00:00"/>
    <x v="9"/>
    <x v="9"/>
    <m/>
    <m/>
    <m/>
    <n v="20000"/>
    <m/>
  </r>
  <r>
    <x v="0"/>
    <s v="Colocation"/>
    <s v="Vergent"/>
    <s v="Photo Amigo"/>
    <n v="59"/>
    <s v="Meriplex Terminated Contract "/>
    <d v="2020-10-20T00:00:00"/>
    <x v="9"/>
    <x v="9"/>
    <m/>
    <m/>
    <m/>
    <n v="20000"/>
    <m/>
  </r>
  <r>
    <x v="1"/>
    <s v="MPLS"/>
    <s v="Meriplex"/>
    <s v="Swivelpole"/>
    <n v="183"/>
    <s v="Solution "/>
    <d v="2020-10-20T00:00:00"/>
    <x v="9"/>
    <x v="9"/>
    <m/>
    <m/>
    <m/>
    <n v="20000"/>
    <m/>
  </r>
  <r>
    <x v="1"/>
    <s v="SDWAN"/>
    <s v="Meriplex"/>
    <s v="Swivelpole"/>
    <n v="100"/>
    <s v="Solution "/>
    <d v="2020-10-20T00:00:00"/>
    <x v="9"/>
    <x v="9"/>
    <m/>
    <m/>
    <m/>
    <n v="20000"/>
    <m/>
  </r>
  <r>
    <x v="1"/>
    <s v="SIP"/>
    <s v="Meriplex"/>
    <s v="Swivelpole"/>
    <n v="283"/>
    <s v="Solution "/>
    <d v="2020-10-20T00:00:00"/>
    <x v="9"/>
    <x v="9"/>
    <m/>
    <m/>
    <m/>
    <n v="20000"/>
    <m/>
  </r>
  <r>
    <x v="1"/>
    <s v="LD"/>
    <s v="Meriplex"/>
    <s v="Swivelpole"/>
    <n v="80"/>
    <s v="Solution "/>
    <d v="2020-10-20T00:00:00"/>
    <x v="9"/>
    <x v="9"/>
    <m/>
    <m/>
    <m/>
    <n v="20000"/>
    <m/>
  </r>
  <r>
    <x v="2"/>
    <s v="MPLS"/>
    <s v="Meriplex"/>
    <s v="Shawcor"/>
    <n v="992"/>
    <s v="Unsatisfied with Service"/>
    <d v="2020-10-20T00:00:00"/>
    <x v="9"/>
    <x v="9"/>
    <m/>
    <m/>
    <m/>
    <n v="20000"/>
    <m/>
  </r>
  <r>
    <x v="2"/>
    <s v="Managed Serv"/>
    <s v="Meriplex"/>
    <s v="Shawcor"/>
    <n v="50"/>
    <s v="Unsatisfied with Service"/>
    <d v="2020-10-20T00:00:00"/>
    <x v="9"/>
    <x v="9"/>
    <m/>
    <m/>
    <m/>
    <n v="20000"/>
    <m/>
  </r>
  <r>
    <x v="2"/>
    <s v="Managed Serv"/>
    <s v="Meriplex"/>
    <s v="Susman Godfrey LLP"/>
    <n v="6375"/>
    <s v="Solution "/>
    <d v="2020-10-20T00:00:00"/>
    <x v="9"/>
    <x v="9"/>
    <m/>
    <m/>
    <m/>
    <n v="20000"/>
    <m/>
  </r>
  <r>
    <x v="2"/>
    <s v="SIP"/>
    <s v="Meriplex"/>
    <s v="Legacy Community Health"/>
    <n v="280"/>
    <s v="Solution "/>
    <d v="2020-10-20T00:00:00"/>
    <x v="9"/>
    <x v="9"/>
    <m/>
    <m/>
    <m/>
    <n v="20000"/>
    <m/>
  </r>
  <r>
    <x v="0"/>
    <s v="SDWAN"/>
    <s v="Meriplex"/>
    <s v="Rowan"/>
    <n v="2070"/>
    <s v="Acquired/Change of Management "/>
    <d v="2020-11-20T00:00:00"/>
    <x v="10"/>
    <x v="10"/>
    <m/>
    <m/>
    <m/>
    <n v="20500"/>
    <m/>
  </r>
  <r>
    <x v="0"/>
    <s v="SIP"/>
    <s v="Meriplex"/>
    <s v="Rowan"/>
    <n v="1656"/>
    <s v="Acquired/Change of Management "/>
    <d v="2020-11-20T00:00:00"/>
    <x v="10"/>
    <x v="10"/>
    <m/>
    <m/>
    <m/>
    <n v="20500"/>
    <m/>
  </r>
  <r>
    <x v="0"/>
    <s v="Cloud"/>
    <s v="Meriplex"/>
    <s v="Rowan"/>
    <n v="4129"/>
    <s v="Acquired/Change of Management "/>
    <d v="2020-11-20T00:00:00"/>
    <x v="10"/>
    <x v="10"/>
    <m/>
    <m/>
    <m/>
    <n v="20500"/>
    <m/>
  </r>
  <r>
    <x v="0"/>
    <s v="Colocation"/>
    <s v="Vergent"/>
    <s v="Inflectra Corp"/>
    <n v="515"/>
    <s v="Out of Business/Site Closed"/>
    <d v="2020-11-20T00:00:00"/>
    <x v="10"/>
    <x v="10"/>
    <m/>
    <m/>
    <m/>
    <n v="20500"/>
    <m/>
  </r>
  <r>
    <x v="0"/>
    <s v="Colocation"/>
    <s v="Vergent"/>
    <s v="PageKeeper Service"/>
    <n v="163"/>
    <s v="Price "/>
    <d v="2020-11-20T00:00:00"/>
    <x v="10"/>
    <x v="10"/>
    <m/>
    <m/>
    <m/>
    <n v="20500"/>
    <m/>
  </r>
  <r>
    <x v="0"/>
    <s v="Managed Serv"/>
    <s v="Vergent"/>
    <s v="Patient 1st Pharmacy"/>
    <n v="177"/>
    <s v="Out of Business/Site Closed"/>
    <d v="2020-11-20T00:00:00"/>
    <x v="10"/>
    <x v="10"/>
    <m/>
    <m/>
    <m/>
    <n v="20500"/>
    <m/>
  </r>
  <r>
    <x v="0"/>
    <s v="Managed Serv"/>
    <s v="Vergent"/>
    <s v="TissueGen"/>
    <n v="2230"/>
    <s v="Solution "/>
    <d v="2020-11-20T00:00:00"/>
    <x v="10"/>
    <x v="10"/>
    <m/>
    <m/>
    <m/>
    <n v="20500"/>
    <m/>
  </r>
  <r>
    <x v="0"/>
    <s v="Managed Serv"/>
    <s v="PTS"/>
    <s v="Peter O'Donnell Jr. Investments"/>
    <n v="550"/>
    <s v="Out of Business/Site Closed"/>
    <d v="2020-11-20T00:00:00"/>
    <x v="10"/>
    <x v="10"/>
    <m/>
    <m/>
    <m/>
    <n v="20500"/>
    <m/>
  </r>
  <r>
    <x v="0"/>
    <s v="MPLS"/>
    <s v="PTS"/>
    <s v="US Energy"/>
    <n v="300"/>
    <s v="Solution "/>
    <d v="2020-11-20T00:00:00"/>
    <x v="10"/>
    <x v="10"/>
    <m/>
    <m/>
    <m/>
    <n v="20500"/>
    <m/>
  </r>
  <r>
    <x v="1"/>
    <s v="Cloud"/>
    <s v="Meriplex"/>
    <s v="Fast Trac Transportation"/>
    <n v="265"/>
    <s v="Acquired/Change of Management "/>
    <d v="2020-11-20T00:00:00"/>
    <x v="10"/>
    <x v="10"/>
    <m/>
    <m/>
    <m/>
    <n v="20500"/>
    <m/>
  </r>
  <r>
    <x v="1"/>
    <s v="SIP"/>
    <s v="Meriplex"/>
    <s v="Shawcor"/>
    <n v="1006"/>
    <s v="Unsatisfied with Service"/>
    <d v="2020-11-20T00:00:00"/>
    <x v="10"/>
    <x v="10"/>
    <m/>
    <m/>
    <m/>
    <n v="20500"/>
    <m/>
  </r>
  <r>
    <x v="1"/>
    <s v="LD"/>
    <s v="Meriplex"/>
    <s v="Shawcor"/>
    <n v="205"/>
    <s v="Unsatisfied with Service"/>
    <d v="2020-11-20T00:00:00"/>
    <x v="10"/>
    <x v="10"/>
    <m/>
    <m/>
    <m/>
    <n v="20500"/>
    <m/>
  </r>
  <r>
    <x v="2"/>
    <s v="MPLS"/>
    <s v="Meriplex"/>
    <s v="Stallion"/>
    <n v="363"/>
    <s v="Solution "/>
    <d v="2020-11-20T00:00:00"/>
    <x v="10"/>
    <x v="10"/>
    <m/>
    <m/>
    <m/>
    <n v="20500"/>
    <m/>
  </r>
  <r>
    <x v="2"/>
    <s v="SIP"/>
    <s v="Meriplex"/>
    <s v="Legacy Community Health"/>
    <n v="10"/>
    <s v="Solution "/>
    <d v="2020-11-20T00:00:00"/>
    <x v="10"/>
    <x v="10"/>
    <m/>
    <m/>
    <m/>
    <n v="20500"/>
    <m/>
  </r>
  <r>
    <x v="2"/>
    <s v="Cloud"/>
    <s v="Meriplex"/>
    <s v="Baptist Sunday School Cmte"/>
    <n v="15"/>
    <s v="Solution "/>
    <d v="2020-11-20T00:00:00"/>
    <x v="10"/>
    <x v="10"/>
    <m/>
    <m/>
    <m/>
    <n v="20500"/>
    <m/>
  </r>
  <r>
    <x v="2"/>
    <s v="SIP"/>
    <s v="Vergent"/>
    <s v="Austin Industries"/>
    <n v="2841"/>
    <s v="Unsatisfied with Service"/>
    <d v="2020-11-20T00:00:00"/>
    <x v="10"/>
    <x v="10"/>
    <m/>
    <m/>
    <m/>
    <n v="20500"/>
    <m/>
  </r>
  <r>
    <x v="2"/>
    <s v="Colocation"/>
    <s v="Vergent"/>
    <s v="Austin Industries"/>
    <n v="24116"/>
    <s v="Unsatisfied with Service"/>
    <d v="2020-11-20T00:00:00"/>
    <x v="10"/>
    <x v="10"/>
    <m/>
    <m/>
    <m/>
    <n v="20500"/>
    <m/>
  </r>
  <r>
    <x v="2"/>
    <s v="MPLS"/>
    <s v="Vergent"/>
    <s v="Austin Industries"/>
    <n v="2474"/>
    <s v="Unsatisfied with Service"/>
    <d v="2020-11-20T00:00:00"/>
    <x v="10"/>
    <x v="10"/>
    <m/>
    <m/>
    <m/>
    <n v="20500"/>
    <m/>
  </r>
  <r>
    <x v="2"/>
    <s v="SIP"/>
    <s v="Vergent"/>
    <s v="Hensel Phelps"/>
    <n v="12"/>
    <s v="Solution "/>
    <d v="2020-11-20T00:00:00"/>
    <x v="10"/>
    <x v="10"/>
    <m/>
    <m/>
    <m/>
    <n v="20500"/>
    <m/>
  </r>
  <r>
    <x v="2"/>
    <s v="MPLS"/>
    <s v="Vergent"/>
    <s v="Headington"/>
    <n v="899"/>
    <s v="Unsatisfied with Service"/>
    <d v="2020-11-20T00:00:00"/>
    <x v="10"/>
    <x v="10"/>
    <m/>
    <m/>
    <m/>
    <n v="20500"/>
    <m/>
  </r>
  <r>
    <x v="2"/>
    <s v="MPLS"/>
    <s v="Vergent"/>
    <s v="OneCloud-Vivfy"/>
    <n v="995"/>
    <s v="Solution "/>
    <d v="2020-11-20T00:00:00"/>
    <x v="10"/>
    <x v="10"/>
    <m/>
    <m/>
    <m/>
    <n v="20500"/>
    <m/>
  </r>
  <r>
    <x v="0"/>
    <s v="Managed Serv"/>
    <s v="Meriplex"/>
    <s v="Barry Conge"/>
    <n v="370"/>
    <s v="Out of Business/Site Closed"/>
    <d v="2020-12-20T00:00:00"/>
    <x v="11"/>
    <x v="11"/>
    <m/>
    <m/>
    <m/>
    <n v="21000"/>
    <m/>
  </r>
  <r>
    <x v="0"/>
    <s v="MPLS"/>
    <s v="Meriplex"/>
    <s v="Reef Industries"/>
    <n v="1325"/>
    <s v="Price "/>
    <d v="2020-12-20T00:00:00"/>
    <x v="11"/>
    <x v="11"/>
    <m/>
    <m/>
    <m/>
    <n v="21000"/>
    <m/>
  </r>
  <r>
    <x v="0"/>
    <s v="SIP"/>
    <s v="Meriplex"/>
    <s v="Reef Industries"/>
    <n v="475"/>
    <s v="Price "/>
    <d v="2020-12-20T00:00:00"/>
    <x v="11"/>
    <x v="11"/>
    <m/>
    <m/>
    <m/>
    <n v="21000"/>
    <m/>
  </r>
  <r>
    <x v="0"/>
    <s v="LD"/>
    <s v="Meriplex"/>
    <s v="Reef Industries"/>
    <n v="240"/>
    <s v="Price "/>
    <d v="2020-12-20T00:00:00"/>
    <x v="11"/>
    <x v="11"/>
    <m/>
    <m/>
    <m/>
    <n v="21000"/>
    <m/>
  </r>
  <r>
    <x v="0"/>
    <s v="Managed Serv"/>
    <s v="Meriplex"/>
    <s v="Reef Industries"/>
    <n v="50"/>
    <s v="Price "/>
    <d v="2020-12-20T00:00:00"/>
    <x v="11"/>
    <x v="11"/>
    <m/>
    <m/>
    <m/>
    <n v="21000"/>
    <m/>
  </r>
  <r>
    <x v="0"/>
    <s v="Colocation"/>
    <s v="Meriplex"/>
    <s v="Title Data"/>
    <n v="1800"/>
    <s v="Solution "/>
    <d v="2020-12-20T00:00:00"/>
    <x v="11"/>
    <x v="11"/>
    <m/>
    <m/>
    <m/>
    <n v="21000"/>
    <m/>
  </r>
  <r>
    <x v="0"/>
    <s v="MPLS"/>
    <s v="Meriplex"/>
    <s v="Ryan Specialty Group"/>
    <n v="1676"/>
    <s v="Acquired/Change of Management "/>
    <d v="2020-12-20T00:00:00"/>
    <x v="11"/>
    <x v="11"/>
    <m/>
    <m/>
    <m/>
    <n v="21000"/>
    <m/>
  </r>
  <r>
    <x v="0"/>
    <s v="Managed Serv"/>
    <s v="Meriplex"/>
    <s v="Ryan Specialty Group"/>
    <n v="50"/>
    <s v="Acquired/Change of Management "/>
    <d v="2020-12-20T00:00:00"/>
    <x v="11"/>
    <x v="11"/>
    <m/>
    <m/>
    <m/>
    <n v="21000"/>
    <m/>
  </r>
  <r>
    <x v="0"/>
    <s v="SIP"/>
    <s v="Meriplex"/>
    <s v="Swivelpole"/>
    <n v="20"/>
    <s v="Solution "/>
    <d v="2020-12-20T00:00:00"/>
    <x v="11"/>
    <x v="11"/>
    <m/>
    <m/>
    <m/>
    <n v="21000"/>
    <m/>
  </r>
  <r>
    <x v="0"/>
    <s v="MPLS"/>
    <s v="Meriplex"/>
    <s v="Swivelpole"/>
    <n v="708"/>
    <s v="Solution "/>
    <d v="2020-12-20T00:00:00"/>
    <x v="11"/>
    <x v="11"/>
    <m/>
    <m/>
    <m/>
    <n v="21000"/>
    <m/>
  </r>
  <r>
    <x v="0"/>
    <s v="Managed Serv"/>
    <s v="Meriplex"/>
    <s v="Lantz Lurry"/>
    <n v="15"/>
    <s v="Meriplex Terminated Contract "/>
    <d v="2020-12-20T00:00:00"/>
    <x v="11"/>
    <x v="11"/>
    <m/>
    <m/>
    <m/>
    <n v="21000"/>
    <m/>
  </r>
  <r>
    <x v="0"/>
    <s v="Managed Serv"/>
    <s v="Meriplex"/>
    <s v="Bruce Plumbing"/>
    <n v="102"/>
    <s v="Meriplex Terminated Contract "/>
    <d v="2020-12-20T00:00:00"/>
    <x v="11"/>
    <x v="11"/>
    <m/>
    <m/>
    <m/>
    <n v="21000"/>
    <m/>
  </r>
  <r>
    <x v="0"/>
    <s v="MPLS"/>
    <s v="Vergent"/>
    <s v="Thompson Realty Corp"/>
    <n v="100"/>
    <s v="Unsatisfied with Service"/>
    <d v="2020-12-20T00:00:00"/>
    <x v="11"/>
    <x v="11"/>
    <m/>
    <m/>
    <m/>
    <n v="21000"/>
    <m/>
  </r>
  <r>
    <x v="0"/>
    <s v="SIP"/>
    <s v="Vergent"/>
    <s v="Thompson Realty Corp"/>
    <n v="943"/>
    <s v="Unsatisfied with Service"/>
    <d v="2020-12-20T00:00:00"/>
    <x v="11"/>
    <x v="11"/>
    <m/>
    <m/>
    <m/>
    <n v="21000"/>
    <m/>
  </r>
  <r>
    <x v="0"/>
    <s v="Managed Serv"/>
    <s v="PTS"/>
    <s v="Protec"/>
    <n v="6129"/>
    <s v="Price "/>
    <d v="2020-12-20T00:00:00"/>
    <x v="11"/>
    <x v="11"/>
    <m/>
    <m/>
    <m/>
    <n v="21000"/>
    <m/>
  </r>
  <r>
    <x v="1"/>
    <s v="MPLS"/>
    <s v="Meriplex"/>
    <s v="Sunoco"/>
    <n v="435"/>
    <s v="Unsatisfied with Service"/>
    <d v="2020-12-20T00:00:00"/>
    <x v="11"/>
    <x v="11"/>
    <m/>
    <m/>
    <m/>
    <n v="21000"/>
    <m/>
  </r>
  <r>
    <x v="1"/>
    <s v="Managed Serv"/>
    <s v="Meriplex"/>
    <s v="Sunoco"/>
    <n v="50"/>
    <s v="Unsatisfied with Service"/>
    <d v="2020-12-20T00:00:00"/>
    <x v="11"/>
    <x v="11"/>
    <m/>
    <m/>
    <m/>
    <n v="21000"/>
    <m/>
  </r>
  <r>
    <x v="2"/>
    <s v="SDWAN"/>
    <s v="Meriplex"/>
    <s v="SCI"/>
    <n v="150"/>
    <s v="Solution "/>
    <d v="2020-12-20T00:00:00"/>
    <x v="11"/>
    <x v="11"/>
    <m/>
    <m/>
    <m/>
    <n v="21000"/>
    <m/>
  </r>
  <r>
    <x v="2"/>
    <s v="MPLS"/>
    <s v="Meriplex"/>
    <s v="Stallion"/>
    <n v="808"/>
    <s v="Solution "/>
    <d v="2020-12-20T00:00:00"/>
    <x v="11"/>
    <x v="11"/>
    <m/>
    <m/>
    <m/>
    <n v="21000"/>
    <m/>
  </r>
  <r>
    <x v="2"/>
    <s v="MPLS"/>
    <s v="Meriplex"/>
    <s v="SCI"/>
    <n v="292"/>
    <s v="Solution "/>
    <d v="2020-12-20T00:00:00"/>
    <x v="11"/>
    <x v="11"/>
    <m/>
    <m/>
    <m/>
    <n v="21000"/>
    <m/>
  </r>
  <r>
    <x v="2"/>
    <s v="MPLS"/>
    <s v="Meriplex"/>
    <s v="Nugen Automation"/>
    <n v="355"/>
    <s v="Solution "/>
    <d v="2020-12-20T00:00:00"/>
    <x v="11"/>
    <x v="11"/>
    <m/>
    <m/>
    <m/>
    <n v="21000"/>
    <m/>
  </r>
  <r>
    <x v="2"/>
    <s v="SIP"/>
    <s v="Meriplex"/>
    <s v="Stallion"/>
    <n v="1"/>
    <s v="Solution "/>
    <d v="2020-12-20T00:00:00"/>
    <x v="11"/>
    <x v="11"/>
    <m/>
    <m/>
    <m/>
    <n v="21000"/>
    <m/>
  </r>
  <r>
    <x v="2"/>
    <s v="Cloud"/>
    <s v="Meriplex"/>
    <s v="VFH (Yellow Cab)"/>
    <n v="5068"/>
    <s v="Solution "/>
    <d v="2020-12-20T00:00:00"/>
    <x v="11"/>
    <x v="11"/>
    <m/>
    <m/>
    <m/>
    <n v="21000"/>
    <m/>
  </r>
  <r>
    <x v="2"/>
    <s v="MPLS"/>
    <s v="Meriplex"/>
    <s v="Kelly Moore"/>
    <n v="2280"/>
    <s v="Solution "/>
    <d v="2020-12-20T00:00:00"/>
    <x v="11"/>
    <x v="11"/>
    <m/>
    <m/>
    <m/>
    <n v="21000"/>
    <m/>
  </r>
  <r>
    <x v="2"/>
    <s v="MPLS"/>
    <s v="Vergent"/>
    <s v="Austin Industries"/>
    <n v="1000"/>
    <s v="Unsatisfied with Service"/>
    <d v="2020-12-20T00:00:00"/>
    <x v="11"/>
    <x v="11"/>
    <m/>
    <m/>
    <m/>
    <n v="21000"/>
    <m/>
  </r>
  <r>
    <x v="2"/>
    <s v="Cloud"/>
    <s v="Vergent"/>
    <s v="Headington"/>
    <n v="70"/>
    <s v="Unsatisfied with Service"/>
    <d v="2020-12-20T00:00:00"/>
    <x v="11"/>
    <x v="11"/>
    <m/>
    <m/>
    <m/>
    <n v="21000"/>
    <m/>
  </r>
  <r>
    <x v="2"/>
    <s v="MPLS"/>
    <s v="Vergent"/>
    <s v="Deep Ellum Brewing"/>
    <n v="169"/>
    <s v="Solution "/>
    <d v="2020-12-20T00:00:00"/>
    <x v="11"/>
    <x v="11"/>
    <m/>
    <m/>
    <m/>
    <n v="21000"/>
    <m/>
  </r>
  <r>
    <x v="2"/>
    <s v="SIP"/>
    <s v="Vergent"/>
    <s v="Deep Ellum Brewing"/>
    <n v="229"/>
    <s v="Solution "/>
    <d v="2020-12-20T00:00:00"/>
    <x v="11"/>
    <x v="11"/>
    <m/>
    <m/>
    <m/>
    <n v="210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650D32-6E73-454E-8AA1-DF7A5E77375E}" name="PivotTable4" cacheId="155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N8" firstHeaderRow="1" firstDataRow="2" firstDataCol="1" rowPageCount="1" colPageCount="1"/>
  <pivotFields count="14">
    <pivotField axis="axisRow" showAll="0">
      <items count="4">
        <item x="0"/>
        <item x="1"/>
        <item x="2"/>
        <item t="default"/>
      </items>
    </pivotField>
    <pivotField showAll="0"/>
    <pivotField showAll="0"/>
    <pivotField showAll="0"/>
    <pivotField dataField="1" numFmtId="165" showAll="0"/>
    <pivotField showAll="0"/>
    <pivotField numFmtId="14" showAll="0"/>
    <pivotField axis="axisPage" numFmtId="14" showAll="0">
      <items count="13">
        <item x="0"/>
        <item x="1"/>
        <item x="2"/>
        <item x="3"/>
        <item x="4"/>
        <item x="5"/>
        <item x="6"/>
        <item x="7"/>
        <item x="8"/>
        <item x="9"/>
        <item x="10"/>
        <item x="11"/>
        <item t="default"/>
      </items>
    </pivotField>
    <pivotField axis="axisCol" showAll="0">
      <items count="13">
        <item x="0"/>
        <item x="1"/>
        <item x="2"/>
        <item x="3"/>
        <item x="4"/>
        <item x="5"/>
        <item x="6"/>
        <item x="7"/>
        <item x="8"/>
        <item x="9"/>
        <item x="10"/>
        <item x="11"/>
        <item t="default"/>
      </items>
    </pivotField>
    <pivotField showAll="0"/>
    <pivotField showAll="0"/>
    <pivotField showAll="0"/>
    <pivotField showAll="0"/>
    <pivotField showAll="0"/>
  </pivotFields>
  <rowFields count="1">
    <field x="0"/>
  </rowFields>
  <rowItems count="4">
    <i>
      <x/>
    </i>
    <i>
      <x v="1"/>
    </i>
    <i>
      <x v="2"/>
    </i>
    <i t="grand">
      <x/>
    </i>
  </rowItems>
  <colFields count="1">
    <field x="8"/>
  </colFields>
  <colItems count="13">
    <i>
      <x/>
    </i>
    <i>
      <x v="1"/>
    </i>
    <i>
      <x v="2"/>
    </i>
    <i>
      <x v="3"/>
    </i>
    <i>
      <x v="4"/>
    </i>
    <i>
      <x v="5"/>
    </i>
    <i>
      <x v="6"/>
    </i>
    <i>
      <x v="7"/>
    </i>
    <i>
      <x v="8"/>
    </i>
    <i>
      <x v="9"/>
    </i>
    <i>
      <x v="10"/>
    </i>
    <i>
      <x v="11"/>
    </i>
    <i t="grand">
      <x/>
    </i>
  </colItems>
  <pageFields count="1">
    <pageField fld="7" hier="-1"/>
  </pageFields>
  <dataFields count="1">
    <dataField name="Sum of MRR Amount " fld="4" baseField="0" baseItem="0" numFmtId="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17287E-060F-48C4-88CF-07972F0D0C7E}" name="PivotTable1" cacheId="154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N8" firstHeaderRow="1" firstDataRow="2" firstDataCol="1" rowPageCount="1" colPageCount="1"/>
  <pivotFields count="14">
    <pivotField axis="axisRow" showAll="0">
      <items count="4">
        <item x="0"/>
        <item x="1"/>
        <item x="2"/>
        <item t="default"/>
      </items>
    </pivotField>
    <pivotField showAll="0"/>
    <pivotField showAll="0"/>
    <pivotField showAll="0"/>
    <pivotField dataField="1" numFmtId="44" showAll="0"/>
    <pivotField showAll="0"/>
    <pivotField showAll="0"/>
    <pivotField axis="axisPage" numFmtId="14" showAll="0">
      <items count="136">
        <item x="44"/>
        <item x="86"/>
        <item x="125"/>
        <item x="76"/>
        <item x="104"/>
        <item x="30"/>
        <item x="51"/>
        <item x="47"/>
        <item x="50"/>
        <item x="79"/>
        <item x="69"/>
        <item x="94"/>
        <item x="77"/>
        <item x="36"/>
        <item x="132"/>
        <item x="11"/>
        <item x="123"/>
        <item x="65"/>
        <item x="45"/>
        <item x="19"/>
        <item x="90"/>
        <item x="64"/>
        <item x="1"/>
        <item x="46"/>
        <item x="20"/>
        <item x="92"/>
        <item x="78"/>
        <item x="109"/>
        <item x="62"/>
        <item x="93"/>
        <item x="97"/>
        <item x="96"/>
        <item x="18"/>
        <item x="58"/>
        <item x="66"/>
        <item x="16"/>
        <item x="17"/>
        <item x="15"/>
        <item x="43"/>
        <item x="48"/>
        <item x="9"/>
        <item x="40"/>
        <item x="29"/>
        <item x="75"/>
        <item x="101"/>
        <item x="72"/>
        <item x="99"/>
        <item x="115"/>
        <item x="113"/>
        <item x="5"/>
        <item x="0"/>
        <item x="103"/>
        <item x="108"/>
        <item x="121"/>
        <item x="112"/>
        <item x="37"/>
        <item x="53"/>
        <item x="107"/>
        <item x="89"/>
        <item x="129"/>
        <item x="39"/>
        <item x="54"/>
        <item x="61"/>
        <item x="124"/>
        <item x="126"/>
        <item x="3"/>
        <item x="38"/>
        <item x="56"/>
        <item x="59"/>
        <item x="68"/>
        <item x="87"/>
        <item x="95"/>
        <item x="41"/>
        <item x="88"/>
        <item x="111"/>
        <item x="6"/>
        <item x="60"/>
        <item x="42"/>
        <item x="2"/>
        <item x="25"/>
        <item x="122"/>
        <item x="82"/>
        <item x="52"/>
        <item x="85"/>
        <item x="128"/>
        <item x="55"/>
        <item x="98"/>
        <item x="33"/>
        <item x="34"/>
        <item x="119"/>
        <item x="35"/>
        <item x="63"/>
        <item x="10"/>
        <item x="80"/>
        <item x="133"/>
        <item x="81"/>
        <item x="27"/>
        <item x="32"/>
        <item x="118"/>
        <item x="116"/>
        <item x="110"/>
        <item x="84"/>
        <item x="31"/>
        <item x="49"/>
        <item x="100"/>
        <item x="71"/>
        <item x="70"/>
        <item x="127"/>
        <item x="117"/>
        <item x="7"/>
        <item x="28"/>
        <item x="83"/>
        <item x="12"/>
        <item x="120"/>
        <item x="8"/>
        <item x="131"/>
        <item x="22"/>
        <item x="73"/>
        <item x="105"/>
        <item x="74"/>
        <item x="91"/>
        <item x="24"/>
        <item x="4"/>
        <item x="114"/>
        <item x="102"/>
        <item x="14"/>
        <item x="23"/>
        <item x="106"/>
        <item x="134"/>
        <item x="21"/>
        <item x="57"/>
        <item x="67"/>
        <item x="13"/>
        <item x="130"/>
        <item x="26"/>
        <item t="default"/>
      </items>
    </pivotField>
    <pivotField axis="axisCol" showAll="0">
      <items count="16">
        <item x="11"/>
        <item x="7"/>
        <item x="9"/>
        <item x="8"/>
        <item x="4"/>
        <item x="0"/>
        <item x="2"/>
        <item x="1"/>
        <item x="10"/>
        <item x="6"/>
        <item x="5"/>
        <item x="3"/>
        <item m="1" x="12"/>
        <item m="1" x="13"/>
        <item m="1" x="14"/>
        <item t="default"/>
      </items>
    </pivotField>
    <pivotField showAll="0"/>
    <pivotField showAll="0"/>
    <pivotField showAll="0"/>
    <pivotField numFmtId="164" showAll="0"/>
    <pivotField showAll="0"/>
  </pivotFields>
  <rowFields count="1">
    <field x="0"/>
  </rowFields>
  <rowItems count="4">
    <i>
      <x/>
    </i>
    <i>
      <x v="1"/>
    </i>
    <i>
      <x v="2"/>
    </i>
    <i t="grand">
      <x/>
    </i>
  </rowItems>
  <colFields count="1">
    <field x="8"/>
  </colFields>
  <colItems count="13">
    <i>
      <x/>
    </i>
    <i>
      <x v="1"/>
    </i>
    <i>
      <x v="2"/>
    </i>
    <i>
      <x v="3"/>
    </i>
    <i>
      <x v="4"/>
    </i>
    <i>
      <x v="5"/>
    </i>
    <i>
      <x v="6"/>
    </i>
    <i>
      <x v="7"/>
    </i>
    <i>
      <x v="8"/>
    </i>
    <i>
      <x v="9"/>
    </i>
    <i>
      <x v="10"/>
    </i>
    <i>
      <x v="11"/>
    </i>
    <i t="grand">
      <x/>
    </i>
  </colItems>
  <pageFields count="1">
    <pageField fld="7" hier="-1"/>
  </pageFields>
  <dataFields count="1">
    <dataField name="Sum of MRR Amount " fld="4" baseField="0" baseItem="0" numFmtId="3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E1854A-CF9E-4541-A7E3-2B7F902BA2E2}" name="PivotTable2" cacheId="154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N8" firstHeaderRow="1" firstDataRow="2" firstDataCol="1" rowPageCount="1" colPageCount="1"/>
  <pivotFields count="15">
    <pivotField axis="axisRow" showAll="0">
      <items count="4">
        <item x="1"/>
        <item x="2"/>
        <item x="0"/>
        <item t="default"/>
      </items>
    </pivotField>
    <pivotField showAll="0"/>
    <pivotField showAll="0"/>
    <pivotField showAll="0"/>
    <pivotField dataField="1" showAll="0"/>
    <pivotField showAll="0"/>
    <pivotField showAll="0"/>
    <pivotField axis="axisPage" numFmtId="14" showAll="0">
      <items count="121">
        <item x="13"/>
        <item x="33"/>
        <item x="80"/>
        <item x="14"/>
        <item x="51"/>
        <item x="42"/>
        <item x="52"/>
        <item x="20"/>
        <item x="102"/>
        <item x="91"/>
        <item x="47"/>
        <item x="101"/>
        <item x="66"/>
        <item x="21"/>
        <item x="75"/>
        <item x="118"/>
        <item x="77"/>
        <item x="86"/>
        <item x="56"/>
        <item x="45"/>
        <item x="64"/>
        <item x="44"/>
        <item x="93"/>
        <item x="19"/>
        <item x="105"/>
        <item x="39"/>
        <item x="50"/>
        <item x="94"/>
        <item x="58"/>
        <item x="78"/>
        <item x="106"/>
        <item x="36"/>
        <item x="92"/>
        <item x="104"/>
        <item x="114"/>
        <item x="53"/>
        <item x="55"/>
        <item x="62"/>
        <item x="81"/>
        <item x="3"/>
        <item x="54"/>
        <item x="103"/>
        <item x="84"/>
        <item x="65"/>
        <item x="68"/>
        <item x="95"/>
        <item x="17"/>
        <item x="16"/>
        <item x="8"/>
        <item x="59"/>
        <item x="67"/>
        <item x="73"/>
        <item x="108"/>
        <item x="70"/>
        <item x="107"/>
        <item x="109"/>
        <item x="110"/>
        <item x="90"/>
        <item x="9"/>
        <item x="115"/>
        <item x="43"/>
        <item x="12"/>
        <item x="27"/>
        <item x="18"/>
        <item x="87"/>
        <item x="25"/>
        <item x="6"/>
        <item x="117"/>
        <item x="26"/>
        <item x="89"/>
        <item x="2"/>
        <item x="40"/>
        <item x="111"/>
        <item x="99"/>
        <item x="22"/>
        <item x="15"/>
        <item x="63"/>
        <item x="113"/>
        <item x="98"/>
        <item x="28"/>
        <item x="31"/>
        <item x="23"/>
        <item x="57"/>
        <item x="88"/>
        <item x="29"/>
        <item x="24"/>
        <item x="5"/>
        <item x="83"/>
        <item x="76"/>
        <item x="30"/>
        <item x="35"/>
        <item x="32"/>
        <item x="10"/>
        <item x="69"/>
        <item x="100"/>
        <item x="74"/>
        <item x="60"/>
        <item x="71"/>
        <item x="11"/>
        <item x="0"/>
        <item x="34"/>
        <item x="61"/>
        <item x="116"/>
        <item x="79"/>
        <item x="85"/>
        <item x="41"/>
        <item x="112"/>
        <item x="119"/>
        <item x="82"/>
        <item x="7"/>
        <item x="97"/>
        <item x="1"/>
        <item x="49"/>
        <item x="48"/>
        <item x="96"/>
        <item x="4"/>
        <item x="37"/>
        <item x="38"/>
        <item x="46"/>
        <item x="72"/>
        <item t="default"/>
      </items>
    </pivotField>
    <pivotField axis="axisCol" showAll="0">
      <items count="13">
        <item x="9"/>
        <item x="10"/>
        <item x="11"/>
        <item x="3"/>
        <item x="8"/>
        <item x="6"/>
        <item x="2"/>
        <item x="5"/>
        <item x="0"/>
        <item x="7"/>
        <item x="1"/>
        <item x="4"/>
        <item t="default"/>
      </items>
    </pivotField>
    <pivotField showAll="0"/>
    <pivotField showAll="0"/>
    <pivotField showAll="0"/>
    <pivotField numFmtId="164" showAll="0"/>
    <pivotField showAll="0"/>
    <pivotField showAll="0"/>
  </pivotFields>
  <rowFields count="1">
    <field x="0"/>
  </rowFields>
  <rowItems count="4">
    <i>
      <x/>
    </i>
    <i>
      <x v="1"/>
    </i>
    <i>
      <x v="2"/>
    </i>
    <i t="grand">
      <x/>
    </i>
  </rowItems>
  <colFields count="1">
    <field x="8"/>
  </colFields>
  <colItems count="13">
    <i>
      <x/>
    </i>
    <i>
      <x v="1"/>
    </i>
    <i>
      <x v="2"/>
    </i>
    <i>
      <x v="3"/>
    </i>
    <i>
      <x v="4"/>
    </i>
    <i>
      <x v="5"/>
    </i>
    <i>
      <x v="6"/>
    </i>
    <i>
      <x v="7"/>
    </i>
    <i>
      <x v="8"/>
    </i>
    <i>
      <x v="9"/>
    </i>
    <i>
      <x v="10"/>
    </i>
    <i>
      <x v="11"/>
    </i>
    <i t="grand">
      <x/>
    </i>
  </colItems>
  <pageFields count="1">
    <pageField fld="7" hier="-1"/>
  </pageFields>
  <dataFields count="1">
    <dataField name="Sum of MRR Amount " fld="4" baseField="0" baseItem="2" numFmtId="3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CAEBAB-A5F6-459A-8C44-AA810FA8EA1C}" name="PivotTable3" cacheId="155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N8" firstHeaderRow="1" firstDataRow="2" firstDataCol="1"/>
  <pivotFields count="19">
    <pivotField axis="axisRow" showAll="0">
      <items count="4">
        <item x="1"/>
        <item x="2"/>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numFmtId="14" showAll="0"/>
    <pivotField axis="axisCol" showAll="0">
      <items count="13">
        <item x="1"/>
        <item x="2"/>
        <item x="3"/>
        <item x="4"/>
        <item x="5"/>
        <item x="6"/>
        <item x="7"/>
        <item x="8"/>
        <item x="9"/>
        <item x="0"/>
        <item x="11"/>
        <item x="10"/>
        <item t="default"/>
      </items>
    </pivotField>
    <pivotField showAll="0"/>
    <pivotField showAll="0"/>
    <pivotField showAll="0"/>
    <pivotField showAll="0"/>
  </pivotFields>
  <rowFields count="1">
    <field x="0"/>
  </rowFields>
  <rowItems count="4">
    <i>
      <x/>
    </i>
    <i>
      <x v="1"/>
    </i>
    <i>
      <x v="2"/>
    </i>
    <i t="grand">
      <x/>
    </i>
  </rowItems>
  <colFields count="1">
    <field x="14"/>
  </colFields>
  <colItems count="13">
    <i>
      <x/>
    </i>
    <i>
      <x v="1"/>
    </i>
    <i>
      <x v="2"/>
    </i>
    <i>
      <x v="3"/>
    </i>
    <i>
      <x v="4"/>
    </i>
    <i>
      <x v="5"/>
    </i>
    <i>
      <x v="6"/>
    </i>
    <i>
      <x v="7"/>
    </i>
    <i>
      <x v="8"/>
    </i>
    <i>
      <x v="9"/>
    </i>
    <i>
      <x v="10"/>
    </i>
    <i>
      <x v="11"/>
    </i>
    <i t="grand">
      <x/>
    </i>
  </colItems>
  <dataFields count="1">
    <dataField name="Sum of MRR Billing Amount" fld="5" baseField="0" baseItem="1" numFmtId="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08BDA1-6F51-44C1-8E6A-C93258250F62}" name="PivotTable2" cacheId="15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1" firstHeaderRow="1" firstDataRow="1" firstDataCol="1"/>
  <pivotFields count="19">
    <pivotField axis="axisRow" showAll="0">
      <items count="6">
        <item x="1"/>
        <item x="2"/>
        <item x="0"/>
        <item x="4"/>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 axis="axisRow" showAll="0">
      <items count="7">
        <item x="0"/>
        <item x="2"/>
        <item h="1" x="5"/>
        <item h="1" x="1"/>
        <item h="1" x="3"/>
        <item h="1" x="4"/>
        <item t="default"/>
      </items>
    </pivotField>
    <pivotField showAll="0"/>
    <pivotField showAll="0"/>
    <pivotField showAll="0"/>
    <pivotField showAll="0"/>
    <pivotField showAll="0"/>
    <pivotField showAll="0"/>
  </pivotFields>
  <rowFields count="2">
    <field x="0"/>
    <field x="12"/>
  </rowFields>
  <rowItems count="10">
    <i>
      <x/>
    </i>
    <i r="1">
      <x/>
    </i>
    <i r="1">
      <x v="1"/>
    </i>
    <i>
      <x v="1"/>
    </i>
    <i r="1">
      <x/>
    </i>
    <i r="1">
      <x v="1"/>
    </i>
    <i>
      <x v="2"/>
    </i>
    <i r="1">
      <x/>
    </i>
    <i r="1">
      <x v="1"/>
    </i>
    <i t="grand">
      <x/>
    </i>
  </rowItems>
  <colItems count="1">
    <i/>
  </colItems>
  <dataFields count="1">
    <dataField name="Sum of MRR Contract Amount" fld="4" baseField="0" baseItem="0" numFmtId="167"/>
  </dataFields>
  <formats count="2">
    <format dxfId="111">
      <pivotArea outline="0" collapsedLevelsAreSubtotals="1" fieldPosition="0"/>
    </format>
    <format dxfId="11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9267E3-3884-4575-A89E-205C9F99D7AC}" name="PivotTable1" cacheId="15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8" firstHeaderRow="1" firstDataRow="1" firstDataCol="1"/>
  <pivotFields count="19">
    <pivotField showAll="0"/>
    <pivotField showAll="0"/>
    <pivotField showAll="0"/>
    <pivotField showAll="0"/>
    <pivotField dataField="1" showAll="0"/>
    <pivotField showAll="0"/>
    <pivotField showAll="0"/>
    <pivotField showAll="0"/>
    <pivotField showAll="0"/>
    <pivotField showAll="0"/>
    <pivotField showAll="0"/>
    <pivotField axis="axisRow" showAll="0">
      <items count="14">
        <item x="4"/>
        <item x="2"/>
        <item x="8"/>
        <item x="6"/>
        <item x="3"/>
        <item x="7"/>
        <item h="1" x="1"/>
        <item h="1" x="0"/>
        <item h="1" x="9"/>
        <item h="1" x="5"/>
        <item h="1" x="10"/>
        <item h="1" x="11"/>
        <item h="1" x="12"/>
        <item t="default"/>
      </items>
    </pivotField>
    <pivotField showAll="0"/>
    <pivotField showAll="0"/>
    <pivotField showAll="0"/>
    <pivotField showAll="0"/>
    <pivotField showAll="0"/>
    <pivotField showAll="0"/>
    <pivotField showAll="0"/>
  </pivotFields>
  <rowFields count="1">
    <field x="11"/>
  </rowFields>
  <rowItems count="7">
    <i>
      <x/>
    </i>
    <i>
      <x v="1"/>
    </i>
    <i>
      <x v="2"/>
    </i>
    <i>
      <x v="3"/>
    </i>
    <i>
      <x v="4"/>
    </i>
    <i>
      <x v="5"/>
    </i>
    <i t="grand">
      <x/>
    </i>
  </rowItems>
  <colItems count="1">
    <i/>
  </colItems>
  <dataFields count="1">
    <dataField name="Sum of MRR Contract Amount" fld="4" baseField="0" baseItem="0" numFmtId="167"/>
  </dataFields>
  <formats count="2">
    <format dxfId="109">
      <pivotArea field="11" type="button" dataOnly="0" labelOnly="1" outline="0" axis="axisRow" fieldPosition="0"/>
    </format>
    <format dxfId="11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53AACE-782D-4348-A47D-4BA595A3B3AA}" name="Table2" displayName="Table2" ref="A1:N418" totalsRowCount="1" headerRowDxfId="108" totalsRowDxfId="107">
  <autoFilter ref="A1:N417" xr:uid="{4D53AACE-782D-4348-A47D-4BA595A3B3AA}"/>
  <tableColumns count="14">
    <tableColumn id="1" xr3:uid="{3ECD2AAF-23B3-434F-A965-C42C4545DF2A}" name="Churn Type " totalsRowLabel="Total" totalsRowDxfId="106"/>
    <tableColumn id="2" xr3:uid="{72085469-40E7-4B3A-A8C0-176B6B1E872E}" name="Service Type " totalsRowDxfId="105"/>
    <tableColumn id="3" xr3:uid="{D7773FAE-3ECF-49DC-BACA-06780AFC8F46}" name="Internal Company " totalsRowDxfId="104"/>
    <tableColumn id="4" xr3:uid="{4C29F24B-7996-420F-BA5F-2CC79F38EF78}" name="Customer " dataDxfId="102" totalsRowDxfId="103"/>
    <tableColumn id="5" xr3:uid="{D64CB188-CEA4-4BCC-BBE7-05F84980C38F}" name="MRR Amount " totalsRowFunction="sum" totalsRowDxfId="101"/>
    <tableColumn id="6" xr3:uid="{06324507-62EF-448C-9325-7433E113459F}" name="Reason " totalsRowDxfId="100"/>
    <tableColumn id="7" xr3:uid="{3F21C885-1AD5-4269-A109-8DC23D5489D2}" name="Request Date" totalsRowDxfId="99"/>
    <tableColumn id="8" xr3:uid="{99F67C19-D8E7-463B-BC90-07E2571CC93C}" name="Effective Date: (BD)" totalsRowDxfId="98"/>
    <tableColumn id="12" xr3:uid="{AF7436AF-9CFE-4AB5-BCD3-A73667764320}" name="Month" dataDxfId="96" totalsRowDxfId="97"/>
    <tableColumn id="11" xr3:uid="{2A436776-4EF3-4E5B-B717-BA9584754630}" name="Contract Term Date" dataDxfId="94" totalsRowDxfId="95"/>
    <tableColumn id="9" xr3:uid="{F5AD8A1D-8037-4B4E-9380-DABC731C43D1}" name="Ticket " totalsRowDxfId="93"/>
    <tableColumn id="10" xr3:uid="{F1D317A0-A491-4407-9F6E-4F3298981446}" name="Total ETL's" totalsRowFunction="sum" dataDxfId="91" totalsRowDxfId="92"/>
    <tableColumn id="13" xr3:uid="{3C3BA5CF-99E5-456B-ABD5-57CC9F384A92}" name="Budget" dataDxfId="89" totalsRowDxfId="90"/>
    <tableColumn id="14" xr3:uid="{45DFF763-2BB7-45A9-B31D-656DF87D4392}" name="Notes" totalsRowDxfId="88"/>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9767432-4434-4680-A0C9-0F922CD21DC1}" name="Budget_2023" displayName="Budget_2023" ref="N1:O13" headerRowDxfId="11">
  <autoFilter ref="N1:O13" xr:uid="{FA6DD5A1-BE6F-439D-815F-68833253544D}"/>
  <tableColumns count="2">
    <tableColumn id="1" xr3:uid="{E45EA622-ABF6-43BB-99EB-90A8C8947D66}" name="Month" totalsRowLabel="Total" dataDxfId="9" totalsRowDxfId="10"/>
    <tableColumn id="2" xr3:uid="{5A932233-BEA3-47CE-BFC4-A11F10F3B299}" name="Budget" totalsRowFunction="average" dataDxfId="7" totalsRowDxfId="8" dataCellStyle="Currency"/>
  </tableColumns>
  <tableStyleInfo name="TableStyleMedium2"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7C375C-D591-475C-ACFA-1DA52527BAE9}" name="Churn_Mapping" displayName="Churn_Mapping" ref="J1:K12" totalsRowShown="0">
  <autoFilter ref="J1:K12" xr:uid="{5E7C375C-D591-475C-ACFA-1DA52527BAE9}"/>
  <tableColumns count="2">
    <tableColumn id="1" xr3:uid="{673D89A9-F6D9-4CB4-8851-7A62A61A8599}" name="Reason"/>
    <tableColumn id="2" xr3:uid="{895D7DE9-06EF-4F70-830A-1B56AE8C605D}" name="Type"/>
  </tableColumns>
  <tableStyleInfo name="TableStyleMedium2"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9AC5CFB-E210-4440-B499-940D0D59B53E}" name="Churn_Type" displayName="Churn_Type" ref="A1:A5" totalsRowShown="0" headerRowDxfId="6">
  <autoFilter ref="A1:A5" xr:uid="{A9AC5CFB-E210-4440-B499-940D0D59B53E}"/>
  <tableColumns count="1">
    <tableColumn id="1" xr3:uid="{04CD81FF-B0D3-4732-B6B1-57DEA95F8B2D}" name="Churn Type"/>
  </tableColumns>
  <tableStyleInfo name="TableStyleMedium2"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198687B-561A-419E-AAD2-A5B524EF3D1E}" name="Internal_Company" displayName="Internal_Company" ref="D1:D15" totalsRowShown="0" headerRowDxfId="5">
  <autoFilter ref="D1:D15" xr:uid="{F198687B-561A-419E-AAD2-A5B524EF3D1E}"/>
  <tableColumns count="1">
    <tableColumn id="1" xr3:uid="{0D07CC38-2F3C-46F1-9160-A2DF12DBE17A}" name="Internal Company"/>
  </tableColumns>
  <tableStyleInfo name="TableStyleMedium2"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0971DAA-0724-4D75-A630-C2A8D9F7CBBE}" name="Service_Type" displayName="Service_Type" ref="G1:G10" totalsRowShown="0">
  <autoFilter ref="G1:G10" xr:uid="{C0971DAA-0724-4D75-A630-C2A8D9F7CBBE}"/>
  <tableColumns count="1">
    <tableColumn id="1" xr3:uid="{B81D300E-B96F-4ADF-990B-3617D0B8A5B2}" name="Service Type"/>
  </tableColumns>
  <tableStyleInfo name="TableStyleMedium2"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D759B28-7485-49EA-B2B9-CB1EF952F348}" name="Budget_2022" displayName="Budget_2022" ref="N1:O13" headerRowDxfId="4">
  <autoFilter ref="N1:O13" xr:uid="{FA6DD5A1-BE6F-439D-815F-68833253544D}"/>
  <tableColumns count="2">
    <tableColumn id="1" xr3:uid="{DAF364D5-CF8E-4675-9B6A-AAD41BA6EBB4}" name="Month" totalsRowLabel="Total" dataDxfId="2" totalsRowDxfId="3"/>
    <tableColumn id="2" xr3:uid="{45A77178-7958-4526-9AA6-928DCC8340D7}" name="Budget" totalsRowFunction="average" dataDxfId="0" totalsRowDxfId="1" dataCellStyle="Currency"/>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3EEF59-D630-4A20-A591-77B79AFF2E4C}" name="Table22" displayName="Table22" ref="A1:O423" totalsRowShown="0" headerRowDxfId="87" totalsRowDxfId="86">
  <autoFilter ref="A1:O423" xr:uid="{8A3EEF59-D630-4A20-A591-77B79AFF2E4C}">
    <filterColumn colId="2">
      <filters>
        <filter val="Cyberian"/>
        <filter val="EGT"/>
        <filter val="ITW"/>
        <filter val="Meriplex"/>
        <filter val="Optimum"/>
        <filter val="PTS"/>
        <filter val="Vergent"/>
      </filters>
    </filterColumn>
    <filterColumn colId="7">
      <filters>
        <dateGroupItem year="2022" month="12" dateTimeGrouping="month"/>
      </filters>
    </filterColumn>
  </autoFilter>
  <tableColumns count="15">
    <tableColumn id="1" xr3:uid="{FBD5D22A-DAE6-42CA-B4E5-CBE4A4AF2CDB}" name="Churn Type " totalsRowDxfId="85"/>
    <tableColumn id="2" xr3:uid="{EA06DBF0-4226-4794-82DC-B41972CE7492}" name="Service Type " totalsRowDxfId="84"/>
    <tableColumn id="3" xr3:uid="{FF3216A2-FEB6-47FA-90CE-154018205713}" name="Internal Company " totalsRowDxfId="83"/>
    <tableColumn id="4" xr3:uid="{F6B0E4D8-79DF-4890-830C-3DB0BA3A351D}" name="Customer " dataDxfId="81" totalsRowDxfId="82"/>
    <tableColumn id="5" xr3:uid="{621BBE3D-D43D-4C11-9855-AB1CFFF485EA}" name="MRR Amount " dataDxfId="79" totalsRowDxfId="80"/>
    <tableColumn id="6" xr3:uid="{D4F03FBC-DDC1-4648-9F4F-1F9822311631}" name="Reason " totalsRowDxfId="78"/>
    <tableColumn id="7" xr3:uid="{376E295C-C116-4E8B-9D2B-B35A2126A088}" name="Controllable/Uncontrollable" dataDxfId="76" totalsRowDxfId="77">
      <calculatedColumnFormula>_xlfn.XLOOKUP(Table22[[#This Row],[Reason ]],Churn_Mapping[Reason],Churn_Mapping[Type],"")</calculatedColumnFormula>
    </tableColumn>
    <tableColumn id="8" xr3:uid="{2E22A3BB-5872-4ABA-B66D-D62D4D90D4D9}" name="Effective Date: (BD)" totalsRowDxfId="75"/>
    <tableColumn id="12" xr3:uid="{2DFCC39F-3F06-4276-83B7-2ABC1919A43D}" name="Month" dataDxfId="73" totalsRowDxfId="74">
      <calculatedColumnFormula>TEXT(H2,"mmmm")</calculatedColumnFormula>
    </tableColumn>
    <tableColumn id="11" xr3:uid="{272E386E-1AE0-4E64-8475-A9E5ECDCEA3A}" name="Contract Term Date" dataDxfId="71" totalsRowDxfId="72"/>
    <tableColumn id="9" xr3:uid="{6BEE062A-1927-4311-8A59-84AABC3A37C3}" name="Ticket " totalsRowDxfId="70"/>
    <tableColumn id="10" xr3:uid="{11255A35-E7A4-4C4B-B100-E230169133F0}" name="Total ETL's" totalsRowDxfId="69"/>
    <tableColumn id="13" xr3:uid="{A5EBFFEC-00CF-40FA-AE3A-59939F071FE3}" name="Budget" dataDxfId="67" totalsRowDxfId="68">
      <calculatedColumnFormula>_xlfn.XLOOKUP(EOMONTH(Table22[[#This Row],[Effective Date: (BD)]],0),Budget_2022[Month],Budget_2022[Budget],"not found")</calculatedColumnFormula>
    </tableColumn>
    <tableColumn id="14" xr3:uid="{0F053C48-A00F-4579-91F2-DA38EBC35278}" name="Notes" totalsRowDxfId="66"/>
    <tableColumn id="15" xr3:uid="{E7934B22-D95F-40FD-AB03-ED5E401BB77A}" name="Finance Notes " totalsRowDxfId="6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068C594-518C-4D05-B7E1-BF52B70F84EA}" name="Table14" displayName="Table14" ref="A3:S10" totalsRowShown="0">
  <autoFilter ref="A3:S10" xr:uid="{6068C594-518C-4D05-B7E1-BF52B70F84EA}"/>
  <sortState xmlns:xlrd2="http://schemas.microsoft.com/office/spreadsheetml/2017/richdata2" ref="A4:S10">
    <sortCondition ref="F3:F10"/>
  </sortState>
  <tableColumns count="19">
    <tableColumn id="1" xr3:uid="{6D5C9B6B-99D7-4490-A41C-6B52C6477B97}" name="Churn Type"/>
    <tableColumn id="2" xr3:uid="{E7A065B9-CA9D-4D06-84B7-4715F5220BD6}" name="Service Type"/>
    <tableColumn id="3" xr3:uid="{61A52587-F507-46BA-8A4B-6F9575DCEC49}" name="Internal Company"/>
    <tableColumn id="4" xr3:uid="{0DE8F7B4-94CA-457F-8C36-9822EC85E6FA}" name="Customer"/>
    <tableColumn id="5" xr3:uid="{7CBB3806-083A-473A-9C25-3C80EB41074F}" name="MRR Contract Amount"/>
    <tableColumn id="6" xr3:uid="{D482B6D3-5D26-463F-9584-95109CFF3DB8}" name="MRR Billing Amount"/>
    <tableColumn id="7" xr3:uid="{28AEF3C1-2098-4B35-99AE-32E8A891F93A}" name="Agent Income 18%"/>
    <tableColumn id="8" xr3:uid="{A8507C45-0175-4B38-B4B2-BF4BEBF4CC05}" name="ETL's Required Y/N"/>
    <tableColumn id="9" xr3:uid="{787B1B84-9083-478B-A2D9-951A7BFEBE2A}" name="Total ETL's"/>
    <tableColumn id="10" xr3:uid="{77D91856-7F5F-44A4-AC50-D64ECFF5C0AC}" name="Final Invoice Amount Exluding ETL's"/>
    <tableColumn id="11" xr3:uid="{0F156CC2-AC1E-4230-A008-BC2EAF0E4F7C}" name="Total ETL's Billed"/>
    <tableColumn id="12" xr3:uid="{9BF066EB-46C6-40CA-AD9A-C6CF92F44B10}" name="Reason"/>
    <tableColumn id="13" xr3:uid="{23AAF91C-45ED-4097-B9C5-90C44DE294A4}" name="Controllable/Uncontrollable"/>
    <tableColumn id="14" xr3:uid="{52A5537F-1382-483F-9FF2-391B27C20D54}" name="Effective Date: (BD)" dataDxfId="64"/>
    <tableColumn id="15" xr3:uid="{01CE8057-5C33-4019-BE3E-D8AACB27A894}" name="Month"/>
    <tableColumn id="16" xr3:uid="{82FAEDF4-E74F-4C03-A3AE-4F53E23045F2}" name="Budget"/>
    <tableColumn id="17" xr3:uid="{014D6457-21E0-4BD2-BE9C-4C9B21C51D0C}" name="Equipment Not Returned NRR"/>
    <tableColumn id="18" xr3:uid="{A6DCAB31-86B6-4A98-B25A-F868F9699934}" name="Notes"/>
    <tableColumn id="19" xr3:uid="{745FBD50-B969-421E-936A-0DE2ED75D71E}" name="Finance Not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60F133D-71A5-434D-B474-8F0641DCE348}" name="Table229" displayName="Table229" ref="A1:S203" headerRowDxfId="63" totalsRowDxfId="62">
  <autoFilter ref="A1:S203" xr:uid="{C60F133D-71A5-434D-B474-8F0641DCE348}"/>
  <tableColumns count="19">
    <tableColumn id="1" xr3:uid="{D812AFF8-C740-46C0-A0A1-8A84F8709F41}" name="Churn Type" totalsRowDxfId="61"/>
    <tableColumn id="2" xr3:uid="{6F94F422-D1AB-40AA-B51E-0617E79A40CC}" name="Service Type" totalsRowDxfId="60"/>
    <tableColumn id="3" xr3:uid="{EECC6C1A-3B8F-489D-A8E0-4A4B18F7C7D2}" name="Internal Company" totalsRowDxfId="59"/>
    <tableColumn id="4" xr3:uid="{00710ADB-6FF4-4713-96B6-60A099AF27CC}" name="Customer" dataDxfId="57" totalsRowDxfId="58"/>
    <tableColumn id="16" xr3:uid="{2136BFFD-9C0B-44A6-B6B1-B0984CDE6AE6}" name="MRR Contract Amount" dataDxfId="56" dataCellStyle="Currency"/>
    <tableColumn id="5" xr3:uid="{7BB4DAE1-3656-4EAD-B4F3-144F7EC48E71}" name="MRR Billing Amount" totalsRowFunction="sum" dataDxfId="55"/>
    <tableColumn id="9" xr3:uid="{671173E8-4BC4-4AA3-87BD-CEEE57B5ED39}" name="Agent Income 18%" dataDxfId="54"/>
    <tableColumn id="19" xr3:uid="{3892EF75-142B-4764-93C7-79EDD99A4E49}" name="ETL's Required Y/N" dataDxfId="53"/>
    <tableColumn id="10" xr3:uid="{F98728D1-AF21-4C5C-8E74-D1CB67E6FB71}" name="Total ETL's" dataDxfId="52"/>
    <tableColumn id="11" xr3:uid="{2B0567AD-9CB9-4CC8-822F-8F9240091023}" name="Final Invoice Amount Exluding ETL's" dataDxfId="51"/>
    <tableColumn id="17" xr3:uid="{01A5703E-3514-4C29-AF99-71D4A57392B5}" name="Total ETL's Billed" dataDxfId="50"/>
    <tableColumn id="6" xr3:uid="{A6874DD0-9F7D-4030-9280-51262EE3B134}" name="Reason" totalsRowLabel="Change in Solution" totalsRowDxfId="49"/>
    <tableColumn id="7" xr3:uid="{55435176-6292-4A8C-A79D-2063A6794FAE}" name="Controllable/Uncontrollable" dataDxfId="47" totalsRowDxfId="48">
      <calculatedColumnFormula>_xlfn.XLOOKUP(Table229[[#This Row],[Reason]],Churn_Mapping[Reason],Churn_Mapping[Type],"")</calculatedColumnFormula>
    </tableColumn>
    <tableColumn id="8" xr3:uid="{16EC83AD-C7EE-4C53-899D-12C08E2C9AE6}" name="Effective Date: (BD)" dataDxfId="46"/>
    <tableColumn id="12" xr3:uid="{B62CC526-68EE-4D9B-AB8B-5308A1233FAF}" name="Month" dataDxfId="45">
      <calculatedColumnFormula>TEXT(N2,"mmmm")</calculatedColumnFormula>
    </tableColumn>
    <tableColumn id="13" xr3:uid="{B4DAC44B-AB61-4CBC-A083-078CA7EA8E2D}" name="Budget" dataDxfId="43" totalsRowDxfId="44">
      <calculatedColumnFormula>_xlfn.XLOOKUP(EOMONTH(Table229[[#This Row],[Effective Date: (BD)]],0),Budget_2023[Month],Budget_2023[Budget],"not found")</calculatedColumnFormula>
    </tableColumn>
    <tableColumn id="18" xr3:uid="{3AE179EB-4892-46C9-8AAE-FAFDBA082FC4}" name="Equipment Not Returned NRR" dataDxfId="41" totalsRowDxfId="42"/>
    <tableColumn id="14" xr3:uid="{F1DEC989-6ED2-487D-A1A3-DF8EED543F52}" name="Notes" totalsRowDxfId="40"/>
    <tableColumn id="25" xr3:uid="{436ECC87-3FE0-40FD-A0F3-7D6E562D711F}" name="Finance Notes" totalsRowDxfId="39"/>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41BC349-0D76-40BA-809B-BBF7E0227F18}" name="Table22916" displayName="Table22916" ref="A1:S203" headerRowDxfId="38" totalsRowDxfId="37">
  <autoFilter ref="A1:S203" xr:uid="{C60F133D-71A5-434D-B474-8F0641DCE348}"/>
  <tableColumns count="19">
    <tableColumn id="1" xr3:uid="{2CC39802-5B0E-4957-AB72-846F5E70C925}" name="Churn Type" totalsRowDxfId="36"/>
    <tableColumn id="2" xr3:uid="{398B59A3-B3F4-4E12-8D11-E134B9618176}" name="Service Type" totalsRowDxfId="35"/>
    <tableColumn id="3" xr3:uid="{5258000A-CBF6-44AF-B6D6-0F03FB92DC06}" name="Internal Company" totalsRowDxfId="34"/>
    <tableColumn id="4" xr3:uid="{D1F5BBD2-2045-43F1-BA07-9482309B7B49}" name="Customer" dataDxfId="32" totalsRowDxfId="33"/>
    <tableColumn id="16" xr3:uid="{84F14D19-FF80-4E10-A944-1C9CEDA04D02}" name="MRR Contract Amount" dataDxfId="31" dataCellStyle="Currency"/>
    <tableColumn id="5" xr3:uid="{AD2ADE30-4CAF-4583-8261-DA480CA3882B}" name="MRR Billing Amount" totalsRowFunction="sum" dataDxfId="30"/>
    <tableColumn id="9" xr3:uid="{671F47C4-5FAA-4FFB-A724-169E47DA0E60}" name="Agent Income 18%" dataDxfId="29"/>
    <tableColumn id="19" xr3:uid="{4530B1D2-14FE-4EB6-B067-3AFAE37CEF4A}" name="ETL's Required Y/N" dataDxfId="28"/>
    <tableColumn id="10" xr3:uid="{F458E3B0-86DD-40DA-B4C3-C69559661952}" name="Total ETL's" dataDxfId="27"/>
    <tableColumn id="11" xr3:uid="{6D15B8E4-CEFB-4096-A4A8-F8E822979610}" name="Final Invoice Amount Exluding ETL's" dataDxfId="26"/>
    <tableColumn id="17" xr3:uid="{34EEA51E-BF49-4CFB-A2E5-DA17C894DB7E}" name="Total ETL's Billed" dataDxfId="25"/>
    <tableColumn id="6" xr3:uid="{AD1DB087-FECE-48F2-B0FB-850C633C1725}" name="Reason" totalsRowLabel="Change in Solution" totalsRowDxfId="24"/>
    <tableColumn id="7" xr3:uid="{68314472-8FD6-482B-AC55-BAE5029F3B94}" name="Controllable/Uncontrollable" dataDxfId="22" totalsRowDxfId="23"/>
    <tableColumn id="8" xr3:uid="{F58D3B47-7BF4-49A1-893C-1D4556028043}" name="Effective Date: (BD)" dataDxfId="21"/>
    <tableColumn id="12" xr3:uid="{B1ED5608-DEEC-494D-9668-6D9D62C36194}" name="Month" dataDxfId="20"/>
    <tableColumn id="13" xr3:uid="{DF8799A7-691F-415B-A131-711539E717DA}" name="Budget" dataDxfId="18" totalsRowDxfId="19"/>
    <tableColumn id="18" xr3:uid="{F4C1EFF6-2698-454E-AF40-B4FBD460C19C}" name="Equipment Not Returned NRR" dataDxfId="16" totalsRowDxfId="17"/>
    <tableColumn id="14" xr3:uid="{DCE2571B-0008-4154-9EB4-5E95BE896E18}" name="Notes" totalsRowDxfId="15"/>
    <tableColumn id="25" xr3:uid="{4E589098-7F06-4972-BBFA-E225F1BB63EC}" name="Finance Notes" totalsRowDxfId="1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7598CB8-A856-4824-AF5A-277118485FBC}" name="Churn_Mapping2023" displayName="Churn_Mapping2023" ref="J1:K14" totalsRowShown="0">
  <autoFilter ref="J1:K14" xr:uid="{5E7C375C-D591-475C-ACFA-1DA52527BAE9}"/>
  <sortState xmlns:xlrd2="http://schemas.microsoft.com/office/spreadsheetml/2017/richdata2" ref="J2:K14">
    <sortCondition ref="J1:J14"/>
  </sortState>
  <tableColumns count="2">
    <tableColumn id="1" xr3:uid="{D5BEC18D-C152-4895-9084-B23D4F246723}" name="Reason"/>
    <tableColumn id="2" xr3:uid="{36852913-32BD-437B-AA91-AB10183AF5C8}" name="Type"/>
  </tableColumns>
  <tableStyleInfo name="TableStyleMedium2"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CB77BAB-64C8-4C10-9B29-5C23797E0BFC}" name="Churn_Type2023" displayName="Churn_Type2023" ref="A1:A7" totalsRowShown="0" headerRowDxfId="13">
  <autoFilter ref="A1:A7" xr:uid="{A9AC5CFB-E210-4440-B499-940D0D59B53E}"/>
  <sortState xmlns:xlrd2="http://schemas.microsoft.com/office/spreadsheetml/2017/richdata2" ref="A2:A7">
    <sortCondition ref="A1:A7"/>
  </sortState>
  <tableColumns count="1">
    <tableColumn id="1" xr3:uid="{60985D5B-7565-41BC-8C95-46CB2F85B35F}" name="Churn Type"/>
  </tableColumns>
  <tableStyleInfo name="TableStyleMedium2"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CA68A6-80BC-4205-989C-87094A78E5E8}" name="Internal_Company2023" displayName="Internal_Company2023" ref="D1:D16" totalsRowShown="0" headerRowDxfId="12">
  <autoFilter ref="D1:D16" xr:uid="{F198687B-561A-419E-AAD2-A5B524EF3D1E}"/>
  <sortState xmlns:xlrd2="http://schemas.microsoft.com/office/spreadsheetml/2017/richdata2" ref="D2:D15">
    <sortCondition ref="D1:D15"/>
  </sortState>
  <tableColumns count="1">
    <tableColumn id="1" xr3:uid="{18D20BF4-CC87-4065-89E9-E4A5237E4B8C}" name="Internal Company"/>
  </tableColumns>
  <tableStyleInfo name="TableStyleMedium2"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4D8CC21-6978-4E7D-97E9-7F7C322CC9D1}" name="Service_Type2023" displayName="Service_Type2023" ref="G1:G11" totalsRowShown="0">
  <autoFilter ref="G1:G11" xr:uid="{C0971DAA-0724-4D75-A630-C2A8D9F7CBBE}"/>
  <sortState xmlns:xlrd2="http://schemas.microsoft.com/office/spreadsheetml/2017/richdata2" ref="G2:G11">
    <sortCondition ref="G1:G11"/>
  </sortState>
  <tableColumns count="1">
    <tableColumn id="1" xr3:uid="{F9036A9D-3BE7-459C-9CCA-28AA7DAA6587}" name="Service Type"/>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94" dT="2023-11-14T20:04:07.84" personId="{A46DB7C8-41F9-4193-8C51-A8DF180E16BB}" id="{4585CFE5-7141-4D07-B5FC-6665BA8A8D31}">
    <text>churn, churning, and downgrade (&amp; Defection) are covered here</text>
  </threadedComment>
  <threadedComment ref="A94" dT="2023-11-14T20:05:20.11" personId="{A46DB7C8-41F9-4193-8C51-A8DF180E16BB}" id="{480743DB-1C1B-4195-80DC-6C1E0112A76B}" parentId="{4585CFE5-7141-4D07-B5FC-6665BA8A8D31}">
    <text>Yesenia Heredia 
Madeline Custodio
are the SME for this document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A94" dT="2023-11-14T20:04:07.84" personId="{A46DB7C8-41F9-4193-8C51-A8DF180E16BB}" id="{39805045-1C51-4421-9F9C-CD5F5F9468BA}">
    <text>churn, churning, and downgrade (&amp; Defection) are covered here</text>
  </threadedComment>
  <threadedComment ref="A94" dT="2023-11-14T20:05:20.11" personId="{A46DB7C8-41F9-4193-8C51-A8DF180E16BB}" id="{5203AB06-E227-48C1-A521-C7BC82886E3E}" parentId="{39805045-1C51-4421-9F9C-CD5F5F9468BA}">
    <text>Yesenia Heredia 
Madeline Custodio
are the SME for this document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5" Type="http://schemas.microsoft.com/office/2017/10/relationships/threadedComment" Target="../threadedComments/threadedComment1.xml"/><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6.bin"/><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8.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9D750-EA31-4657-A6B2-52F146F34E52}">
  <dimension ref="A2:M12"/>
  <sheetViews>
    <sheetView workbookViewId="0">
      <selection activeCell="H20" sqref="H20"/>
    </sheetView>
  </sheetViews>
  <sheetFormatPr defaultRowHeight="14.45"/>
  <cols>
    <col min="1" max="1" width="14.85546875" customWidth="1"/>
  </cols>
  <sheetData>
    <row r="2" spans="1:13">
      <c r="B2" t="s">
        <v>0</v>
      </c>
      <c r="C2" t="s">
        <v>1</v>
      </c>
      <c r="D2" t="s">
        <v>2</v>
      </c>
      <c r="E2" t="s">
        <v>3</v>
      </c>
      <c r="F2" t="s">
        <v>4</v>
      </c>
      <c r="G2" t="s">
        <v>5</v>
      </c>
      <c r="H2" t="s">
        <v>6</v>
      </c>
      <c r="I2" t="s">
        <v>7</v>
      </c>
      <c r="J2" t="s">
        <v>8</v>
      </c>
      <c r="K2" t="s">
        <v>9</v>
      </c>
      <c r="L2" t="s">
        <v>10</v>
      </c>
      <c r="M2" t="s">
        <v>11</v>
      </c>
    </row>
    <row r="3" spans="1:13">
      <c r="A3" t="s">
        <v>12</v>
      </c>
      <c r="B3" s="74">
        <f>+SUMIFS('MRR Disco 2022'!$E:$E,'MRR Disco 2022'!$A:$A,$A3,'MRR Disco 2022'!$I:$I,B$2)</f>
        <v>9253.52</v>
      </c>
      <c r="C3" s="74">
        <f>+SUMIFS('MRR Disco 2022'!$E:$E,'MRR Disco 2022'!$A:$A,$A3,'MRR Disco 2022'!$I:$I,C$2)</f>
        <v>8314.11</v>
      </c>
      <c r="D3" s="74">
        <f>+SUMIFS('MRR Disco 2022'!$E:$E,'MRR Disco 2022'!$A:$A,$A3,'MRR Disco 2022'!$I:$I,D$2)</f>
        <v>5594.07</v>
      </c>
      <c r="E3" s="74">
        <f>+SUMIFS('MRR Disco 2022'!$E:$E,'MRR Disco 2022'!$A:$A,$A3,'MRR Disco 2022'!$I:$I,E$2)</f>
        <v>8968.630000000001</v>
      </c>
      <c r="F3" s="74">
        <f>+SUMIFS('MRR Disco 2022'!$E:$E,'MRR Disco 2022'!$A:$A,$A3,'MRR Disco 2022'!$I:$I,F$2)</f>
        <v>6638.37</v>
      </c>
      <c r="G3" s="74">
        <f>+SUMIFS('MRR Disco 2022'!$E:$E,'MRR Disco 2022'!$A:$A,$A3,'MRR Disco 2022'!$I:$I,G$2)</f>
        <v>7932.3</v>
      </c>
      <c r="H3" s="74">
        <f>+SUMIFS('MRR Disco 2022'!$E:$E,'MRR Disco 2022'!$A:$A,$A3,'MRR Disco 2022'!$I:$I,H$2)</f>
        <v>32754.670000000002</v>
      </c>
      <c r="I3" s="74">
        <f>+SUMIFS('MRR Disco 2022'!$E:$E,'MRR Disco 2022'!$A:$A,$A3,'MRR Disco 2022'!$I:$I,I$2)</f>
        <v>22003.1</v>
      </c>
      <c r="J3" s="74">
        <f>+SUMIFS('MRR Disco 2022'!$E:$E,'MRR Disco 2022'!$A:$A,$A3,'MRR Disco 2022'!$I:$I,J$2)</f>
        <v>16073.3</v>
      </c>
      <c r="K3" s="74">
        <f>+SUMIFS('MRR Disco 2022'!$E:$E,'MRR Disco 2022'!$A:$A,$A3,'MRR Disco 2022'!$I:$I,K$2)</f>
        <v>27498.34</v>
      </c>
      <c r="L3" s="74">
        <f>+SUMIFS('MRR Disco 2022'!$E:$E,'MRR Disco 2022'!$A:$A,$A3,'MRR Disco 2022'!$I:$I,L$2)</f>
        <v>14017</v>
      </c>
      <c r="M3" s="74">
        <f>+SUMIFS('MRR Disco 2022'!$E:$E,'MRR Disco 2022'!$A:$A,$A3,'MRR Disco 2022'!$I:$I,M$2)</f>
        <v>11209.93</v>
      </c>
    </row>
    <row r="4" spans="1:13">
      <c r="A4" t="s">
        <v>13</v>
      </c>
      <c r="B4" s="74">
        <f>+SUMIFS('MRR Disco 2022'!$E:$E,'MRR Disco 2022'!$A:$A,$A4,'MRR Disco 2022'!$I:$I,B$2)</f>
        <v>29663.78</v>
      </c>
      <c r="C4" s="74">
        <f>+SUMIFS('MRR Disco 2022'!$E:$E,'MRR Disco 2022'!$A:$A,$A4,'MRR Disco 2022'!$I:$I,C$2)</f>
        <v>22087.739999999998</v>
      </c>
      <c r="D4" s="74">
        <f>+SUMIFS('MRR Disco 2022'!$E:$E,'MRR Disco 2022'!$A:$A,$A4,'MRR Disco 2022'!$I:$I,D$2)</f>
        <v>218.5</v>
      </c>
      <c r="E4" s="74">
        <f>+SUMIFS('MRR Disco 2022'!$E:$E,'MRR Disco 2022'!$A:$A,$A4,'MRR Disco 2022'!$I:$I,E$2)</f>
        <v>10831.470000000001</v>
      </c>
      <c r="F4" s="74">
        <f>+SUMIFS('MRR Disco 2022'!$E:$E,'MRR Disco 2022'!$A:$A,$A4,'MRR Disco 2022'!$I:$I,F$2)</f>
        <v>17952.39</v>
      </c>
      <c r="G4" s="74">
        <f>+SUMIFS('MRR Disco 2022'!$E:$E,'MRR Disco 2022'!$A:$A,$A4,'MRR Disco 2022'!$I:$I,G$2)</f>
        <v>27048.639999999999</v>
      </c>
      <c r="H4" s="74">
        <f>+SUMIFS('MRR Disco 2022'!$E:$E,'MRR Disco 2022'!$A:$A,$A4,'MRR Disco 2022'!$I:$I,H$2)</f>
        <v>81134.890000000014</v>
      </c>
      <c r="I4" s="74">
        <f>+SUMIFS('MRR Disco 2022'!$E:$E,'MRR Disco 2022'!$A:$A,$A4,'MRR Disco 2022'!$I:$I,I$2)</f>
        <v>104560.53</v>
      </c>
      <c r="J4" s="74">
        <f>+SUMIFS('MRR Disco 2022'!$E:$E,'MRR Disco 2022'!$A:$A,$A4,'MRR Disco 2022'!$I:$I,J$2)</f>
        <v>84614.159999999989</v>
      </c>
      <c r="K4" s="74">
        <f>+SUMIFS('MRR Disco 2022'!$E:$E,'MRR Disco 2022'!$A:$A,$A4,'MRR Disco 2022'!$I:$I,K$2)</f>
        <v>5930.9400000000005</v>
      </c>
      <c r="L4" s="74">
        <f>+SUMIFS('MRR Disco 2022'!$E:$E,'MRR Disco 2022'!$A:$A,$A4,'MRR Disco 2022'!$I:$I,L$2)</f>
        <v>8989.42</v>
      </c>
      <c r="M4" s="74">
        <f>+SUMIFS('MRR Disco 2022'!$E:$E,'MRR Disco 2022'!$A:$A,$A4,'MRR Disco 2022'!$I:$I,M$2)</f>
        <v>27373.350000000002</v>
      </c>
    </row>
    <row r="5" spans="1:13">
      <c r="A5" t="s">
        <v>14</v>
      </c>
      <c r="B5" s="74">
        <f>+SUMIFS('MRR Disco 2022'!$E:$E,'MRR Disco 2022'!$A:$A,$A5,'MRR Disco 2022'!$I:$I,B$2)</f>
        <v>4069</v>
      </c>
      <c r="C5" s="74">
        <f>+SUMIFS('MRR Disco 2022'!$E:$E,'MRR Disco 2022'!$A:$A,$A5,'MRR Disco 2022'!$I:$I,C$2)</f>
        <v>19789.309999999998</v>
      </c>
      <c r="D5" s="74">
        <f>+SUMIFS('MRR Disco 2022'!$E:$E,'MRR Disco 2022'!$A:$A,$A5,'MRR Disco 2022'!$I:$I,D$2)</f>
        <v>2897</v>
      </c>
      <c r="E5" s="74">
        <f>+SUMIFS('MRR Disco 2022'!$E:$E,'MRR Disco 2022'!$A:$A,$A5,'MRR Disco 2022'!$I:$I,E$2)</f>
        <v>2392</v>
      </c>
      <c r="F5" s="74">
        <f>+SUMIFS('MRR Disco 2022'!$E:$E,'MRR Disco 2022'!$A:$A,$A5,'MRR Disco 2022'!$I:$I,F$2)</f>
        <v>20247.439999999999</v>
      </c>
      <c r="G5" s="74">
        <f>+SUMIFS('MRR Disco 2022'!$E:$E,'MRR Disco 2022'!$A:$A,$A5,'MRR Disco 2022'!$I:$I,G$2)</f>
        <v>11766</v>
      </c>
      <c r="H5" s="74">
        <f>+SUMIFS('MRR Disco 2022'!$E:$E,'MRR Disco 2022'!$A:$A,$A5,'MRR Disco 2022'!$I:$I,H$2)</f>
        <v>7839.6</v>
      </c>
      <c r="I5" s="74">
        <f>+SUMIFS('MRR Disco 2022'!$E:$E,'MRR Disco 2022'!$A:$A,$A5,'MRR Disco 2022'!$I:$I,I$2)</f>
        <v>14228.5</v>
      </c>
      <c r="J5" s="74">
        <f>+SUMIFS('MRR Disco 2022'!$E:$E,'MRR Disco 2022'!$A:$A,$A5,'MRR Disco 2022'!$I:$I,J$2)</f>
        <v>0</v>
      </c>
      <c r="K5" s="74">
        <f>+SUMIFS('MRR Disco 2022'!$E:$E,'MRR Disco 2022'!$A:$A,$A5,'MRR Disco 2022'!$I:$I,K$2)</f>
        <v>0</v>
      </c>
      <c r="L5" s="74">
        <f>+SUMIFS('MRR Disco 2022'!$E:$E,'MRR Disco 2022'!$A:$A,$A5,'MRR Disco 2022'!$I:$I,L$2)</f>
        <v>0</v>
      </c>
      <c r="M5" s="74">
        <f>+SUMIFS('MRR Disco 2022'!$E:$E,'MRR Disco 2022'!$A:$A,$A5,'MRR Disco 2022'!$I:$I,M$2)</f>
        <v>598.5</v>
      </c>
    </row>
    <row r="6" spans="1:13">
      <c r="B6" s="74">
        <f>SUM(B3:B5)</f>
        <v>42986.3</v>
      </c>
      <c r="C6" s="74">
        <f t="shared" ref="C6:M6" si="0">SUM(C3:C5)</f>
        <v>50191.159999999996</v>
      </c>
      <c r="D6" s="74">
        <f t="shared" si="0"/>
        <v>8709.57</v>
      </c>
      <c r="E6" s="74">
        <f t="shared" si="0"/>
        <v>22192.100000000002</v>
      </c>
      <c r="F6" s="74">
        <f t="shared" si="0"/>
        <v>44838.2</v>
      </c>
      <c r="G6" s="74">
        <f t="shared" si="0"/>
        <v>46746.94</v>
      </c>
      <c r="H6" s="74">
        <f t="shared" si="0"/>
        <v>121729.16000000002</v>
      </c>
      <c r="I6" s="74">
        <f t="shared" si="0"/>
        <v>140792.13</v>
      </c>
      <c r="J6" s="74">
        <f t="shared" si="0"/>
        <v>100687.45999999999</v>
      </c>
      <c r="K6" s="74">
        <f t="shared" si="0"/>
        <v>33429.279999999999</v>
      </c>
      <c r="L6" s="74">
        <f t="shared" si="0"/>
        <v>23006.42</v>
      </c>
      <c r="M6" s="74">
        <f t="shared" si="0"/>
        <v>39181.78</v>
      </c>
    </row>
    <row r="8" spans="1:13">
      <c r="B8" t="s">
        <v>0</v>
      </c>
      <c r="C8" t="s">
        <v>1</v>
      </c>
      <c r="D8" t="s">
        <v>2</v>
      </c>
      <c r="E8" t="s">
        <v>3</v>
      </c>
      <c r="F8" t="s">
        <v>4</v>
      </c>
      <c r="G8" t="s">
        <v>5</v>
      </c>
      <c r="H8" t="s">
        <v>6</v>
      </c>
      <c r="I8" t="s">
        <v>7</v>
      </c>
      <c r="J8" t="s">
        <v>8</v>
      </c>
      <c r="K8" t="s">
        <v>9</v>
      </c>
      <c r="L8" t="s">
        <v>10</v>
      </c>
      <c r="M8" t="s">
        <v>11</v>
      </c>
    </row>
    <row r="9" spans="1:13">
      <c r="A9" t="s">
        <v>12</v>
      </c>
      <c r="B9" s="74">
        <f>+SUMIFS('MRR Disco 2023'!$F:$F,'MRR Disco 2023'!$A:$A,$A9,'MRR Disco 2023'!$O:$O,B$2)</f>
        <v>9803.380000000001</v>
      </c>
      <c r="C9" s="74">
        <f>+SUMIFS('MRR Disco 2023'!$F:$F,'MRR Disco 2023'!$A:$A,$A9,'MRR Disco 2023'!$O:$O,C$2)</f>
        <v>9213.67</v>
      </c>
      <c r="D9" s="74">
        <f>+SUMIFS('MRR Disco 2023'!$F:$F,'MRR Disco 2023'!$A:$A,$A9,'MRR Disco 2023'!$O:$O,D$2)</f>
        <v>9575.9</v>
      </c>
      <c r="E9" s="74">
        <f>+SUMIFS('MRR Disco 2023'!$F:$F,'MRR Disco 2023'!$A:$A,$A9,'MRR Disco 2023'!$O:$O,E$2)</f>
        <v>17334.420000000002</v>
      </c>
      <c r="F9" s="74">
        <f>+SUMIFS('MRR Disco 2023'!$F:$F,'MRR Disco 2023'!$A:$A,$A9,'MRR Disco 2023'!$O:$O,F$2)</f>
        <v>4714.5</v>
      </c>
      <c r="G9" s="74">
        <f>+SUMIFS('MRR Disco 2023'!$F:$F,'MRR Disco 2023'!$A:$A,$A9,'MRR Disco 2023'!$O:$O,G$2)</f>
        <v>14028.55</v>
      </c>
      <c r="H9" s="74">
        <f>+SUMIFS('MRR Disco 2023'!$F:$F,'MRR Disco 2023'!$A:$A,$A9,'MRR Disco 2023'!$O:$O,H$2)</f>
        <v>4686.78</v>
      </c>
      <c r="I9" s="74">
        <f>+SUMIFS('MRR Disco 2023'!$F:$F,'MRR Disco 2023'!$A:$A,$A9,'MRR Disco 2023'!$O:$O,I$2)</f>
        <v>468.75</v>
      </c>
      <c r="J9" s="74">
        <f>+SUMIFS('MRR Disco 2023'!$F:$F,'MRR Disco 2023'!$A:$A,$A9,'MRR Disco 2023'!$O:$O,J$2)</f>
        <v>4002.2799999999997</v>
      </c>
      <c r="K9" s="74">
        <f>+SUMIFS('MRR Disco 2023'!$F:$F,'MRR Disco 2023'!$A:$A,$A9,'MRR Disco 2023'!$O:$O,K$2)</f>
        <v>8507.48</v>
      </c>
      <c r="L9" s="74">
        <f>+SUMIFS('MRR Disco 2023'!$F:$F,'MRR Disco 2023'!$A:$A,$A9,'MRR Disco 2023'!$O:$O,L$2)</f>
        <v>120</v>
      </c>
      <c r="M9" s="74">
        <f>+SUMIFS('MRR Disco 2023'!$F:$F,'MRR Disco 2023'!$A:$A,$A9,'MRR Disco 2023'!$O:$O,M$2)</f>
        <v>0</v>
      </c>
    </row>
    <row r="10" spans="1:13">
      <c r="A10" t="s">
        <v>13</v>
      </c>
      <c r="B10" s="74">
        <f>+SUMIFS('MRR Disco 2023'!$F:$F,'MRR Disco 2023'!$A:$A,$A10,'MRR Disco 2023'!$O:$O,B$2)</f>
        <v>12292.293000000001</v>
      </c>
      <c r="C10" s="74">
        <f>+SUMIFS('MRR Disco 2023'!$F:$F,'MRR Disco 2023'!$A:$A,$A10,'MRR Disco 2023'!$O:$O,C$2)</f>
        <v>57702.200000000004</v>
      </c>
      <c r="D10" s="74">
        <f>+SUMIFS('MRR Disco 2023'!$F:$F,'MRR Disco 2023'!$A:$A,$A10,'MRR Disco 2023'!$O:$O,D$2)</f>
        <v>40289.21</v>
      </c>
      <c r="E10" s="74">
        <f>+SUMIFS('MRR Disco 2023'!$F:$F,'MRR Disco 2023'!$A:$A,$A10,'MRR Disco 2023'!$O:$O,E$2)</f>
        <v>21076.19</v>
      </c>
      <c r="F10" s="74">
        <f>+SUMIFS('MRR Disco 2023'!$F:$F,'MRR Disco 2023'!$A:$A,$A10,'MRR Disco 2023'!$O:$O,F$2)</f>
        <v>115345.65</v>
      </c>
      <c r="G10" s="74">
        <f>+SUMIFS('MRR Disco 2023'!$F:$F,'MRR Disco 2023'!$A:$A,$A10,'MRR Disco 2023'!$O:$O,G$2)</f>
        <v>31196.59</v>
      </c>
      <c r="H10" s="74">
        <f>+SUMIFS('MRR Disco 2023'!$F:$F,'MRR Disco 2023'!$A:$A,$A10,'MRR Disco 2023'!$O:$O,H$2)</f>
        <v>11640.02</v>
      </c>
      <c r="I10" s="74">
        <f>+SUMIFS('MRR Disco 2023'!$F:$F,'MRR Disco 2023'!$A:$A,$A10,'MRR Disco 2023'!$O:$O,I$2)</f>
        <v>902.48</v>
      </c>
      <c r="J10" s="74">
        <f>+SUMIFS('MRR Disco 2023'!$F:$F,'MRR Disco 2023'!$A:$A,$A10,'MRR Disco 2023'!$O:$O,J$2)</f>
        <v>11636.689999999999</v>
      </c>
      <c r="K10" s="74">
        <f>+SUMIFS('MRR Disco 2023'!$F:$F,'MRR Disco 2023'!$A:$A,$A10,'MRR Disco 2023'!$O:$O,K$2)</f>
        <v>13237.8</v>
      </c>
      <c r="L10" s="74">
        <f>+SUMIFS('MRR Disco 2023'!$F:$F,'MRR Disco 2023'!$A:$A,$A10,'MRR Disco 2023'!$O:$O,L$2)</f>
        <v>25249</v>
      </c>
      <c r="M10" s="74">
        <f>+SUMIFS('MRR Disco 2023'!$F:$F,'MRR Disco 2023'!$A:$A,$A10,'MRR Disco 2023'!$O:$O,M$2)</f>
        <v>2789.42</v>
      </c>
    </row>
    <row r="11" spans="1:13">
      <c r="A11" t="s">
        <v>14</v>
      </c>
      <c r="B11" s="74">
        <f>+SUMIFS('MRR Disco 2023'!$F:$F,'MRR Disco 2023'!$A:$A,$A11,'MRR Disco 2023'!$O:$O,B$2)</f>
        <v>149.82</v>
      </c>
      <c r="C11" s="74">
        <f>+SUMIFS('MRR Disco 2023'!$F:$F,'MRR Disco 2023'!$A:$A,$A11,'MRR Disco 2023'!$O:$O,C$2)</f>
        <v>378.9</v>
      </c>
      <c r="D11" s="74">
        <f>+SUMIFS('MRR Disco 2023'!$F:$F,'MRR Disco 2023'!$A:$A,$A11,'MRR Disco 2023'!$O:$O,D$2)</f>
        <v>74717.05</v>
      </c>
      <c r="E11" s="74">
        <f>+SUMIFS('MRR Disco 2023'!$F:$F,'MRR Disco 2023'!$A:$A,$A11,'MRR Disco 2023'!$O:$O,E$2)</f>
        <v>1193.3499999999999</v>
      </c>
      <c r="F11" s="74">
        <f>+SUMIFS('MRR Disco 2023'!$F:$F,'MRR Disco 2023'!$A:$A,$A11,'MRR Disco 2023'!$O:$O,F$2)</f>
        <v>4348.25</v>
      </c>
      <c r="G11" s="74">
        <f>+SUMIFS('MRR Disco 2023'!$F:$F,'MRR Disco 2023'!$A:$A,$A11,'MRR Disco 2023'!$O:$O,G$2)</f>
        <v>0</v>
      </c>
      <c r="H11" s="74">
        <f>+SUMIFS('MRR Disco 2023'!$F:$F,'MRR Disco 2023'!$A:$A,$A11,'MRR Disco 2023'!$O:$O,H$2)</f>
        <v>48016.2</v>
      </c>
      <c r="I11" s="74">
        <f>+SUMIFS('MRR Disco 2023'!$F:$F,'MRR Disco 2023'!$A:$A,$A11,'MRR Disco 2023'!$O:$O,I$2)</f>
        <v>22988.81</v>
      </c>
      <c r="J11" s="74">
        <f>+SUMIFS('MRR Disco 2023'!$F:$F,'MRR Disco 2023'!$A:$A,$A11,'MRR Disco 2023'!$O:$O,J$2)</f>
        <v>7278.1100000000006</v>
      </c>
      <c r="K11" s="74">
        <f>+SUMIFS('MRR Disco 2023'!$F:$F,'MRR Disco 2023'!$A:$A,$A11,'MRR Disco 2023'!$O:$O,K$2)</f>
        <v>929.45</v>
      </c>
      <c r="L11" s="74">
        <f>+SUMIFS('MRR Disco 2023'!$F:$F,'MRR Disco 2023'!$A:$A,$A11,'MRR Disco 2023'!$O:$O,L$2)</f>
        <v>4095.8</v>
      </c>
      <c r="M11" s="74">
        <f>+SUMIFS('MRR Disco 2023'!$F:$F,'MRR Disco 2023'!$A:$A,$A11,'MRR Disco 2023'!$O:$O,M$2)</f>
        <v>921.7</v>
      </c>
    </row>
    <row r="12" spans="1:13">
      <c r="B12" s="74">
        <f>SUM(B9:B11)</f>
        <v>22245.493000000002</v>
      </c>
      <c r="C12" s="74">
        <f t="shared" ref="C12:M12" si="1">SUM(C9:C11)</f>
        <v>67294.77</v>
      </c>
      <c r="D12" s="74">
        <f t="shared" si="1"/>
        <v>124582.16</v>
      </c>
      <c r="E12" s="74">
        <f t="shared" si="1"/>
        <v>39603.96</v>
      </c>
      <c r="F12" s="74">
        <f t="shared" si="1"/>
        <v>124408.4</v>
      </c>
      <c r="G12" s="74">
        <f t="shared" si="1"/>
        <v>45225.14</v>
      </c>
      <c r="H12" s="74">
        <f t="shared" si="1"/>
        <v>64343</v>
      </c>
      <c r="I12" s="74">
        <f t="shared" si="1"/>
        <v>24360.04</v>
      </c>
      <c r="J12" s="74">
        <f t="shared" si="1"/>
        <v>22917.079999999998</v>
      </c>
      <c r="K12" s="74">
        <f t="shared" si="1"/>
        <v>22674.73</v>
      </c>
      <c r="L12" s="74">
        <f t="shared" si="1"/>
        <v>29464.799999999999</v>
      </c>
      <c r="M12" s="74">
        <f t="shared" si="1"/>
        <v>3711.12</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7E31F-A816-4EE2-A73B-CB375899120A}">
  <dimension ref="A1:Y209"/>
  <sheetViews>
    <sheetView tabSelected="1" zoomScale="80" zoomScaleNormal="80" workbookViewId="0">
      <pane ySplit="1" topLeftCell="H185" activePane="bottomLeft" state="frozen"/>
      <selection pane="bottomLeft" activeCell="O204" sqref="O204"/>
      <selection activeCell="F129" sqref="F129"/>
    </sheetView>
  </sheetViews>
  <sheetFormatPr defaultRowHeight="14.45"/>
  <cols>
    <col min="1" max="1" width="14.5703125" customWidth="1"/>
    <col min="2" max="2" width="20.85546875" customWidth="1"/>
    <col min="3" max="3" width="19.28515625" customWidth="1"/>
    <col min="4" max="4" width="45.7109375" bestFit="1" customWidth="1"/>
    <col min="5" max="5" width="19.85546875" style="42" customWidth="1"/>
    <col min="6" max="6" width="18.140625" style="9" customWidth="1"/>
    <col min="7" max="7" width="13.42578125" style="9" customWidth="1"/>
    <col min="8" max="8" width="10.28515625" style="9" customWidth="1"/>
    <col min="9" max="9" width="18.140625" style="9" customWidth="1"/>
    <col min="10" max="10" width="14.42578125" style="9" customWidth="1"/>
    <col min="11" max="11" width="14.85546875" style="9" customWidth="1"/>
    <col min="12" max="12" width="28.28515625" bestFit="1" customWidth="1"/>
    <col min="13" max="13" width="14.140625" customWidth="1"/>
    <col min="14" max="14" width="14.140625" style="3" customWidth="1"/>
    <col min="15" max="15" width="12" style="9" bestFit="1" customWidth="1"/>
    <col min="16" max="16" width="14.42578125" style="15" bestFit="1" customWidth="1"/>
    <col min="17" max="17" width="20.140625" style="9" bestFit="1" customWidth="1"/>
    <col min="18" max="18" width="42.140625" customWidth="1"/>
    <col min="19" max="19" width="44" customWidth="1"/>
  </cols>
  <sheetData>
    <row r="1" spans="1:25" ht="43.15">
      <c r="A1" s="67" t="s">
        <v>740</v>
      </c>
      <c r="B1" s="67" t="s">
        <v>741</v>
      </c>
      <c r="C1" s="67" t="s">
        <v>742</v>
      </c>
      <c r="D1" s="67" t="s">
        <v>743</v>
      </c>
      <c r="E1" s="68" t="s">
        <v>744</v>
      </c>
      <c r="F1" s="68" t="s">
        <v>745</v>
      </c>
      <c r="G1" s="68" t="s">
        <v>746</v>
      </c>
      <c r="H1" s="68" t="s">
        <v>747</v>
      </c>
      <c r="I1" s="68" t="s">
        <v>35</v>
      </c>
      <c r="J1" s="68" t="s">
        <v>748</v>
      </c>
      <c r="K1" s="68" t="s">
        <v>749</v>
      </c>
      <c r="L1" s="67" t="s">
        <v>750</v>
      </c>
      <c r="M1" s="67" t="s">
        <v>463</v>
      </c>
      <c r="N1" s="73" t="s">
        <v>15</v>
      </c>
      <c r="O1" s="69" t="s">
        <v>32</v>
      </c>
      <c r="P1" s="70" t="s">
        <v>36</v>
      </c>
      <c r="Q1" s="68" t="s">
        <v>751</v>
      </c>
      <c r="R1" s="67" t="s">
        <v>37</v>
      </c>
      <c r="S1" s="67" t="s">
        <v>752</v>
      </c>
      <c r="T1" s="67"/>
      <c r="U1" s="67"/>
      <c r="V1" s="67"/>
      <c r="W1" s="67"/>
      <c r="X1" s="67"/>
      <c r="Y1" s="67"/>
    </row>
    <row r="2" spans="1:25">
      <c r="A2" t="s">
        <v>12</v>
      </c>
      <c r="B2" t="s">
        <v>768</v>
      </c>
      <c r="C2" t="s">
        <v>484</v>
      </c>
      <c r="D2" s="28" t="s">
        <v>769</v>
      </c>
      <c r="E2" s="72">
        <v>800.75</v>
      </c>
      <c r="F2" s="9">
        <v>800.75</v>
      </c>
      <c r="G2" s="9" t="s">
        <v>770</v>
      </c>
      <c r="H2" s="9" t="s">
        <v>754</v>
      </c>
      <c r="I2" s="9" t="s">
        <v>770</v>
      </c>
      <c r="J2" s="9">
        <v>954</v>
      </c>
      <c r="K2" s="9" t="s">
        <v>770</v>
      </c>
      <c r="L2" t="s">
        <v>738</v>
      </c>
      <c r="M2" s="47" t="str">
        <f>_xlfn.XLOOKUP(Table229[[#This Row],[Reason]],Churn_Mapping[Reason],Churn_Mapping[Type],"")</f>
        <v>Controllable</v>
      </c>
      <c r="N2" s="3">
        <v>44865</v>
      </c>
      <c r="O2" s="45" t="str">
        <f t="shared" ref="O2:O33" si="0">TEXT(N2,"mmmm")</f>
        <v>October</v>
      </c>
      <c r="P2" s="15" t="s">
        <v>770</v>
      </c>
      <c r="Q2" s="9">
        <v>0</v>
      </c>
      <c r="R2" t="s">
        <v>771</v>
      </c>
    </row>
    <row r="3" spans="1:25">
      <c r="A3" t="s">
        <v>13</v>
      </c>
      <c r="B3" t="s">
        <v>160</v>
      </c>
      <c r="C3" t="s">
        <v>760</v>
      </c>
      <c r="D3" s="28" t="s">
        <v>772</v>
      </c>
      <c r="E3" s="72">
        <v>5000</v>
      </c>
      <c r="F3" s="9">
        <v>5000</v>
      </c>
      <c r="G3" s="9">
        <v>0</v>
      </c>
      <c r="H3" s="9" t="s">
        <v>754</v>
      </c>
      <c r="I3" s="9">
        <v>0</v>
      </c>
      <c r="J3" s="9">
        <v>0</v>
      </c>
      <c r="K3" s="9">
        <v>0</v>
      </c>
      <c r="M3" s="47" t="str">
        <f>_xlfn.XLOOKUP(Table229[[#This Row],[Reason]],Churn_Mapping[Reason],Churn_Mapping[Type],"")</f>
        <v/>
      </c>
      <c r="N3" s="3">
        <v>44927</v>
      </c>
      <c r="O3" s="45" t="str">
        <f t="shared" si="0"/>
        <v>January</v>
      </c>
      <c r="P3" s="15">
        <f>_xlfn.XLOOKUP(EOMONTH(Table229[[#This Row],[Effective Date: (BD)]],0),Budget_2023[Month],Budget_2023[Budget],"not found")</f>
        <v>59270</v>
      </c>
      <c r="Q3" s="9">
        <v>0</v>
      </c>
    </row>
    <row r="4" spans="1:25">
      <c r="A4" t="s">
        <v>13</v>
      </c>
      <c r="B4" t="s">
        <v>160</v>
      </c>
      <c r="C4" t="s">
        <v>179</v>
      </c>
      <c r="D4" s="28" t="s">
        <v>773</v>
      </c>
      <c r="E4" s="72">
        <v>2438.4</v>
      </c>
      <c r="H4" s="9" t="s">
        <v>754</v>
      </c>
      <c r="I4" s="9">
        <v>0</v>
      </c>
      <c r="J4" s="9">
        <v>0</v>
      </c>
      <c r="K4" s="9" t="s">
        <v>770</v>
      </c>
      <c r="M4" s="47" t="str">
        <f>_xlfn.XLOOKUP(Table229[[#This Row],[Reason]],Churn_Mapping[Reason],Churn_Mapping[Type],"")</f>
        <v/>
      </c>
      <c r="N4" s="3">
        <v>44927</v>
      </c>
      <c r="O4" s="45" t="str">
        <f t="shared" si="0"/>
        <v>January</v>
      </c>
      <c r="P4" s="15">
        <f>_xlfn.XLOOKUP(EOMONTH(Table229[[#This Row],[Effective Date: (BD)]],0),Budget_2023[Month],Budget_2023[Budget],"not found")</f>
        <v>59270</v>
      </c>
      <c r="Q4" s="9">
        <v>0</v>
      </c>
    </row>
    <row r="5" spans="1:25">
      <c r="A5" t="s">
        <v>13</v>
      </c>
      <c r="B5" t="s">
        <v>160</v>
      </c>
      <c r="C5" t="s">
        <v>179</v>
      </c>
      <c r="D5" s="28" t="s">
        <v>607</v>
      </c>
      <c r="E5" s="72">
        <v>2028.39</v>
      </c>
      <c r="H5" s="9" t="s">
        <v>754</v>
      </c>
      <c r="I5" s="9" t="s">
        <v>770</v>
      </c>
      <c r="J5" s="9" t="s">
        <v>770</v>
      </c>
      <c r="K5" s="9" t="s">
        <v>770</v>
      </c>
      <c r="M5" s="47" t="str">
        <f>_xlfn.XLOOKUP(Table229[[#This Row],[Reason]],Churn_Mapping[Reason],Churn_Mapping[Type],"")</f>
        <v/>
      </c>
      <c r="N5" s="3">
        <v>44927</v>
      </c>
      <c r="O5" s="45" t="str">
        <f t="shared" si="0"/>
        <v>January</v>
      </c>
      <c r="P5" s="15">
        <f>_xlfn.XLOOKUP(EOMONTH(Table229[[#This Row],[Effective Date: (BD)]],0),Budget_2023[Month],Budget_2023[Budget],"not found")</f>
        <v>59270</v>
      </c>
      <c r="Q5" s="9">
        <v>0</v>
      </c>
    </row>
    <row r="6" spans="1:25">
      <c r="A6" t="s">
        <v>13</v>
      </c>
      <c r="B6" t="s">
        <v>160</v>
      </c>
      <c r="C6" t="s">
        <v>39</v>
      </c>
      <c r="D6" s="28" t="s">
        <v>774</v>
      </c>
      <c r="E6" s="9">
        <v>1845</v>
      </c>
      <c r="F6" s="9">
        <v>1845</v>
      </c>
      <c r="G6" s="9">
        <v>0</v>
      </c>
      <c r="H6" s="9" t="s">
        <v>754</v>
      </c>
      <c r="I6" s="9">
        <v>0</v>
      </c>
      <c r="J6" s="9">
        <v>0</v>
      </c>
      <c r="K6" s="9">
        <v>0</v>
      </c>
      <c r="L6" t="s">
        <v>475</v>
      </c>
      <c r="M6" s="47" t="str">
        <f>_xlfn.XLOOKUP(Table229[[#This Row],[Reason]],Churn_Mapping[Reason],Churn_Mapping[Type],"")</f>
        <v>Controllable</v>
      </c>
      <c r="N6" s="3">
        <v>44927</v>
      </c>
      <c r="O6" s="45" t="str">
        <f t="shared" si="0"/>
        <v>January</v>
      </c>
      <c r="P6" s="15">
        <f>_xlfn.XLOOKUP(EOMONTH(Table229[[#This Row],[Effective Date: (BD)]],0),Budget_2023[Month],Budget_2023[Budget],"not found")</f>
        <v>59270</v>
      </c>
      <c r="Q6" s="9">
        <v>0</v>
      </c>
    </row>
    <row r="7" spans="1:25">
      <c r="A7" t="s">
        <v>13</v>
      </c>
      <c r="B7" t="s">
        <v>160</v>
      </c>
      <c r="C7" t="s">
        <v>760</v>
      </c>
      <c r="D7" s="28" t="s">
        <v>775</v>
      </c>
      <c r="E7" s="72">
        <v>1756</v>
      </c>
      <c r="H7" s="9" t="s">
        <v>754</v>
      </c>
      <c r="I7" s="9">
        <v>0</v>
      </c>
      <c r="J7" s="9">
        <v>0</v>
      </c>
      <c r="K7" s="9" t="s">
        <v>770</v>
      </c>
      <c r="M7" s="47" t="str">
        <f>_xlfn.XLOOKUP(Table229[[#This Row],[Reason]],Churn_Mapping[Reason],Churn_Mapping[Type],"")</f>
        <v/>
      </c>
      <c r="N7" s="3">
        <v>44927</v>
      </c>
      <c r="O7" s="45" t="str">
        <f t="shared" si="0"/>
        <v>January</v>
      </c>
      <c r="P7" s="15">
        <f>_xlfn.XLOOKUP(EOMONTH(Table229[[#This Row],[Effective Date: (BD)]],0),Budget_2023[Month],Budget_2023[Budget],"not found")</f>
        <v>59270</v>
      </c>
      <c r="Q7" s="9">
        <v>0</v>
      </c>
    </row>
    <row r="8" spans="1:25">
      <c r="A8" t="s">
        <v>12</v>
      </c>
      <c r="B8" t="s">
        <v>160</v>
      </c>
      <c r="C8" t="s">
        <v>760</v>
      </c>
      <c r="D8" s="28" t="s">
        <v>761</v>
      </c>
      <c r="E8" s="72">
        <v>1750</v>
      </c>
      <c r="F8" s="9">
        <v>1750</v>
      </c>
      <c r="G8" s="9">
        <v>0</v>
      </c>
      <c r="H8" s="9" t="s">
        <v>754</v>
      </c>
      <c r="I8" s="9">
        <v>0</v>
      </c>
      <c r="J8" s="9">
        <v>0</v>
      </c>
      <c r="K8" s="9">
        <v>0</v>
      </c>
      <c r="M8" s="47" t="str">
        <f>_xlfn.XLOOKUP(Table229[[#This Row],[Reason]],Churn_Mapping[Reason],Churn_Mapping[Type],"")</f>
        <v/>
      </c>
      <c r="N8" s="3">
        <v>44927</v>
      </c>
      <c r="O8" s="45" t="str">
        <f t="shared" si="0"/>
        <v>January</v>
      </c>
      <c r="P8" s="15">
        <f>_xlfn.XLOOKUP(EOMONTH(Table229[[#This Row],[Effective Date: (BD)]],0),Budget_2023[Month],Budget_2023[Budget],"not found")</f>
        <v>59270</v>
      </c>
      <c r="Q8" s="9">
        <v>0</v>
      </c>
    </row>
    <row r="9" spans="1:25">
      <c r="A9" t="s">
        <v>13</v>
      </c>
      <c r="B9" t="s">
        <v>768</v>
      </c>
      <c r="C9" t="s">
        <v>39</v>
      </c>
      <c r="D9" s="28" t="s">
        <v>774</v>
      </c>
      <c r="E9" s="9">
        <v>1702</v>
      </c>
      <c r="F9" s="9">
        <v>1702</v>
      </c>
      <c r="G9" s="9">
        <v>0</v>
      </c>
      <c r="H9" s="9" t="s">
        <v>754</v>
      </c>
      <c r="I9" s="9">
        <v>0</v>
      </c>
      <c r="J9" s="9">
        <v>0</v>
      </c>
      <c r="K9" s="9">
        <v>0</v>
      </c>
      <c r="L9" t="s">
        <v>475</v>
      </c>
      <c r="M9" s="47" t="str">
        <f>_xlfn.XLOOKUP(Table229[[#This Row],[Reason]],Churn_Mapping[Reason],Churn_Mapping[Type],"")</f>
        <v>Controllable</v>
      </c>
      <c r="N9" s="3">
        <v>44927</v>
      </c>
      <c r="O9" s="45" t="str">
        <f t="shared" si="0"/>
        <v>January</v>
      </c>
      <c r="P9" s="15">
        <f>_xlfn.XLOOKUP(EOMONTH(Table229[[#This Row],[Effective Date: (BD)]],0),Budget_2023[Month],Budget_2023[Budget],"not found")</f>
        <v>59270</v>
      </c>
      <c r="Q9" s="9">
        <v>0</v>
      </c>
    </row>
    <row r="10" spans="1:25">
      <c r="A10" t="s">
        <v>12</v>
      </c>
      <c r="B10" t="s">
        <v>173</v>
      </c>
      <c r="C10" t="s">
        <v>39</v>
      </c>
      <c r="D10" s="28" t="s">
        <v>575</v>
      </c>
      <c r="E10" s="72">
        <v>1209</v>
      </c>
      <c r="F10" s="9">
        <v>1209</v>
      </c>
      <c r="G10" s="9">
        <v>0</v>
      </c>
      <c r="H10" s="9" t="s">
        <v>754</v>
      </c>
      <c r="I10" s="9">
        <v>0</v>
      </c>
      <c r="J10" s="9">
        <v>0</v>
      </c>
      <c r="K10" s="9">
        <v>0</v>
      </c>
      <c r="L10" t="s">
        <v>475</v>
      </c>
      <c r="M10" s="47" t="str">
        <f>_xlfn.XLOOKUP(Table229[[#This Row],[Reason]],Churn_Mapping[Reason],Churn_Mapping[Type],"")</f>
        <v>Controllable</v>
      </c>
      <c r="N10" s="3">
        <v>44927</v>
      </c>
      <c r="O10" s="45" t="str">
        <f t="shared" si="0"/>
        <v>January</v>
      </c>
      <c r="P10" s="15">
        <f>_xlfn.XLOOKUP(EOMONTH(Table229[[#This Row],[Effective Date: (BD)]],0),Budget_2023[Month],Budget_2023[Budget],"not found")</f>
        <v>59270</v>
      </c>
      <c r="Q10" s="9">
        <v>0</v>
      </c>
    </row>
    <row r="11" spans="1:25">
      <c r="A11" t="s">
        <v>13</v>
      </c>
      <c r="B11" t="s">
        <v>160</v>
      </c>
      <c r="C11" t="s">
        <v>179</v>
      </c>
      <c r="D11" s="28" t="s">
        <v>776</v>
      </c>
      <c r="E11" s="72">
        <v>775</v>
      </c>
      <c r="F11" s="9">
        <v>775</v>
      </c>
      <c r="G11" s="9">
        <v>0</v>
      </c>
      <c r="H11" s="9" t="s">
        <v>754</v>
      </c>
      <c r="I11" s="9">
        <v>0</v>
      </c>
      <c r="J11" s="9">
        <v>0</v>
      </c>
      <c r="K11" s="9">
        <v>0</v>
      </c>
      <c r="M11" s="47" t="str">
        <f>_xlfn.XLOOKUP(Table229[[#This Row],[Reason]],Churn_Mapping[Reason],Churn_Mapping[Type],"")</f>
        <v/>
      </c>
      <c r="N11" s="3">
        <v>44927</v>
      </c>
      <c r="O11" s="45" t="str">
        <f t="shared" si="0"/>
        <v>January</v>
      </c>
      <c r="P11" s="15">
        <f>_xlfn.XLOOKUP(EOMONTH(Table229[[#This Row],[Effective Date: (BD)]],0),Budget_2023[Month],Budget_2023[Budget],"not found")</f>
        <v>59270</v>
      </c>
      <c r="Q11" s="9">
        <v>0</v>
      </c>
    </row>
    <row r="12" spans="1:25">
      <c r="A12" t="s">
        <v>13</v>
      </c>
      <c r="B12" t="s">
        <v>160</v>
      </c>
      <c r="C12" t="s">
        <v>484</v>
      </c>
      <c r="D12" s="28" t="s">
        <v>777</v>
      </c>
      <c r="E12" s="72">
        <v>514</v>
      </c>
      <c r="F12" s="9">
        <v>514</v>
      </c>
      <c r="G12" s="9">
        <v>0</v>
      </c>
      <c r="H12" s="9" t="s">
        <v>754</v>
      </c>
      <c r="I12" s="9">
        <v>0</v>
      </c>
      <c r="J12" s="9">
        <v>0</v>
      </c>
      <c r="K12" s="9">
        <v>0</v>
      </c>
      <c r="L12" t="s">
        <v>475</v>
      </c>
      <c r="M12" s="47" t="str">
        <f>_xlfn.XLOOKUP(Table229[[#This Row],[Reason]],Churn_Mapping[Reason],Churn_Mapping[Type],"")</f>
        <v>Controllable</v>
      </c>
      <c r="N12" s="3">
        <v>44927</v>
      </c>
      <c r="O12" s="45" t="str">
        <f t="shared" si="0"/>
        <v>January</v>
      </c>
      <c r="P12" s="15">
        <f>_xlfn.XLOOKUP(EOMONTH(Table229[[#This Row],[Effective Date: (BD)]],0),Budget_2023[Month],Budget_2023[Budget],"not found")</f>
        <v>59270</v>
      </c>
      <c r="Q12" s="9">
        <v>0</v>
      </c>
    </row>
    <row r="13" spans="1:25">
      <c r="A13" t="s">
        <v>12</v>
      </c>
      <c r="B13" t="s">
        <v>160</v>
      </c>
      <c r="C13" t="s">
        <v>467</v>
      </c>
      <c r="D13" s="28" t="s">
        <v>756</v>
      </c>
      <c r="E13" s="72">
        <v>268.88</v>
      </c>
      <c r="F13" s="9">
        <v>268.88</v>
      </c>
      <c r="G13" s="9">
        <v>0</v>
      </c>
      <c r="H13" s="9" t="s">
        <v>754</v>
      </c>
      <c r="I13" s="9">
        <v>0</v>
      </c>
      <c r="J13" s="9">
        <v>0</v>
      </c>
      <c r="K13" s="9">
        <v>0</v>
      </c>
      <c r="M13" s="47" t="str">
        <f>_xlfn.XLOOKUP(Table229[[#This Row],[Reason]],Churn_Mapping[Reason],Churn_Mapping[Type],"")</f>
        <v/>
      </c>
      <c r="N13" s="3">
        <v>44927</v>
      </c>
      <c r="O13" s="45" t="str">
        <f t="shared" si="0"/>
        <v>January</v>
      </c>
      <c r="P13" s="15">
        <f>_xlfn.XLOOKUP(EOMONTH(Table229[[#This Row],[Effective Date: (BD)]],0),Budget_2023[Month],Budget_2023[Budget],"not found")</f>
        <v>59270</v>
      </c>
      <c r="Q13" s="9">
        <v>0</v>
      </c>
      <c r="R13" t="s">
        <v>758</v>
      </c>
    </row>
    <row r="14" spans="1:25">
      <c r="A14" t="s">
        <v>13</v>
      </c>
      <c r="B14" t="s">
        <v>778</v>
      </c>
      <c r="C14" t="s">
        <v>39</v>
      </c>
      <c r="D14" s="28" t="s">
        <v>774</v>
      </c>
      <c r="E14" s="9">
        <v>225</v>
      </c>
      <c r="F14" s="9">
        <v>225</v>
      </c>
      <c r="G14" s="9">
        <v>0</v>
      </c>
      <c r="H14" s="9" t="s">
        <v>754</v>
      </c>
      <c r="I14" s="9">
        <v>0</v>
      </c>
      <c r="J14" s="9">
        <v>0</v>
      </c>
      <c r="K14" s="9">
        <v>0</v>
      </c>
      <c r="L14" t="s">
        <v>475</v>
      </c>
      <c r="M14" s="47" t="str">
        <f>_xlfn.XLOOKUP(Table229[[#This Row],[Reason]],Churn_Mapping[Reason],Churn_Mapping[Type],"")</f>
        <v>Controllable</v>
      </c>
      <c r="N14" s="3">
        <v>44927</v>
      </c>
      <c r="O14" s="45" t="str">
        <f t="shared" si="0"/>
        <v>January</v>
      </c>
      <c r="P14" s="15">
        <f>_xlfn.XLOOKUP(EOMONTH(Table229[[#This Row],[Effective Date: (BD)]],0),Budget_2023[Month],Budget_2023[Budget],"not found")</f>
        <v>59270</v>
      </c>
      <c r="Q14" s="9">
        <v>0</v>
      </c>
    </row>
    <row r="15" spans="1:25">
      <c r="A15" t="s">
        <v>12</v>
      </c>
      <c r="B15" t="s">
        <v>753</v>
      </c>
      <c r="C15" t="s">
        <v>39</v>
      </c>
      <c r="D15" s="28" t="s">
        <v>575</v>
      </c>
      <c r="E15" s="72">
        <v>225</v>
      </c>
      <c r="F15" s="9">
        <v>225</v>
      </c>
      <c r="G15" s="9">
        <v>0</v>
      </c>
      <c r="H15" s="9" t="s">
        <v>754</v>
      </c>
      <c r="I15" s="9">
        <v>0</v>
      </c>
      <c r="J15" s="9">
        <v>0</v>
      </c>
      <c r="K15" s="9">
        <v>0</v>
      </c>
      <c r="L15" t="s">
        <v>475</v>
      </c>
      <c r="M15" s="47" t="str">
        <f>_xlfn.XLOOKUP(Table229[[#This Row],[Reason]],Churn_Mapping[Reason],Churn_Mapping[Type],"")</f>
        <v>Controllable</v>
      </c>
      <c r="N15" s="3">
        <v>44927</v>
      </c>
      <c r="O15" s="45" t="str">
        <f t="shared" si="0"/>
        <v>January</v>
      </c>
      <c r="P15" s="15">
        <f>_xlfn.XLOOKUP(EOMONTH(Table229[[#This Row],[Effective Date: (BD)]],0),Budget_2023[Month],Budget_2023[Budget],"not found")</f>
        <v>59270</v>
      </c>
      <c r="Q15" s="9">
        <v>0</v>
      </c>
    </row>
    <row r="16" spans="1:25">
      <c r="A16" t="s">
        <v>14</v>
      </c>
      <c r="B16" t="s">
        <v>160</v>
      </c>
      <c r="C16" t="s">
        <v>168</v>
      </c>
      <c r="D16" s="28" t="s">
        <v>779</v>
      </c>
      <c r="E16" s="72">
        <v>149.82</v>
      </c>
      <c r="F16" s="9">
        <v>149.82</v>
      </c>
      <c r="G16" s="9">
        <v>0</v>
      </c>
      <c r="H16" s="9" t="s">
        <v>754</v>
      </c>
      <c r="I16" s="9">
        <v>0</v>
      </c>
      <c r="J16" s="9">
        <v>0</v>
      </c>
      <c r="K16" s="9">
        <v>0</v>
      </c>
      <c r="L16" t="s">
        <v>475</v>
      </c>
      <c r="M16" s="47" t="str">
        <f>_xlfn.XLOOKUP(Table229[[#This Row],[Reason]],Churn_Mapping[Reason],Churn_Mapping[Type],"")</f>
        <v>Controllable</v>
      </c>
      <c r="N16" s="3">
        <v>44927</v>
      </c>
      <c r="O16" s="45" t="str">
        <f t="shared" si="0"/>
        <v>January</v>
      </c>
      <c r="P16" s="15">
        <f>_xlfn.XLOOKUP(EOMONTH(Table229[[#This Row],[Effective Date: (BD)]],0),Budget_2023[Month],Budget_2023[Budget],"not found")</f>
        <v>59270</v>
      </c>
      <c r="Q16" s="9">
        <v>0</v>
      </c>
    </row>
    <row r="17" spans="1:18">
      <c r="A17" t="s">
        <v>13</v>
      </c>
      <c r="B17" t="s">
        <v>780</v>
      </c>
      <c r="C17" t="s">
        <v>168</v>
      </c>
      <c r="D17" s="28" t="s">
        <v>779</v>
      </c>
      <c r="E17" s="72">
        <v>149.69999999999999</v>
      </c>
      <c r="F17" s="9">
        <v>149.69999999999999</v>
      </c>
      <c r="G17" s="9">
        <v>0</v>
      </c>
      <c r="H17" s="9" t="s">
        <v>754</v>
      </c>
      <c r="I17" s="9">
        <v>0</v>
      </c>
      <c r="J17" s="9">
        <v>0</v>
      </c>
      <c r="K17" s="9">
        <v>0</v>
      </c>
      <c r="L17" t="s">
        <v>50</v>
      </c>
      <c r="M17" s="47" t="str">
        <f>_xlfn.XLOOKUP(Table229[[#This Row],[Reason]],Churn_Mapping[Reason],Churn_Mapping[Type],"")</f>
        <v>Controllable</v>
      </c>
      <c r="N17" s="3">
        <v>44927</v>
      </c>
      <c r="O17" s="45" t="str">
        <f t="shared" si="0"/>
        <v>January</v>
      </c>
      <c r="P17" s="15">
        <f>_xlfn.XLOOKUP(EOMONTH(Table229[[#This Row],[Effective Date: (BD)]],0),Budget_2023[Month],Budget_2023[Budget],"not found")</f>
        <v>59270</v>
      </c>
      <c r="Q17" s="9">
        <v>0</v>
      </c>
    </row>
    <row r="18" spans="1:18">
      <c r="A18" t="s">
        <v>13</v>
      </c>
      <c r="B18" t="s">
        <v>160</v>
      </c>
      <c r="C18" t="s">
        <v>542</v>
      </c>
      <c r="D18" s="28" t="s">
        <v>781</v>
      </c>
      <c r="E18" s="72">
        <v>118.93</v>
      </c>
      <c r="H18" s="9" t="s">
        <v>754</v>
      </c>
      <c r="I18" s="9" t="s">
        <v>770</v>
      </c>
      <c r="K18" s="9" t="s">
        <v>770</v>
      </c>
      <c r="M18" s="47" t="str">
        <f>_xlfn.XLOOKUP(Table229[[#This Row],[Reason]],Churn_Mapping[Reason],Churn_Mapping[Type],"")</f>
        <v/>
      </c>
      <c r="N18" s="3">
        <v>44927</v>
      </c>
      <c r="O18" s="45" t="str">
        <f t="shared" si="0"/>
        <v>January</v>
      </c>
      <c r="P18" s="15">
        <f>_xlfn.XLOOKUP(EOMONTH(Table229[[#This Row],[Effective Date: (BD)]],0),Budget_2023[Month],Budget_2023[Budget],"not found")</f>
        <v>59270</v>
      </c>
      <c r="Q18" s="9">
        <v>0</v>
      </c>
    </row>
    <row r="19" spans="1:18">
      <c r="A19" t="s">
        <v>13</v>
      </c>
      <c r="B19" t="s">
        <v>160</v>
      </c>
      <c r="C19" t="s">
        <v>179</v>
      </c>
      <c r="D19" s="28" t="s">
        <v>782</v>
      </c>
      <c r="E19" s="72">
        <v>96</v>
      </c>
      <c r="H19" s="9" t="s">
        <v>754</v>
      </c>
      <c r="I19" s="9">
        <v>0</v>
      </c>
      <c r="J19" s="9">
        <v>0</v>
      </c>
      <c r="K19" s="9" t="s">
        <v>770</v>
      </c>
      <c r="M19" s="47" t="str">
        <f>_xlfn.XLOOKUP(Table229[[#This Row],[Reason]],Churn_Mapping[Reason],Churn_Mapping[Type],"")</f>
        <v/>
      </c>
      <c r="N19" s="3">
        <v>44927</v>
      </c>
      <c r="O19" s="45" t="str">
        <f t="shared" si="0"/>
        <v>January</v>
      </c>
      <c r="P19" s="15">
        <f>_xlfn.XLOOKUP(EOMONTH(Table229[[#This Row],[Effective Date: (BD)]],0),Budget_2023[Month],Budget_2023[Budget],"not found")</f>
        <v>59270</v>
      </c>
      <c r="Q19" s="9">
        <v>0</v>
      </c>
    </row>
    <row r="20" spans="1:18">
      <c r="A20" t="s">
        <v>12</v>
      </c>
      <c r="B20" t="s">
        <v>173</v>
      </c>
      <c r="C20" t="s">
        <v>39</v>
      </c>
      <c r="D20" s="28" t="s">
        <v>526</v>
      </c>
      <c r="E20" s="72">
        <v>0</v>
      </c>
      <c r="F20" s="9">
        <v>1372</v>
      </c>
      <c r="G20" s="9">
        <v>0</v>
      </c>
      <c r="H20" s="9" t="s">
        <v>754</v>
      </c>
      <c r="I20" s="9">
        <v>0</v>
      </c>
      <c r="J20" s="9">
        <v>0</v>
      </c>
      <c r="K20" s="9">
        <v>0</v>
      </c>
      <c r="L20" t="s">
        <v>475</v>
      </c>
      <c r="M20" s="47" t="str">
        <f>_xlfn.XLOOKUP(Table229[[#This Row],[Reason]],Churn_Mapping[Reason],Churn_Mapping[Type],"")</f>
        <v>Controllable</v>
      </c>
      <c r="N20" s="3">
        <v>44927</v>
      </c>
      <c r="O20" s="45" t="str">
        <f t="shared" si="0"/>
        <v>January</v>
      </c>
      <c r="P20" s="15">
        <f>_xlfn.XLOOKUP(EOMONTH(Table229[[#This Row],[Effective Date: (BD)]],0),Budget_2023[Month],Budget_2023[Budget],"not found")</f>
        <v>59270</v>
      </c>
      <c r="Q20" s="9">
        <v>0</v>
      </c>
      <c r="R20" t="s">
        <v>759</v>
      </c>
    </row>
    <row r="21" spans="1:18">
      <c r="A21" t="s">
        <v>13</v>
      </c>
      <c r="B21" t="s">
        <v>160</v>
      </c>
      <c r="C21" t="s">
        <v>484</v>
      </c>
      <c r="D21" s="28" t="s">
        <v>783</v>
      </c>
      <c r="E21" s="72">
        <v>0</v>
      </c>
      <c r="F21" s="9">
        <v>1820</v>
      </c>
      <c r="G21" s="9">
        <v>0</v>
      </c>
      <c r="H21" s="9" t="s">
        <v>784</v>
      </c>
      <c r="I21" s="9">
        <v>0</v>
      </c>
      <c r="J21" s="9">
        <v>0</v>
      </c>
      <c r="K21" s="9">
        <v>0</v>
      </c>
      <c r="L21" t="s">
        <v>54</v>
      </c>
      <c r="M21" s="47" t="str">
        <f>_xlfn.XLOOKUP(Table229[[#This Row],[Reason]],Churn_Mapping[Reason],Churn_Mapping[Type],"")</f>
        <v>Uncontrollable</v>
      </c>
      <c r="N21" s="3">
        <v>44927</v>
      </c>
      <c r="O21" s="45" t="str">
        <f t="shared" si="0"/>
        <v>January</v>
      </c>
      <c r="P21" s="15">
        <f>_xlfn.XLOOKUP(EOMONTH(Table229[[#This Row],[Effective Date: (BD)]],0),Budget_2023[Month],Budget_2023[Budget],"not found")</f>
        <v>59270</v>
      </c>
      <c r="Q21" s="9">
        <v>0</v>
      </c>
    </row>
    <row r="22" spans="1:18">
      <c r="A22" t="s">
        <v>13</v>
      </c>
      <c r="B22" t="s">
        <v>768</v>
      </c>
      <c r="C22" t="s">
        <v>484</v>
      </c>
      <c r="D22" s="28" t="s">
        <v>783</v>
      </c>
      <c r="E22" s="72">
        <v>0</v>
      </c>
      <c r="F22" s="9">
        <v>82.57</v>
      </c>
      <c r="G22" s="9">
        <v>0</v>
      </c>
      <c r="H22" s="9" t="s">
        <v>754</v>
      </c>
      <c r="I22" s="9">
        <v>0</v>
      </c>
      <c r="J22" s="9">
        <v>0</v>
      </c>
      <c r="K22" s="9">
        <v>0</v>
      </c>
      <c r="L22" t="s">
        <v>54</v>
      </c>
      <c r="M22" s="47" t="str">
        <f>_xlfn.XLOOKUP(Table229[[#This Row],[Reason]],Churn_Mapping[Reason],Churn_Mapping[Type],"")</f>
        <v>Uncontrollable</v>
      </c>
      <c r="N22" s="3">
        <v>44927</v>
      </c>
      <c r="O22" s="45" t="str">
        <f t="shared" si="0"/>
        <v>January</v>
      </c>
      <c r="P22" s="15">
        <f>_xlfn.XLOOKUP(EOMONTH(Table229[[#This Row],[Effective Date: (BD)]],0),Budget_2023[Month],Budget_2023[Budget],"not found")</f>
        <v>59270</v>
      </c>
      <c r="Q22" s="9">
        <v>0</v>
      </c>
    </row>
    <row r="23" spans="1:18">
      <c r="A23" t="s">
        <v>13</v>
      </c>
      <c r="B23" t="s">
        <v>778</v>
      </c>
      <c r="C23" t="s">
        <v>484</v>
      </c>
      <c r="D23" s="28" t="s">
        <v>783</v>
      </c>
      <c r="E23" s="72">
        <v>0</v>
      </c>
      <c r="F23" s="9">
        <v>38.253</v>
      </c>
      <c r="G23" s="9">
        <v>0</v>
      </c>
      <c r="H23" s="9" t="s">
        <v>785</v>
      </c>
      <c r="I23" s="9">
        <v>0</v>
      </c>
      <c r="J23" s="9">
        <v>0</v>
      </c>
      <c r="K23" s="9">
        <v>0</v>
      </c>
      <c r="L23" t="s">
        <v>54</v>
      </c>
      <c r="M23" s="47" t="str">
        <f>_xlfn.XLOOKUP(Table229[[#This Row],[Reason]],Churn_Mapping[Reason],Churn_Mapping[Type],"")</f>
        <v>Uncontrollable</v>
      </c>
      <c r="N23" s="3">
        <v>44927</v>
      </c>
      <c r="O23" s="45" t="str">
        <f t="shared" si="0"/>
        <v>January</v>
      </c>
      <c r="P23" s="15">
        <f>_xlfn.XLOOKUP(EOMONTH(Table229[[#This Row],[Effective Date: (BD)]],0),Budget_2023[Month],Budget_2023[Budget],"not found")</f>
        <v>59270</v>
      </c>
      <c r="Q23" s="9">
        <v>0</v>
      </c>
    </row>
    <row r="24" spans="1:18">
      <c r="A24" t="s">
        <v>13</v>
      </c>
      <c r="B24" t="s">
        <v>290</v>
      </c>
      <c r="C24" t="s">
        <v>484</v>
      </c>
      <c r="D24" s="28" t="s">
        <v>783</v>
      </c>
      <c r="E24" s="72">
        <v>0</v>
      </c>
      <c r="F24" s="9">
        <v>35</v>
      </c>
      <c r="G24" s="9">
        <v>0</v>
      </c>
      <c r="H24" s="9" t="s">
        <v>754</v>
      </c>
      <c r="I24" s="9">
        <v>0</v>
      </c>
      <c r="J24" s="9">
        <v>0</v>
      </c>
      <c r="K24" s="9">
        <v>0</v>
      </c>
      <c r="L24" t="s">
        <v>54</v>
      </c>
      <c r="M24" s="47" t="str">
        <f>_xlfn.XLOOKUP(Table229[[#This Row],[Reason]],Churn_Mapping[Reason],Churn_Mapping[Type],"")</f>
        <v>Uncontrollable</v>
      </c>
      <c r="N24" s="3">
        <v>44927</v>
      </c>
      <c r="O24" s="45" t="str">
        <f t="shared" si="0"/>
        <v>January</v>
      </c>
      <c r="P24" s="15">
        <f>_xlfn.XLOOKUP(EOMONTH(Table229[[#This Row],[Effective Date: (BD)]],0),Budget_2023[Month],Budget_2023[Budget],"not found")</f>
        <v>59270</v>
      </c>
      <c r="Q24" s="9">
        <v>0</v>
      </c>
    </row>
    <row r="25" spans="1:18">
      <c r="A25" t="s">
        <v>13</v>
      </c>
      <c r="B25" t="s">
        <v>780</v>
      </c>
      <c r="C25" t="s">
        <v>168</v>
      </c>
      <c r="D25" s="28" t="s">
        <v>786</v>
      </c>
      <c r="E25" s="72">
        <v>105.77</v>
      </c>
      <c r="F25" s="9">
        <v>105.77</v>
      </c>
      <c r="G25" s="9" t="s">
        <v>770</v>
      </c>
      <c r="H25" s="9" t="s">
        <v>754</v>
      </c>
      <c r="I25" s="9" t="s">
        <v>770</v>
      </c>
      <c r="J25" s="9" t="s">
        <v>787</v>
      </c>
      <c r="K25" s="9" t="s">
        <v>770</v>
      </c>
      <c r="L25" t="s">
        <v>469</v>
      </c>
      <c r="M25" s="47" t="str">
        <f>_xlfn.XLOOKUP(Table229[[#This Row],[Reason]],Churn_Mapping[Reason],Churn_Mapping[Type],"")</f>
        <v xml:space="preserve">Unknown </v>
      </c>
      <c r="N25" s="3">
        <v>44936</v>
      </c>
      <c r="O25" s="45" t="str">
        <f t="shared" si="0"/>
        <v>January</v>
      </c>
      <c r="P25" s="15">
        <f>_xlfn.XLOOKUP(EOMONTH(Table229[[#This Row],[Effective Date: (BD)]],0),Budget_2023[Month],Budget_2023[Budget],"not found")</f>
        <v>59270</v>
      </c>
      <c r="Q25" s="9">
        <v>0</v>
      </c>
    </row>
    <row r="26" spans="1:18">
      <c r="A26" t="s">
        <v>12</v>
      </c>
      <c r="B26" t="s">
        <v>753</v>
      </c>
      <c r="C26" t="s">
        <v>39</v>
      </c>
      <c r="D26" s="28" t="s">
        <v>765</v>
      </c>
      <c r="E26" s="72">
        <v>2587.5</v>
      </c>
      <c r="F26" s="9">
        <v>2537.5</v>
      </c>
      <c r="G26" s="9">
        <v>0</v>
      </c>
      <c r="H26" s="9" t="s">
        <v>754</v>
      </c>
      <c r="I26" s="9">
        <v>0</v>
      </c>
      <c r="J26" s="9">
        <v>0</v>
      </c>
      <c r="K26" s="9">
        <v>0</v>
      </c>
      <c r="L26" t="s">
        <v>41</v>
      </c>
      <c r="M26" s="47" t="str">
        <f>_xlfn.XLOOKUP(Table229[[#This Row],[Reason]],Churn_Mapping[Reason],Churn_Mapping[Type],"")</f>
        <v>Uncontrollable</v>
      </c>
      <c r="N26" s="3">
        <v>44957</v>
      </c>
      <c r="O26" s="45" t="str">
        <f t="shared" si="0"/>
        <v>January</v>
      </c>
      <c r="P26" s="15">
        <f>_xlfn.XLOOKUP(EOMONTH(Table229[[#This Row],[Effective Date: (BD)]],0),Budget_2023[Month],Budget_2023[Budget],"not found")</f>
        <v>59270</v>
      </c>
      <c r="Q26" s="9">
        <v>0</v>
      </c>
      <c r="R26" t="s">
        <v>764</v>
      </c>
    </row>
    <row r="27" spans="1:18">
      <c r="A27" t="s">
        <v>12</v>
      </c>
      <c r="B27" t="s">
        <v>173</v>
      </c>
      <c r="C27" t="s">
        <v>39</v>
      </c>
      <c r="D27" s="28" t="s">
        <v>762</v>
      </c>
      <c r="E27" s="72">
        <v>2459</v>
      </c>
      <c r="F27" s="9">
        <v>2441</v>
      </c>
      <c r="G27" s="9">
        <v>0</v>
      </c>
      <c r="H27" s="9" t="s">
        <v>763</v>
      </c>
      <c r="I27" s="9">
        <v>1873.74</v>
      </c>
      <c r="J27" s="9">
        <v>0</v>
      </c>
      <c r="K27" s="9">
        <v>1873.74</v>
      </c>
      <c r="L27" t="s">
        <v>475</v>
      </c>
      <c r="M27" s="47" t="str">
        <f>_xlfn.XLOOKUP(Table229[[#This Row],[Reason]],Churn_Mapping[Reason],Churn_Mapping[Type],"")</f>
        <v>Controllable</v>
      </c>
      <c r="N27" s="3">
        <v>44957</v>
      </c>
      <c r="O27" s="45" t="str">
        <f t="shared" si="0"/>
        <v>January</v>
      </c>
      <c r="P27" s="15">
        <f>_xlfn.XLOOKUP(EOMONTH(Table229[[#This Row],[Effective Date: (BD)]],0),Budget_2023[Month],Budget_2023[Budget],"not found")</f>
        <v>59270</v>
      </c>
      <c r="Q27" s="9">
        <v>0</v>
      </c>
      <c r="R27" t="s">
        <v>764</v>
      </c>
    </row>
    <row r="28" spans="1:18">
      <c r="A28" t="s">
        <v>13</v>
      </c>
      <c r="B28" t="s">
        <v>768</v>
      </c>
      <c r="C28" t="s">
        <v>179</v>
      </c>
      <c r="D28" s="28" t="s">
        <v>518</v>
      </c>
      <c r="E28" s="72">
        <v>11844.29</v>
      </c>
      <c r="H28" s="9" t="s">
        <v>754</v>
      </c>
      <c r="J28" s="9">
        <v>0</v>
      </c>
      <c r="K28" s="9">
        <v>0</v>
      </c>
      <c r="M28" s="47" t="str">
        <f>_xlfn.XLOOKUP(Table229[[#This Row],[Reason]],Churn_Mapping[Reason],Churn_Mapping[Type],"")</f>
        <v/>
      </c>
      <c r="N28" s="3">
        <v>44958</v>
      </c>
      <c r="O28" s="45" t="str">
        <f t="shared" si="0"/>
        <v>February</v>
      </c>
      <c r="P28" s="15">
        <f>_xlfn.XLOOKUP(EOMONTH(Table229[[#This Row],[Effective Date: (BD)]],0),Budget_2023[Month],Budget_2023[Budget],"not found")</f>
        <v>60110</v>
      </c>
      <c r="Q28" s="9">
        <v>0</v>
      </c>
    </row>
    <row r="29" spans="1:18">
      <c r="A29" t="s">
        <v>13</v>
      </c>
      <c r="B29" t="s">
        <v>160</v>
      </c>
      <c r="C29" t="s">
        <v>179</v>
      </c>
      <c r="D29" s="28" t="s">
        <v>788</v>
      </c>
      <c r="E29" s="72">
        <v>5831.61</v>
      </c>
      <c r="F29" s="9">
        <v>5831.61</v>
      </c>
      <c r="G29" s="9">
        <v>0</v>
      </c>
      <c r="H29" s="9" t="s">
        <v>754</v>
      </c>
      <c r="I29" s="9">
        <v>0</v>
      </c>
      <c r="J29" s="9">
        <v>0</v>
      </c>
      <c r="K29" s="9">
        <v>0</v>
      </c>
      <c r="M29" s="47" t="str">
        <f>_xlfn.XLOOKUP(Table229[[#This Row],[Reason]],Churn_Mapping[Reason],Churn_Mapping[Type],"")</f>
        <v/>
      </c>
      <c r="N29" s="3">
        <v>44958</v>
      </c>
      <c r="O29" s="45" t="str">
        <f t="shared" si="0"/>
        <v>February</v>
      </c>
      <c r="P29" s="15">
        <f>_xlfn.XLOOKUP(EOMONTH(Table229[[#This Row],[Effective Date: (BD)]],0),Budget_2023[Month],Budget_2023[Budget],"not found")</f>
        <v>60110</v>
      </c>
      <c r="Q29" s="9">
        <v>0</v>
      </c>
    </row>
    <row r="30" spans="1:18">
      <c r="A30" t="s">
        <v>13</v>
      </c>
      <c r="B30" t="s">
        <v>160</v>
      </c>
      <c r="C30" t="s">
        <v>500</v>
      </c>
      <c r="D30" s="28" t="s">
        <v>789</v>
      </c>
      <c r="E30" s="72">
        <v>4930</v>
      </c>
      <c r="F30" s="9">
        <v>4930</v>
      </c>
      <c r="G30" s="9">
        <v>0</v>
      </c>
      <c r="H30" s="9" t="s">
        <v>754</v>
      </c>
      <c r="I30" s="9">
        <v>0</v>
      </c>
      <c r="J30" s="9">
        <v>0</v>
      </c>
      <c r="K30" s="9">
        <v>0</v>
      </c>
      <c r="M30" s="47" t="str">
        <f>_xlfn.XLOOKUP(Table229[[#This Row],[Reason]],Churn_Mapping[Reason],Churn_Mapping[Type],"")</f>
        <v/>
      </c>
      <c r="N30" s="3">
        <v>44958</v>
      </c>
      <c r="O30" s="45" t="str">
        <f t="shared" si="0"/>
        <v>February</v>
      </c>
      <c r="P30" s="15">
        <f>_xlfn.XLOOKUP(EOMONTH(Table229[[#This Row],[Effective Date: (BD)]],0),Budget_2023[Month],Budget_2023[Budget],"not found")</f>
        <v>60110</v>
      </c>
      <c r="Q30" s="9">
        <v>0</v>
      </c>
    </row>
    <row r="31" spans="1:18">
      <c r="A31" t="s">
        <v>13</v>
      </c>
      <c r="B31" t="s">
        <v>160</v>
      </c>
      <c r="C31" t="s">
        <v>500</v>
      </c>
      <c r="D31" s="28" t="s">
        <v>790</v>
      </c>
      <c r="E31" s="72">
        <v>3543</v>
      </c>
      <c r="F31" s="9">
        <v>3543</v>
      </c>
      <c r="G31" s="9">
        <v>0</v>
      </c>
      <c r="H31" s="9" t="s">
        <v>754</v>
      </c>
      <c r="I31" s="9">
        <v>0</v>
      </c>
      <c r="J31" s="9">
        <v>0</v>
      </c>
      <c r="K31" s="9">
        <v>0</v>
      </c>
      <c r="M31" s="47" t="str">
        <f>_xlfn.XLOOKUP(Table229[[#This Row],[Reason]],Churn_Mapping[Reason],Churn_Mapping[Type],"")</f>
        <v/>
      </c>
      <c r="N31" s="3">
        <v>44958</v>
      </c>
      <c r="O31" s="45" t="str">
        <f t="shared" si="0"/>
        <v>February</v>
      </c>
      <c r="P31" s="15">
        <f>_xlfn.XLOOKUP(EOMONTH(Table229[[#This Row],[Effective Date: (BD)]],0),Budget_2023[Month],Budget_2023[Budget],"not found")</f>
        <v>60110</v>
      </c>
      <c r="Q31" s="9">
        <v>0</v>
      </c>
    </row>
    <row r="32" spans="1:18">
      <c r="A32" t="s">
        <v>12</v>
      </c>
      <c r="B32" t="s">
        <v>160</v>
      </c>
      <c r="C32" t="s">
        <v>39</v>
      </c>
      <c r="D32" s="28" t="s">
        <v>167</v>
      </c>
      <c r="E32" s="72">
        <v>3346.53</v>
      </c>
      <c r="F32" s="72">
        <v>3346.53</v>
      </c>
      <c r="G32" s="72">
        <v>0</v>
      </c>
      <c r="H32" s="9" t="s">
        <v>754</v>
      </c>
      <c r="I32" s="9">
        <v>0</v>
      </c>
      <c r="J32" s="9">
        <v>0</v>
      </c>
      <c r="K32" s="9">
        <v>0</v>
      </c>
      <c r="L32" t="s">
        <v>475</v>
      </c>
      <c r="M32" s="47" t="str">
        <f>_xlfn.XLOOKUP(Table229[[#This Row],[Reason]],Churn_Mapping[Reason],Churn_Mapping[Type],"")</f>
        <v>Controllable</v>
      </c>
      <c r="N32" s="3">
        <v>44958</v>
      </c>
      <c r="O32" s="45" t="str">
        <f t="shared" si="0"/>
        <v>February</v>
      </c>
      <c r="P32" s="15">
        <f>_xlfn.XLOOKUP(EOMONTH(Table229[[#This Row],[Effective Date: (BD)]],0),Budget_2023[Month],Budget_2023[Budget],"not found")</f>
        <v>60110</v>
      </c>
      <c r="Q32" s="9">
        <v>0</v>
      </c>
      <c r="R32" t="s">
        <v>791</v>
      </c>
    </row>
    <row r="33" spans="1:18">
      <c r="A33" t="s">
        <v>12</v>
      </c>
      <c r="B33" t="s">
        <v>173</v>
      </c>
      <c r="C33" t="s">
        <v>39</v>
      </c>
      <c r="D33" s="28" t="s">
        <v>575</v>
      </c>
      <c r="E33" s="72">
        <v>1636</v>
      </c>
      <c r="F33" s="9">
        <v>1600.9</v>
      </c>
      <c r="G33" s="9">
        <v>0</v>
      </c>
      <c r="H33" s="9" t="s">
        <v>754</v>
      </c>
      <c r="I33" s="9">
        <v>0</v>
      </c>
      <c r="J33" s="9">
        <v>0</v>
      </c>
      <c r="K33" s="9">
        <v>0</v>
      </c>
      <c r="L33" t="s">
        <v>475</v>
      </c>
      <c r="M33" s="47" t="str">
        <f>_xlfn.XLOOKUP(Table229[[#This Row],[Reason]],Churn_Mapping[Reason],Churn_Mapping[Type],"")</f>
        <v>Controllable</v>
      </c>
      <c r="N33" s="3">
        <v>44958</v>
      </c>
      <c r="O33" s="45" t="str">
        <f t="shared" si="0"/>
        <v>February</v>
      </c>
      <c r="P33" s="15">
        <f>_xlfn.XLOOKUP(EOMONTH(Table229[[#This Row],[Effective Date: (BD)]],0),Budget_2023[Month],Budget_2023[Budget],"not found")</f>
        <v>60110</v>
      </c>
      <c r="Q33" s="9">
        <v>0</v>
      </c>
    </row>
    <row r="34" spans="1:18">
      <c r="A34" t="s">
        <v>12</v>
      </c>
      <c r="B34" t="s">
        <v>160</v>
      </c>
      <c r="C34" t="s">
        <v>161</v>
      </c>
      <c r="D34" s="28" t="s">
        <v>792</v>
      </c>
      <c r="E34" s="72">
        <v>250</v>
      </c>
      <c r="F34" s="9">
        <v>250</v>
      </c>
      <c r="G34" s="9">
        <v>0</v>
      </c>
      <c r="H34" s="9" t="s">
        <v>754</v>
      </c>
      <c r="I34" s="9">
        <v>0</v>
      </c>
      <c r="J34" s="9">
        <v>0</v>
      </c>
      <c r="K34" s="9">
        <v>0</v>
      </c>
      <c r="L34" t="s">
        <v>475</v>
      </c>
      <c r="M34" s="47" t="str">
        <f>_xlfn.XLOOKUP(Table229[[#This Row],[Reason]],Churn_Mapping[Reason],Churn_Mapping[Type],"")</f>
        <v>Controllable</v>
      </c>
      <c r="N34" s="3">
        <v>44958</v>
      </c>
      <c r="O34" s="45" t="str">
        <f t="shared" ref="O34:O65" si="1">TEXT(N34,"mmmm")</f>
        <v>February</v>
      </c>
      <c r="P34" s="15">
        <f>_xlfn.XLOOKUP(EOMONTH(Table229[[#This Row],[Effective Date: (BD)]],0),Budget_2023[Month],Budget_2023[Budget],"not found")</f>
        <v>60110</v>
      </c>
      <c r="Q34" s="9">
        <v>0</v>
      </c>
    </row>
    <row r="35" spans="1:18">
      <c r="A35" t="s">
        <v>12</v>
      </c>
      <c r="B35" t="s">
        <v>753</v>
      </c>
      <c r="C35" t="s">
        <v>39</v>
      </c>
      <c r="D35" s="28" t="s">
        <v>575</v>
      </c>
      <c r="E35" s="72">
        <v>200</v>
      </c>
      <c r="F35" s="9">
        <v>200</v>
      </c>
      <c r="G35" s="9">
        <v>0</v>
      </c>
      <c r="H35" s="9" t="s">
        <v>754</v>
      </c>
      <c r="I35" s="9">
        <v>0</v>
      </c>
      <c r="J35" s="9">
        <v>0</v>
      </c>
      <c r="K35" s="9">
        <v>0</v>
      </c>
      <c r="L35" t="s">
        <v>475</v>
      </c>
      <c r="M35" s="47" t="str">
        <f>_xlfn.XLOOKUP(Table229[[#This Row],[Reason]],Churn_Mapping[Reason],Churn_Mapping[Type],"")</f>
        <v>Controllable</v>
      </c>
      <c r="N35" s="3">
        <v>44958</v>
      </c>
      <c r="O35" s="45" t="str">
        <f t="shared" si="1"/>
        <v>February</v>
      </c>
      <c r="P35" s="15">
        <f>_xlfn.XLOOKUP(EOMONTH(Table229[[#This Row],[Effective Date: (BD)]],0),Budget_2023[Month],Budget_2023[Budget],"not found")</f>
        <v>60110</v>
      </c>
      <c r="Q35" s="9">
        <v>0</v>
      </c>
    </row>
    <row r="36" spans="1:18">
      <c r="A36" t="s">
        <v>13</v>
      </c>
      <c r="B36" t="s">
        <v>160</v>
      </c>
      <c r="C36" t="s">
        <v>179</v>
      </c>
      <c r="D36" s="28" t="s">
        <v>793</v>
      </c>
      <c r="E36" s="72">
        <v>30</v>
      </c>
      <c r="F36" s="9">
        <v>30</v>
      </c>
      <c r="G36" s="9">
        <v>0</v>
      </c>
      <c r="H36" s="9" t="s">
        <v>754</v>
      </c>
      <c r="I36" s="9">
        <v>0</v>
      </c>
      <c r="J36" s="9">
        <v>0</v>
      </c>
      <c r="K36" s="9">
        <v>0</v>
      </c>
      <c r="M36" s="47" t="str">
        <f>_xlfn.XLOOKUP(Table229[[#This Row],[Reason]],Churn_Mapping[Reason],Churn_Mapping[Type],"")</f>
        <v/>
      </c>
      <c r="N36" s="3">
        <v>44958</v>
      </c>
      <c r="O36" s="45" t="str">
        <f t="shared" si="1"/>
        <v>February</v>
      </c>
      <c r="P36" s="15">
        <f>_xlfn.XLOOKUP(EOMONTH(Table229[[#This Row],[Effective Date: (BD)]],0),Budget_2023[Month],Budget_2023[Budget],"not found")</f>
        <v>60110</v>
      </c>
      <c r="Q36" s="9">
        <v>0</v>
      </c>
    </row>
    <row r="37" spans="1:18">
      <c r="A37" t="s">
        <v>12</v>
      </c>
      <c r="B37" t="s">
        <v>794</v>
      </c>
      <c r="C37" t="s">
        <v>39</v>
      </c>
      <c r="D37" s="28" t="s">
        <v>795</v>
      </c>
      <c r="E37" s="72">
        <v>1044</v>
      </c>
      <c r="F37" s="9">
        <v>1044</v>
      </c>
      <c r="G37" s="9">
        <v>0</v>
      </c>
      <c r="H37" s="9" t="s">
        <v>754</v>
      </c>
      <c r="I37" s="9">
        <v>0</v>
      </c>
      <c r="J37" s="9">
        <v>0</v>
      </c>
      <c r="K37" s="9">
        <v>0</v>
      </c>
      <c r="L37" t="s">
        <v>475</v>
      </c>
      <c r="M37" s="47" t="str">
        <f>_xlfn.XLOOKUP(Table229[[#This Row],[Reason]],Churn_Mapping[Reason],Churn_Mapping[Type],"")</f>
        <v>Controllable</v>
      </c>
      <c r="N37" s="3">
        <v>44959</v>
      </c>
      <c r="O37" s="45" t="str">
        <f t="shared" si="1"/>
        <v>February</v>
      </c>
      <c r="P37" s="15">
        <f>_xlfn.XLOOKUP(EOMONTH(Table229[[#This Row],[Effective Date: (BD)]],0),Budget_2023[Month],Budget_2023[Budget],"not found")</f>
        <v>60110</v>
      </c>
      <c r="Q37" s="9">
        <v>0</v>
      </c>
    </row>
    <row r="38" spans="1:18">
      <c r="A38" t="s">
        <v>12</v>
      </c>
      <c r="B38" t="s">
        <v>160</v>
      </c>
      <c r="C38" t="s">
        <v>39</v>
      </c>
      <c r="D38" s="28" t="s">
        <v>661</v>
      </c>
      <c r="E38" s="87" t="s">
        <v>770</v>
      </c>
      <c r="F38" s="9">
        <v>1197.74</v>
      </c>
      <c r="G38" s="9" t="s">
        <v>770</v>
      </c>
      <c r="H38" s="9" t="s">
        <v>754</v>
      </c>
      <c r="I38" s="9" t="s">
        <v>770</v>
      </c>
      <c r="J38" s="9" t="s">
        <v>770</v>
      </c>
      <c r="K38" s="9">
        <v>0</v>
      </c>
      <c r="L38" t="s">
        <v>475</v>
      </c>
      <c r="M38" s="47" t="str">
        <f>_xlfn.XLOOKUP(Table229[[#This Row],[Reason]],Churn_Mapping[Reason],Churn_Mapping[Type],"")</f>
        <v>Controllable</v>
      </c>
      <c r="N38" s="3">
        <v>44962</v>
      </c>
      <c r="O38" s="45" t="str">
        <f t="shared" si="1"/>
        <v>February</v>
      </c>
      <c r="P38" s="15">
        <f>_xlfn.XLOOKUP(EOMONTH(Table229[[#This Row],[Effective Date: (BD)]],0),Budget_2023[Month],Budget_2023[Budget],"not found")</f>
        <v>60110</v>
      </c>
      <c r="Q38" s="9">
        <v>0</v>
      </c>
    </row>
    <row r="39" spans="1:18">
      <c r="A39" t="s">
        <v>13</v>
      </c>
      <c r="B39" t="s">
        <v>160</v>
      </c>
      <c r="C39" t="s">
        <v>476</v>
      </c>
      <c r="D39" s="28" t="s">
        <v>796</v>
      </c>
      <c r="E39" s="72">
        <v>843</v>
      </c>
      <c r="F39" s="9">
        <v>843.6</v>
      </c>
      <c r="G39" s="9">
        <f>Table229[[#This Row],[MRR Billing Amount]]*0.18</f>
        <v>151.84799999999998</v>
      </c>
      <c r="H39" s="9" t="s">
        <v>754</v>
      </c>
      <c r="I39" s="9">
        <v>0</v>
      </c>
      <c r="J39" s="9">
        <v>475.75</v>
      </c>
      <c r="K39" s="9">
        <v>0</v>
      </c>
      <c r="L39" t="s">
        <v>54</v>
      </c>
      <c r="M39" s="47" t="str">
        <f>_xlfn.XLOOKUP(Table229[[#This Row],[Reason]],Churn_Mapping[Reason],Churn_Mapping[Type],"")</f>
        <v>Uncontrollable</v>
      </c>
      <c r="N39" s="3">
        <v>44963</v>
      </c>
      <c r="O39" s="45" t="str">
        <f t="shared" si="1"/>
        <v>February</v>
      </c>
      <c r="P39" s="15">
        <f>_xlfn.XLOOKUP(EOMONTH(Table229[[#This Row],[Effective Date: (BD)]],0),Budget_2023[Month],Budget_2023[Budget],"not found")</f>
        <v>60110</v>
      </c>
      <c r="Q39" s="9">
        <v>0</v>
      </c>
      <c r="R39" t="s">
        <v>797</v>
      </c>
    </row>
    <row r="40" spans="1:18">
      <c r="A40" t="s">
        <v>14</v>
      </c>
      <c r="B40" t="s">
        <v>160</v>
      </c>
      <c r="C40" t="s">
        <v>476</v>
      </c>
      <c r="D40" s="28" t="s">
        <v>798</v>
      </c>
      <c r="E40" s="72" t="s">
        <v>770</v>
      </c>
      <c r="F40" s="9">
        <v>378.9</v>
      </c>
      <c r="G40" s="9" t="s">
        <v>770</v>
      </c>
      <c r="H40" s="9" t="s">
        <v>754</v>
      </c>
      <c r="I40" s="9" t="s">
        <v>770</v>
      </c>
      <c r="J40" s="9">
        <v>2539.8200000000002</v>
      </c>
      <c r="K40" s="9">
        <v>0</v>
      </c>
      <c r="L40" t="s">
        <v>738</v>
      </c>
      <c r="M40" s="47" t="str">
        <f>_xlfn.XLOOKUP(Table229[[#This Row],[Reason]],Churn_Mapping[Reason],Churn_Mapping[Type],"")</f>
        <v>Controllable</v>
      </c>
      <c r="N40" s="3">
        <v>44985</v>
      </c>
      <c r="O40" s="45" t="str">
        <f t="shared" si="1"/>
        <v>February</v>
      </c>
      <c r="P40" s="15">
        <f>_xlfn.XLOOKUP(EOMONTH(Table229[[#This Row],[Effective Date: (BD)]],0),Budget_2023[Month],Budget_2023[Budget],"not found")</f>
        <v>60110</v>
      </c>
      <c r="Q40" s="9">
        <v>0</v>
      </c>
    </row>
    <row r="41" spans="1:18">
      <c r="A41" t="s">
        <v>13</v>
      </c>
      <c r="B41" t="s">
        <v>173</v>
      </c>
      <c r="C41" t="s">
        <v>39</v>
      </c>
      <c r="D41" s="28" t="s">
        <v>520</v>
      </c>
      <c r="E41" s="72">
        <v>17495.3</v>
      </c>
      <c r="F41" s="9">
        <v>17495.32</v>
      </c>
      <c r="G41" s="9">
        <v>0</v>
      </c>
      <c r="H41" s="9" t="s">
        <v>754</v>
      </c>
      <c r="I41" s="9">
        <v>0</v>
      </c>
      <c r="J41" s="9">
        <v>0</v>
      </c>
      <c r="K41" s="9">
        <v>0</v>
      </c>
      <c r="L41" t="s">
        <v>54</v>
      </c>
      <c r="M41" s="47" t="str">
        <f>_xlfn.XLOOKUP(Table229[[#This Row],[Reason]],Churn_Mapping[Reason],Churn_Mapping[Type],"")</f>
        <v>Uncontrollable</v>
      </c>
      <c r="N41" s="3">
        <v>44985</v>
      </c>
      <c r="O41" s="45" t="str">
        <f t="shared" si="1"/>
        <v>February</v>
      </c>
      <c r="P41" s="15">
        <f>_xlfn.XLOOKUP(EOMONTH(Table229[[#This Row],[Effective Date: (BD)]],0),Budget_2023[Month],Budget_2023[Budget],"not found")</f>
        <v>60110</v>
      </c>
      <c r="Q41" s="9">
        <v>0</v>
      </c>
    </row>
    <row r="42" spans="1:18">
      <c r="A42" t="s">
        <v>13</v>
      </c>
      <c r="B42" t="s">
        <v>160</v>
      </c>
      <c r="C42" t="s">
        <v>39</v>
      </c>
      <c r="D42" s="28" t="s">
        <v>799</v>
      </c>
      <c r="E42" s="72">
        <v>5662.79</v>
      </c>
      <c r="F42" s="9">
        <v>5662.79</v>
      </c>
      <c r="G42" s="9">
        <v>0</v>
      </c>
      <c r="H42" s="9" t="s">
        <v>754</v>
      </c>
      <c r="I42" s="9">
        <v>0</v>
      </c>
      <c r="J42" s="9">
        <v>5662.79</v>
      </c>
      <c r="K42" s="9">
        <v>0</v>
      </c>
      <c r="L42" t="s">
        <v>475</v>
      </c>
      <c r="M42" s="47" t="str">
        <f>_xlfn.XLOOKUP(Table229[[#This Row],[Reason]],Churn_Mapping[Reason],Churn_Mapping[Type],"")</f>
        <v>Controllable</v>
      </c>
      <c r="N42" s="3">
        <v>44985</v>
      </c>
      <c r="O42" s="45" t="str">
        <f t="shared" si="1"/>
        <v>February</v>
      </c>
      <c r="P42" s="15">
        <f>_xlfn.XLOOKUP(EOMONTH(Table229[[#This Row],[Effective Date: (BD)]],0),Budget_2023[Month],Budget_2023[Budget],"not found")</f>
        <v>60110</v>
      </c>
      <c r="Q42" s="9">
        <v>0</v>
      </c>
    </row>
    <row r="43" spans="1:18">
      <c r="A43" t="s">
        <v>13</v>
      </c>
      <c r="B43" t="s">
        <v>753</v>
      </c>
      <c r="C43" t="s">
        <v>39</v>
      </c>
      <c r="D43" s="28" t="s">
        <v>520</v>
      </c>
      <c r="E43" s="72">
        <v>3436.09</v>
      </c>
      <c r="F43" s="9">
        <v>3436.09</v>
      </c>
      <c r="G43" s="9">
        <v>0</v>
      </c>
      <c r="H43" s="9" t="s">
        <v>754</v>
      </c>
      <c r="I43" s="9">
        <v>0</v>
      </c>
      <c r="J43" s="9">
        <v>0</v>
      </c>
      <c r="K43" s="9">
        <v>0</v>
      </c>
      <c r="L43" t="s">
        <v>54</v>
      </c>
      <c r="M43" s="47" t="str">
        <f>_xlfn.XLOOKUP(Table229[[#This Row],[Reason]],Churn_Mapping[Reason],Churn_Mapping[Type],"")</f>
        <v>Uncontrollable</v>
      </c>
      <c r="N43" s="3">
        <v>44985</v>
      </c>
      <c r="O43" s="45" t="str">
        <f t="shared" si="1"/>
        <v>February</v>
      </c>
      <c r="P43" s="15">
        <f>_xlfn.XLOOKUP(EOMONTH(Table229[[#This Row],[Effective Date: (BD)]],0),Budget_2023[Month],Budget_2023[Budget],"not found")</f>
        <v>60110</v>
      </c>
      <c r="Q43" s="9">
        <v>0</v>
      </c>
    </row>
    <row r="44" spans="1:18">
      <c r="A44" t="s">
        <v>12</v>
      </c>
      <c r="B44" t="s">
        <v>173</v>
      </c>
      <c r="C44" t="s">
        <v>39</v>
      </c>
      <c r="D44" s="28" t="s">
        <v>762</v>
      </c>
      <c r="E44" s="72">
        <v>1592.5</v>
      </c>
      <c r="F44" s="9">
        <v>1574.5</v>
      </c>
      <c r="G44" s="9">
        <v>0</v>
      </c>
      <c r="H44" s="9" t="s">
        <v>763</v>
      </c>
      <c r="I44" s="9">
        <v>371.45</v>
      </c>
      <c r="J44" s="9">
        <v>0</v>
      </c>
      <c r="K44" s="9">
        <v>371.45</v>
      </c>
      <c r="L44" t="s">
        <v>475</v>
      </c>
      <c r="M44" s="47" t="str">
        <f>_xlfn.XLOOKUP(Table229[[#This Row],[Reason]],Churn_Mapping[Reason],Churn_Mapping[Type],"")</f>
        <v>Controllable</v>
      </c>
      <c r="N44" s="3">
        <v>44985</v>
      </c>
      <c r="O44" s="45" t="str">
        <f t="shared" si="1"/>
        <v>February</v>
      </c>
      <c r="P44" s="15">
        <f>_xlfn.XLOOKUP(EOMONTH(Table229[[#This Row],[Effective Date: (BD)]],0),Budget_2023[Month],Budget_2023[Budget],"not found")</f>
        <v>60110</v>
      </c>
      <c r="Q44" s="9">
        <v>0</v>
      </c>
      <c r="R44" t="s">
        <v>764</v>
      </c>
    </row>
    <row r="45" spans="1:18">
      <c r="A45" t="s">
        <v>13</v>
      </c>
      <c r="B45" t="s">
        <v>160</v>
      </c>
      <c r="C45" t="s">
        <v>484</v>
      </c>
      <c r="D45" s="28" t="s">
        <v>800</v>
      </c>
      <c r="E45" s="72">
        <v>0</v>
      </c>
      <c r="F45" s="9">
        <v>14672.54</v>
      </c>
      <c r="G45" s="9">
        <v>0</v>
      </c>
      <c r="H45" s="9" t="s">
        <v>754</v>
      </c>
      <c r="I45" s="9">
        <v>0</v>
      </c>
      <c r="J45" s="9">
        <v>0</v>
      </c>
      <c r="K45" s="9">
        <v>0</v>
      </c>
      <c r="L45" t="s">
        <v>52</v>
      </c>
      <c r="M45" s="47" t="str">
        <f>_xlfn.XLOOKUP(Table229[[#This Row],[Reason]],Churn_Mapping[Reason],Churn_Mapping[Type],"")</f>
        <v>Controllable</v>
      </c>
      <c r="N45" s="3">
        <v>44985</v>
      </c>
      <c r="O45" s="45" t="str">
        <f t="shared" si="1"/>
        <v>February</v>
      </c>
      <c r="P45" s="15">
        <f>_xlfn.XLOOKUP(EOMONTH(Table229[[#This Row],[Effective Date: (BD)]],0),Budget_2023[Month],Budget_2023[Budget],"not found")</f>
        <v>60110</v>
      </c>
      <c r="Q45" s="9">
        <v>0</v>
      </c>
    </row>
    <row r="46" spans="1:18">
      <c r="A46" t="s">
        <v>13</v>
      </c>
      <c r="B46" t="s">
        <v>160</v>
      </c>
      <c r="C46" t="s">
        <v>484</v>
      </c>
      <c r="D46" s="28" t="s">
        <v>801</v>
      </c>
      <c r="E46" s="72">
        <v>0</v>
      </c>
      <c r="F46" s="9">
        <v>1257.25</v>
      </c>
      <c r="G46" s="9">
        <v>0</v>
      </c>
      <c r="H46" s="9" t="s">
        <v>754</v>
      </c>
      <c r="I46" s="9">
        <v>0</v>
      </c>
      <c r="J46" s="9">
        <v>0</v>
      </c>
      <c r="K46" s="9">
        <v>0</v>
      </c>
      <c r="L46" t="s">
        <v>475</v>
      </c>
      <c r="M46" s="47" t="str">
        <f>_xlfn.XLOOKUP(Table229[[#This Row],[Reason]],Churn_Mapping[Reason],Churn_Mapping[Type],"")</f>
        <v>Controllable</v>
      </c>
      <c r="N46" s="3">
        <v>44985</v>
      </c>
      <c r="O46" s="45" t="str">
        <f t="shared" si="1"/>
        <v>February</v>
      </c>
      <c r="P46" s="15">
        <f>_xlfn.XLOOKUP(EOMONTH(Table229[[#This Row],[Effective Date: (BD)]],0),Budget_2023[Month],Budget_2023[Budget],"not found")</f>
        <v>60110</v>
      </c>
      <c r="Q46" s="9">
        <v>0</v>
      </c>
    </row>
    <row r="47" spans="1:18">
      <c r="A47" t="s">
        <v>14</v>
      </c>
      <c r="B47" t="s">
        <v>160</v>
      </c>
      <c r="C47" t="s">
        <v>486</v>
      </c>
      <c r="D47" s="28" t="s">
        <v>507</v>
      </c>
      <c r="E47" s="72">
        <v>18075</v>
      </c>
      <c r="F47" s="9">
        <v>18075</v>
      </c>
      <c r="G47" s="9">
        <v>0</v>
      </c>
      <c r="H47" s="9" t="s">
        <v>754</v>
      </c>
      <c r="I47" s="9">
        <v>0</v>
      </c>
      <c r="J47" s="9">
        <v>0</v>
      </c>
      <c r="K47" s="9">
        <v>0</v>
      </c>
      <c r="L47" t="s">
        <v>54</v>
      </c>
      <c r="M47" s="47" t="str">
        <f>_xlfn.XLOOKUP(Table229[[#This Row],[Reason]],Churn_Mapping[Reason],Churn_Mapping[Type],"")</f>
        <v>Uncontrollable</v>
      </c>
      <c r="N47" s="3">
        <v>44986</v>
      </c>
      <c r="O47" s="45" t="str">
        <f t="shared" si="1"/>
        <v>March</v>
      </c>
      <c r="P47" s="15">
        <f>_xlfn.XLOOKUP(EOMONTH(Table229[[#This Row],[Effective Date: (BD)]],0),Budget_2023[Month],Budget_2023[Budget],"not found")</f>
        <v>60969</v>
      </c>
      <c r="Q47" s="9">
        <v>0</v>
      </c>
    </row>
    <row r="48" spans="1:18">
      <c r="A48" t="s">
        <v>13</v>
      </c>
      <c r="B48" t="s">
        <v>160</v>
      </c>
      <c r="C48" t="s">
        <v>39</v>
      </c>
      <c r="D48" s="28" t="s">
        <v>802</v>
      </c>
      <c r="E48" s="72">
        <v>16330</v>
      </c>
      <c r="F48" s="72">
        <v>16330</v>
      </c>
      <c r="G48" s="9">
        <v>0</v>
      </c>
      <c r="H48" s="9" t="s">
        <v>763</v>
      </c>
      <c r="I48" s="9">
        <v>504859.29</v>
      </c>
      <c r="J48" s="9">
        <v>16330</v>
      </c>
      <c r="K48" s="9">
        <v>504859.29</v>
      </c>
      <c r="L48" t="s">
        <v>52</v>
      </c>
      <c r="M48" s="47" t="str">
        <f>_xlfn.XLOOKUP(Table229[[#This Row],[Reason]],Churn_Mapping[Reason],Churn_Mapping[Type],"")</f>
        <v>Controllable</v>
      </c>
      <c r="N48" s="3">
        <v>44986</v>
      </c>
      <c r="O48" s="45" t="str">
        <f t="shared" si="1"/>
        <v>March</v>
      </c>
      <c r="P48" s="15">
        <f>_xlfn.XLOOKUP(EOMONTH(Table229[[#This Row],[Effective Date: (BD)]],0),Budget_2023[Month],Budget_2023[Budget],"not found")</f>
        <v>60969</v>
      </c>
      <c r="Q48" s="9">
        <v>0</v>
      </c>
    </row>
    <row r="49" spans="1:18">
      <c r="A49" t="s">
        <v>13</v>
      </c>
      <c r="B49" t="s">
        <v>794</v>
      </c>
      <c r="C49" t="s">
        <v>198</v>
      </c>
      <c r="D49" s="28" t="s">
        <v>803</v>
      </c>
      <c r="E49" s="72">
        <v>3978.38</v>
      </c>
      <c r="F49" s="9">
        <v>3978.38</v>
      </c>
      <c r="G49" s="9">
        <v>0</v>
      </c>
      <c r="H49" s="9" t="s">
        <v>754</v>
      </c>
      <c r="I49" s="9">
        <v>0</v>
      </c>
      <c r="J49" s="9">
        <v>3862.5</v>
      </c>
      <c r="K49" s="9">
        <v>3862.5</v>
      </c>
      <c r="L49" t="s">
        <v>54</v>
      </c>
      <c r="M49" s="47" t="str">
        <f>_xlfn.XLOOKUP(Table229[[#This Row],[Reason]],Churn_Mapping[Reason],Churn_Mapping[Type],"")</f>
        <v>Uncontrollable</v>
      </c>
      <c r="N49" s="3">
        <v>44986</v>
      </c>
      <c r="O49" s="45" t="str">
        <f t="shared" si="1"/>
        <v>March</v>
      </c>
      <c r="P49" s="15">
        <f>_xlfn.XLOOKUP(EOMONTH(Table229[[#This Row],[Effective Date: (BD)]],0),Budget_2023[Month],Budget_2023[Budget],"not found")</f>
        <v>60969</v>
      </c>
      <c r="Q49" s="9">
        <v>0</v>
      </c>
      <c r="R49" t="s">
        <v>804</v>
      </c>
    </row>
    <row r="50" spans="1:18">
      <c r="A50" t="s">
        <v>13</v>
      </c>
      <c r="B50" t="s">
        <v>160</v>
      </c>
      <c r="C50" t="s">
        <v>39</v>
      </c>
      <c r="D50" s="28" t="s">
        <v>805</v>
      </c>
      <c r="E50" s="72">
        <v>3375</v>
      </c>
      <c r="F50" s="72">
        <v>3375</v>
      </c>
      <c r="G50" s="9">
        <v>0</v>
      </c>
      <c r="H50" s="9" t="s">
        <v>763</v>
      </c>
      <c r="I50" s="9">
        <v>102880.49</v>
      </c>
      <c r="J50" s="9">
        <v>3375</v>
      </c>
      <c r="K50" s="9">
        <v>102880.49</v>
      </c>
      <c r="L50" t="s">
        <v>52</v>
      </c>
      <c r="M50" s="47" t="str">
        <f>_xlfn.XLOOKUP(Table229[[#This Row],[Reason]],Churn_Mapping[Reason],Churn_Mapping[Type],"")</f>
        <v>Controllable</v>
      </c>
      <c r="N50" s="3">
        <v>44986</v>
      </c>
      <c r="O50" s="45" t="str">
        <f t="shared" si="1"/>
        <v>March</v>
      </c>
      <c r="P50" s="15">
        <f>_xlfn.XLOOKUP(EOMONTH(Table229[[#This Row],[Effective Date: (BD)]],0),Budget_2023[Month],Budget_2023[Budget],"not found")</f>
        <v>60969</v>
      </c>
      <c r="Q50" s="9">
        <v>0</v>
      </c>
    </row>
    <row r="51" spans="1:18">
      <c r="A51" t="s">
        <v>12</v>
      </c>
      <c r="B51" t="s">
        <v>780</v>
      </c>
      <c r="C51" t="s">
        <v>39</v>
      </c>
      <c r="D51" s="28" t="s">
        <v>575</v>
      </c>
      <c r="E51" s="72">
        <v>3300.9</v>
      </c>
      <c r="F51" s="9">
        <v>3300.9</v>
      </c>
      <c r="G51" s="9">
        <v>0</v>
      </c>
      <c r="H51" s="9" t="s">
        <v>754</v>
      </c>
      <c r="I51" s="9">
        <v>0</v>
      </c>
      <c r="J51" s="9">
        <v>0</v>
      </c>
      <c r="K51" s="9">
        <v>0</v>
      </c>
      <c r="L51" t="s">
        <v>475</v>
      </c>
      <c r="M51" s="47" t="str">
        <f>_xlfn.XLOOKUP(Table229[[#This Row],[Reason]],Churn_Mapping[Reason],Churn_Mapping[Type],"")</f>
        <v>Controllable</v>
      </c>
      <c r="N51" s="3">
        <v>44986</v>
      </c>
      <c r="O51" s="45" t="str">
        <f t="shared" si="1"/>
        <v>March</v>
      </c>
      <c r="P51" s="15">
        <f>_xlfn.XLOOKUP(EOMONTH(Table229[[#This Row],[Effective Date: (BD)]],0),Budget_2023[Month],Budget_2023[Budget],"not found")</f>
        <v>60969</v>
      </c>
      <c r="Q51" s="9">
        <v>0</v>
      </c>
    </row>
    <row r="52" spans="1:18">
      <c r="A52" t="s">
        <v>13</v>
      </c>
      <c r="B52" t="s">
        <v>160</v>
      </c>
      <c r="C52" t="s">
        <v>486</v>
      </c>
      <c r="D52" s="28" t="s">
        <v>806</v>
      </c>
      <c r="E52" s="72">
        <v>2508.48</v>
      </c>
      <c r="F52" s="9">
        <v>2508.48</v>
      </c>
      <c r="G52" s="9">
        <v>0</v>
      </c>
      <c r="H52" s="9" t="s">
        <v>754</v>
      </c>
      <c r="I52" s="9">
        <v>0</v>
      </c>
      <c r="J52" s="9">
        <v>2508.48</v>
      </c>
      <c r="K52" s="9">
        <v>2508.48</v>
      </c>
      <c r="L52" t="s">
        <v>52</v>
      </c>
      <c r="M52" s="47" t="str">
        <f>_xlfn.XLOOKUP(Table229[[#This Row],[Reason]],Churn_Mapping[Reason],Churn_Mapping[Type],"")</f>
        <v>Controllable</v>
      </c>
      <c r="N52" s="3">
        <v>44986</v>
      </c>
      <c r="O52" s="45" t="str">
        <f t="shared" si="1"/>
        <v>March</v>
      </c>
      <c r="P52" s="15">
        <f>_xlfn.XLOOKUP(EOMONTH(Table229[[#This Row],[Effective Date: (BD)]],0),Budget_2023[Month],Budget_2023[Budget],"not found")</f>
        <v>60969</v>
      </c>
      <c r="Q52" s="9">
        <v>0</v>
      </c>
    </row>
    <row r="53" spans="1:18">
      <c r="A53" t="s">
        <v>13</v>
      </c>
      <c r="B53" t="s">
        <v>160</v>
      </c>
      <c r="C53" t="s">
        <v>179</v>
      </c>
      <c r="D53" s="28" t="s">
        <v>518</v>
      </c>
      <c r="E53" s="72">
        <v>1831.75</v>
      </c>
      <c r="H53" s="9" t="s">
        <v>754</v>
      </c>
      <c r="I53" s="9" t="s">
        <v>770</v>
      </c>
      <c r="J53" s="9">
        <v>0</v>
      </c>
      <c r="K53" s="9">
        <v>0</v>
      </c>
      <c r="M53" s="47" t="str">
        <f>_xlfn.XLOOKUP(Table229[[#This Row],[Reason]],Churn_Mapping[Reason],Churn_Mapping[Type],"")</f>
        <v/>
      </c>
      <c r="N53" s="3">
        <v>44986</v>
      </c>
      <c r="O53" s="45" t="str">
        <f t="shared" si="1"/>
        <v>March</v>
      </c>
      <c r="P53" s="15">
        <f>_xlfn.XLOOKUP(EOMONTH(Table229[[#This Row],[Effective Date: (BD)]],0),Budget_2023[Month],Budget_2023[Budget],"not found")</f>
        <v>60969</v>
      </c>
      <c r="Q53" s="9">
        <v>0</v>
      </c>
    </row>
    <row r="54" spans="1:18">
      <c r="A54" t="s">
        <v>13</v>
      </c>
      <c r="B54" t="s">
        <v>160</v>
      </c>
      <c r="C54" t="s">
        <v>760</v>
      </c>
      <c r="D54" s="28" t="s">
        <v>807</v>
      </c>
      <c r="E54" s="72">
        <v>1559.6</v>
      </c>
      <c r="F54" s="9">
        <v>1559.6</v>
      </c>
      <c r="G54" s="9">
        <v>0</v>
      </c>
      <c r="H54" s="9" t="s">
        <v>754</v>
      </c>
      <c r="I54" s="9">
        <v>0</v>
      </c>
      <c r="J54" s="9">
        <v>0</v>
      </c>
      <c r="K54" s="9">
        <v>0</v>
      </c>
      <c r="M54" s="47" t="str">
        <f>_xlfn.XLOOKUP(Table229[[#This Row],[Reason]],Churn_Mapping[Reason],Churn_Mapping[Type],"")</f>
        <v/>
      </c>
      <c r="N54" s="3">
        <v>44986</v>
      </c>
      <c r="O54" s="45" t="str">
        <f t="shared" si="1"/>
        <v>March</v>
      </c>
      <c r="P54" s="15">
        <f>_xlfn.XLOOKUP(EOMONTH(Table229[[#This Row],[Effective Date: (BD)]],0),Budget_2023[Month],Budget_2023[Budget],"not found")</f>
        <v>60969</v>
      </c>
      <c r="Q54" s="9">
        <v>0</v>
      </c>
    </row>
    <row r="55" spans="1:18">
      <c r="A55" t="s">
        <v>13</v>
      </c>
      <c r="B55" t="s">
        <v>160</v>
      </c>
      <c r="C55" t="s">
        <v>198</v>
      </c>
      <c r="D55" s="28" t="s">
        <v>808</v>
      </c>
      <c r="E55" s="72">
        <v>1545</v>
      </c>
      <c r="F55" s="9">
        <v>1545</v>
      </c>
      <c r="G55" s="9">
        <v>0</v>
      </c>
      <c r="H55" s="9" t="s">
        <v>754</v>
      </c>
      <c r="I55" s="9">
        <v>0</v>
      </c>
      <c r="J55" s="9">
        <v>1545</v>
      </c>
      <c r="K55" s="9">
        <v>0</v>
      </c>
      <c r="L55" t="s">
        <v>475</v>
      </c>
      <c r="M55" s="47" t="str">
        <f>_xlfn.XLOOKUP(Table229[[#This Row],[Reason]],Churn_Mapping[Reason],Churn_Mapping[Type],"")</f>
        <v>Controllable</v>
      </c>
      <c r="N55" s="3">
        <v>44986</v>
      </c>
      <c r="O55" s="45" t="str">
        <f t="shared" si="1"/>
        <v>March</v>
      </c>
      <c r="P55" s="15">
        <f>_xlfn.XLOOKUP(EOMONTH(Table229[[#This Row],[Effective Date: (BD)]],0),Budget_2023[Month],Budget_2023[Budget],"not found")</f>
        <v>60969</v>
      </c>
      <c r="Q55" s="9">
        <v>0</v>
      </c>
    </row>
    <row r="56" spans="1:18">
      <c r="A56" t="s">
        <v>14</v>
      </c>
      <c r="B56" t="s">
        <v>160</v>
      </c>
      <c r="C56" t="s">
        <v>486</v>
      </c>
      <c r="D56" s="28" t="s">
        <v>809</v>
      </c>
      <c r="E56" s="72">
        <v>939.05</v>
      </c>
      <c r="F56" s="9">
        <v>939.05</v>
      </c>
      <c r="G56" s="9" t="s">
        <v>770</v>
      </c>
      <c r="H56" s="9" t="s">
        <v>754</v>
      </c>
      <c r="I56" s="9" t="s">
        <v>770</v>
      </c>
      <c r="J56" s="9" t="s">
        <v>787</v>
      </c>
      <c r="K56" s="9" t="s">
        <v>770</v>
      </c>
      <c r="L56" t="s">
        <v>54</v>
      </c>
      <c r="M56" s="47" t="str">
        <f>_xlfn.XLOOKUP(Table229[[#This Row],[Reason]],Churn_Mapping[Reason],Churn_Mapping[Type],"")</f>
        <v>Uncontrollable</v>
      </c>
      <c r="N56" s="3">
        <v>44986</v>
      </c>
      <c r="O56" s="45" t="str">
        <f t="shared" si="1"/>
        <v>March</v>
      </c>
      <c r="P56" s="15">
        <f>_xlfn.XLOOKUP(EOMONTH(Table229[[#This Row],[Effective Date: (BD)]],0),Budget_2023[Month],Budget_2023[Budget],"not found")</f>
        <v>60969</v>
      </c>
      <c r="Q56" s="9">
        <v>0</v>
      </c>
    </row>
    <row r="57" spans="1:18">
      <c r="A57" t="s">
        <v>12</v>
      </c>
      <c r="B57" t="s">
        <v>753</v>
      </c>
      <c r="C57" t="s">
        <v>39</v>
      </c>
      <c r="D57" s="28" t="s">
        <v>575</v>
      </c>
      <c r="E57" s="72">
        <v>863</v>
      </c>
      <c r="F57" s="9">
        <v>863</v>
      </c>
      <c r="G57" s="9">
        <v>0</v>
      </c>
      <c r="H57" s="9" t="s">
        <v>754</v>
      </c>
      <c r="I57" s="9">
        <v>0</v>
      </c>
      <c r="J57" s="9">
        <v>0</v>
      </c>
      <c r="K57" s="9">
        <v>0</v>
      </c>
      <c r="L57" t="s">
        <v>475</v>
      </c>
      <c r="M57" s="47" t="str">
        <f>_xlfn.XLOOKUP(Table229[[#This Row],[Reason]],Churn_Mapping[Reason],Churn_Mapping[Type],"")</f>
        <v>Controllable</v>
      </c>
      <c r="N57" s="3">
        <v>44986</v>
      </c>
      <c r="O57" s="45" t="str">
        <f t="shared" si="1"/>
        <v>March</v>
      </c>
      <c r="P57" s="15">
        <f>_xlfn.XLOOKUP(EOMONTH(Table229[[#This Row],[Effective Date: (BD)]],0),Budget_2023[Month],Budget_2023[Budget],"not found")</f>
        <v>60969</v>
      </c>
      <c r="Q57" s="9">
        <v>0</v>
      </c>
    </row>
    <row r="58" spans="1:18">
      <c r="A58" t="s">
        <v>13</v>
      </c>
      <c r="B58" t="s">
        <v>768</v>
      </c>
      <c r="C58" t="s">
        <v>179</v>
      </c>
      <c r="D58" s="28" t="s">
        <v>793</v>
      </c>
      <c r="E58" s="72">
        <v>706</v>
      </c>
      <c r="F58" s="9">
        <v>706</v>
      </c>
      <c r="G58" s="9">
        <v>0</v>
      </c>
      <c r="H58" s="9" t="s">
        <v>754</v>
      </c>
      <c r="I58" s="9">
        <v>0</v>
      </c>
      <c r="J58" s="9">
        <v>0</v>
      </c>
      <c r="K58" s="9">
        <v>0</v>
      </c>
      <c r="M58" s="47" t="str">
        <f>_xlfn.XLOOKUP(Table229[[#This Row],[Reason]],Churn_Mapping[Reason],Churn_Mapping[Type],"")</f>
        <v/>
      </c>
      <c r="N58" s="3">
        <v>44986</v>
      </c>
      <c r="O58" s="45" t="str">
        <f t="shared" si="1"/>
        <v>March</v>
      </c>
      <c r="P58" s="15">
        <f>_xlfn.XLOOKUP(EOMONTH(Table229[[#This Row],[Effective Date: (BD)]],0),Budget_2023[Month],Budget_2023[Budget],"not found")</f>
        <v>60969</v>
      </c>
      <c r="Q58" s="9">
        <v>0</v>
      </c>
    </row>
    <row r="59" spans="1:18">
      <c r="A59" t="s">
        <v>12</v>
      </c>
      <c r="B59" t="s">
        <v>173</v>
      </c>
      <c r="C59" t="s">
        <v>39</v>
      </c>
      <c r="D59" s="28" t="s">
        <v>575</v>
      </c>
      <c r="E59" s="72">
        <v>682</v>
      </c>
      <c r="F59" s="9">
        <v>682</v>
      </c>
      <c r="G59" s="9">
        <v>0</v>
      </c>
      <c r="H59" s="9" t="s">
        <v>754</v>
      </c>
      <c r="I59" s="9">
        <v>13486</v>
      </c>
      <c r="J59" s="9" t="s">
        <v>787</v>
      </c>
      <c r="K59" s="9">
        <v>0</v>
      </c>
      <c r="L59" t="s">
        <v>475</v>
      </c>
      <c r="M59" s="47" t="str">
        <f>_xlfn.XLOOKUP(Table229[[#This Row],[Reason]],Churn_Mapping[Reason],Churn_Mapping[Type],"")</f>
        <v>Controllable</v>
      </c>
      <c r="N59" s="3">
        <v>44986</v>
      </c>
      <c r="O59" s="45" t="str">
        <f t="shared" si="1"/>
        <v>March</v>
      </c>
      <c r="P59" s="15">
        <f>_xlfn.XLOOKUP(EOMONTH(Table229[[#This Row],[Effective Date: (BD)]],0),Budget_2023[Month],Budget_2023[Budget],"not found")</f>
        <v>60969</v>
      </c>
      <c r="Q59" s="9">
        <v>0</v>
      </c>
      <c r="R59" t="s">
        <v>810</v>
      </c>
    </row>
    <row r="60" spans="1:18">
      <c r="A60" t="s">
        <v>13</v>
      </c>
      <c r="B60" t="s">
        <v>160</v>
      </c>
      <c r="C60" t="s">
        <v>760</v>
      </c>
      <c r="D60" s="28" t="s">
        <v>811</v>
      </c>
      <c r="E60" s="72">
        <v>615</v>
      </c>
      <c r="F60" s="9">
        <v>615</v>
      </c>
      <c r="G60" s="9">
        <v>0</v>
      </c>
      <c r="H60" s="9" t="s">
        <v>754</v>
      </c>
      <c r="I60" s="9">
        <v>0</v>
      </c>
      <c r="J60" s="9">
        <v>0</v>
      </c>
      <c r="K60" s="9">
        <v>0</v>
      </c>
      <c r="M60" s="47" t="str">
        <f>_xlfn.XLOOKUP(Table229[[#This Row],[Reason]],Churn_Mapping[Reason],Churn_Mapping[Type],"")</f>
        <v/>
      </c>
      <c r="N60" s="3">
        <v>44986</v>
      </c>
      <c r="O60" s="45" t="str">
        <f t="shared" si="1"/>
        <v>March</v>
      </c>
      <c r="P60" s="15">
        <f>_xlfn.XLOOKUP(EOMONTH(Table229[[#This Row],[Effective Date: (BD)]],0),Budget_2023[Month],Budget_2023[Budget],"not found")</f>
        <v>60969</v>
      </c>
      <c r="Q60" s="9">
        <v>0</v>
      </c>
    </row>
    <row r="61" spans="1:18">
      <c r="A61" t="s">
        <v>13</v>
      </c>
      <c r="B61" t="s">
        <v>160</v>
      </c>
      <c r="C61" t="s">
        <v>476</v>
      </c>
      <c r="D61" s="28" t="s">
        <v>812</v>
      </c>
      <c r="E61" s="72">
        <v>613.79999999999995</v>
      </c>
      <c r="F61" s="9">
        <v>613.79999999999995</v>
      </c>
      <c r="G61" s="9">
        <v>53.46</v>
      </c>
      <c r="H61" s="9" t="s">
        <v>754</v>
      </c>
      <c r="I61" s="9">
        <v>0</v>
      </c>
      <c r="J61" s="9">
        <v>0</v>
      </c>
      <c r="K61" s="9">
        <v>0</v>
      </c>
      <c r="L61" t="s">
        <v>54</v>
      </c>
      <c r="M61" s="47" t="str">
        <f>_xlfn.XLOOKUP(Table229[[#This Row],[Reason]],Churn_Mapping[Reason],Churn_Mapping[Type],"")</f>
        <v>Uncontrollable</v>
      </c>
      <c r="N61" s="3">
        <v>44986</v>
      </c>
      <c r="O61" s="45" t="str">
        <f t="shared" si="1"/>
        <v>March</v>
      </c>
      <c r="P61" s="15">
        <f>_xlfn.XLOOKUP(EOMONTH(Table229[[#This Row],[Effective Date: (BD)]],0),Budget_2023[Month],Budget_2023[Budget],"not found")</f>
        <v>60969</v>
      </c>
      <c r="Q61" s="9">
        <v>0</v>
      </c>
    </row>
    <row r="62" spans="1:18">
      <c r="A62" t="s">
        <v>12</v>
      </c>
      <c r="B62" t="s">
        <v>778</v>
      </c>
      <c r="C62" t="s">
        <v>486</v>
      </c>
      <c r="D62" s="28" t="s">
        <v>813</v>
      </c>
      <c r="E62" s="72">
        <v>527</v>
      </c>
      <c r="F62" s="9">
        <v>527</v>
      </c>
      <c r="G62" s="9">
        <f>Table229[[#This Row],[MRR Billing Amount]]*0.18</f>
        <v>94.86</v>
      </c>
      <c r="H62" s="9" t="s">
        <v>754</v>
      </c>
      <c r="I62" s="9">
        <v>0</v>
      </c>
      <c r="J62" s="9">
        <v>527</v>
      </c>
      <c r="K62" s="9">
        <v>0</v>
      </c>
      <c r="L62" t="s">
        <v>45</v>
      </c>
      <c r="M62" s="47" t="str">
        <f>_xlfn.XLOOKUP(Table229[[#This Row],[Reason]],Churn_Mapping[Reason],Churn_Mapping[Type],"")</f>
        <v>Uncontrollable</v>
      </c>
      <c r="N62" s="3">
        <v>44986</v>
      </c>
      <c r="O62" s="45" t="str">
        <f t="shared" si="1"/>
        <v>March</v>
      </c>
      <c r="P62" s="15">
        <f>_xlfn.XLOOKUP(EOMONTH(Table229[[#This Row],[Effective Date: (BD)]],0),Budget_2023[Month],Budget_2023[Budget],"not found")</f>
        <v>60969</v>
      </c>
      <c r="Q62" s="9">
        <v>0</v>
      </c>
      <c r="R62" t="s">
        <v>814</v>
      </c>
    </row>
    <row r="63" spans="1:18">
      <c r="A63" t="s">
        <v>13</v>
      </c>
      <c r="B63" t="s">
        <v>160</v>
      </c>
      <c r="C63" t="s">
        <v>476</v>
      </c>
      <c r="D63" s="28" t="s">
        <v>815</v>
      </c>
      <c r="E63" s="72">
        <v>434.5</v>
      </c>
      <c r="F63" s="9">
        <v>434.5</v>
      </c>
      <c r="G63" s="9">
        <v>77.150000000000006</v>
      </c>
      <c r="H63" s="9" t="s">
        <v>754</v>
      </c>
      <c r="I63" s="9">
        <v>0</v>
      </c>
      <c r="J63" s="9">
        <v>0</v>
      </c>
      <c r="K63" s="9">
        <v>0</v>
      </c>
      <c r="L63" t="s">
        <v>54</v>
      </c>
      <c r="M63" s="47" t="str">
        <f>_xlfn.XLOOKUP(Table229[[#This Row],[Reason]],Churn_Mapping[Reason],Churn_Mapping[Type],"")</f>
        <v>Uncontrollable</v>
      </c>
      <c r="N63" s="3">
        <v>44986</v>
      </c>
      <c r="O63" s="45" t="str">
        <f t="shared" si="1"/>
        <v>March</v>
      </c>
      <c r="P63" s="15">
        <f>_xlfn.XLOOKUP(EOMONTH(Table229[[#This Row],[Effective Date: (BD)]],0),Budget_2023[Month],Budget_2023[Budget],"not found")</f>
        <v>60969</v>
      </c>
      <c r="Q63" s="9">
        <v>0</v>
      </c>
    </row>
    <row r="64" spans="1:18">
      <c r="A64" t="s">
        <v>12</v>
      </c>
      <c r="B64" t="s">
        <v>753</v>
      </c>
      <c r="C64" t="s">
        <v>39</v>
      </c>
      <c r="D64" s="28" t="s">
        <v>575</v>
      </c>
      <c r="E64" s="72">
        <v>180</v>
      </c>
      <c r="F64" s="9">
        <v>180</v>
      </c>
      <c r="G64" s="9">
        <v>0</v>
      </c>
      <c r="H64" s="9" t="s">
        <v>754</v>
      </c>
      <c r="I64" s="9">
        <v>0</v>
      </c>
      <c r="J64" s="9">
        <v>0</v>
      </c>
      <c r="K64" s="9">
        <v>0</v>
      </c>
      <c r="L64" t="s">
        <v>475</v>
      </c>
      <c r="M64" s="47" t="str">
        <f>_xlfn.XLOOKUP(Table229[[#This Row],[Reason]],Churn_Mapping[Reason],Churn_Mapping[Type],"")</f>
        <v>Controllable</v>
      </c>
      <c r="N64" s="3">
        <v>44986</v>
      </c>
      <c r="O64" s="45" t="str">
        <f t="shared" si="1"/>
        <v>March</v>
      </c>
      <c r="P64" s="15">
        <f>_xlfn.XLOOKUP(EOMONTH(Table229[[#This Row],[Effective Date: (BD)]],0),Budget_2023[Month],Budget_2023[Budget],"not found")</f>
        <v>60969</v>
      </c>
      <c r="Q64" s="9">
        <v>0</v>
      </c>
    </row>
    <row r="65" spans="1:18">
      <c r="A65" t="s">
        <v>12</v>
      </c>
      <c r="B65" t="s">
        <v>160</v>
      </c>
      <c r="C65" t="s">
        <v>39</v>
      </c>
      <c r="D65" s="28" t="s">
        <v>414</v>
      </c>
      <c r="E65" s="72">
        <v>96</v>
      </c>
      <c r="F65" s="9">
        <v>96</v>
      </c>
      <c r="G65" s="9">
        <v>0</v>
      </c>
      <c r="H65" s="9" t="s">
        <v>754</v>
      </c>
      <c r="I65" s="9">
        <v>0</v>
      </c>
      <c r="J65" s="9">
        <v>0</v>
      </c>
      <c r="K65" s="9">
        <v>0</v>
      </c>
      <c r="L65" t="s">
        <v>475</v>
      </c>
      <c r="M65" s="47" t="str">
        <f>_xlfn.XLOOKUP(Table229[[#This Row],[Reason]],Churn_Mapping[Reason],Churn_Mapping[Type],"")</f>
        <v>Controllable</v>
      </c>
      <c r="N65" s="3">
        <v>44986</v>
      </c>
      <c r="O65" s="45" t="str">
        <f t="shared" si="1"/>
        <v>March</v>
      </c>
      <c r="P65" s="15">
        <f>_xlfn.XLOOKUP(EOMONTH(Table229[[#This Row],[Effective Date: (BD)]],0),Budget_2023[Month],Budget_2023[Budget],"not found")</f>
        <v>60969</v>
      </c>
      <c r="Q65" s="9">
        <v>0</v>
      </c>
    </row>
    <row r="66" spans="1:18">
      <c r="A66" t="s">
        <v>13</v>
      </c>
      <c r="B66" t="s">
        <v>160</v>
      </c>
      <c r="C66" t="s">
        <v>168</v>
      </c>
      <c r="D66" s="28" t="s">
        <v>816</v>
      </c>
      <c r="E66" s="72">
        <v>22</v>
      </c>
      <c r="F66" s="9">
        <v>5</v>
      </c>
      <c r="G66" s="9">
        <v>0</v>
      </c>
      <c r="H66" s="9" t="s">
        <v>754</v>
      </c>
      <c r="I66" s="9">
        <v>0</v>
      </c>
      <c r="J66" s="9">
        <v>0</v>
      </c>
      <c r="K66" s="9">
        <v>0</v>
      </c>
      <c r="L66" t="s">
        <v>45</v>
      </c>
      <c r="M66" s="47" t="str">
        <f>_xlfn.XLOOKUP(Table229[[#This Row],[Reason]],Churn_Mapping[Reason],Churn_Mapping[Type],"")</f>
        <v>Uncontrollable</v>
      </c>
      <c r="N66" s="3">
        <v>44986</v>
      </c>
      <c r="O66" s="45" t="str">
        <f t="shared" ref="O66:O97" si="2">TEXT(N66,"mmmm")</f>
        <v>March</v>
      </c>
      <c r="P66" s="15">
        <f>_xlfn.XLOOKUP(EOMONTH(Table229[[#This Row],[Effective Date: (BD)]],0),Budget_2023[Month],Budget_2023[Budget],"not found")</f>
        <v>60969</v>
      </c>
      <c r="Q66" s="9">
        <v>0</v>
      </c>
    </row>
    <row r="67" spans="1:18">
      <c r="A67" t="s">
        <v>13</v>
      </c>
      <c r="B67" t="s">
        <v>160</v>
      </c>
      <c r="C67" t="s">
        <v>168</v>
      </c>
      <c r="D67" s="28" t="s">
        <v>817</v>
      </c>
      <c r="E67" s="72">
        <v>15</v>
      </c>
      <c r="F67" s="9">
        <v>19.95</v>
      </c>
      <c r="G67" s="9">
        <v>0</v>
      </c>
      <c r="H67" s="9" t="s">
        <v>754</v>
      </c>
      <c r="I67" s="9">
        <v>0</v>
      </c>
      <c r="J67" s="9">
        <v>0</v>
      </c>
      <c r="K67" s="9">
        <v>0</v>
      </c>
      <c r="L67" t="s">
        <v>45</v>
      </c>
      <c r="M67" s="47" t="str">
        <f>_xlfn.XLOOKUP(Table229[[#This Row],[Reason]],Churn_Mapping[Reason],Churn_Mapping[Type],"")</f>
        <v>Uncontrollable</v>
      </c>
      <c r="N67" s="3">
        <v>44986</v>
      </c>
      <c r="O67" s="45" t="str">
        <f t="shared" si="2"/>
        <v>March</v>
      </c>
      <c r="P67" s="15">
        <f>_xlfn.XLOOKUP(EOMONTH(Table229[[#This Row],[Effective Date: (BD)]],0),Budget_2023[Month],Budget_2023[Budget],"not found")</f>
        <v>60969</v>
      </c>
      <c r="Q67" s="9">
        <v>0</v>
      </c>
    </row>
    <row r="68" spans="1:18">
      <c r="A68" t="s">
        <v>12</v>
      </c>
      <c r="B68" t="s">
        <v>290</v>
      </c>
      <c r="C68" t="s">
        <v>484</v>
      </c>
      <c r="D68" s="28" t="s">
        <v>818</v>
      </c>
      <c r="E68" s="72">
        <v>0</v>
      </c>
      <c r="F68" s="9">
        <v>900</v>
      </c>
      <c r="G68" s="9">
        <v>0</v>
      </c>
      <c r="H68" s="9" t="s">
        <v>754</v>
      </c>
      <c r="I68" s="9">
        <v>0</v>
      </c>
      <c r="J68" s="9">
        <v>0</v>
      </c>
      <c r="K68" s="9">
        <v>0</v>
      </c>
      <c r="L68" t="s">
        <v>475</v>
      </c>
      <c r="M68" s="47" t="str">
        <f>_xlfn.XLOOKUP(Table229[[#This Row],[Reason]],Churn_Mapping[Reason],Churn_Mapping[Type],"")</f>
        <v>Controllable</v>
      </c>
      <c r="N68" s="3">
        <v>44986</v>
      </c>
      <c r="O68" s="45" t="str">
        <f t="shared" si="2"/>
        <v>March</v>
      </c>
      <c r="P68" s="15">
        <f>_xlfn.XLOOKUP(EOMONTH(Table229[[#This Row],[Effective Date: (BD)]],0),Budget_2023[Month],Budget_2023[Budget],"not found")</f>
        <v>60969</v>
      </c>
      <c r="Q68" s="9">
        <v>0</v>
      </c>
    </row>
    <row r="69" spans="1:18">
      <c r="A69" t="s">
        <v>12</v>
      </c>
      <c r="B69" t="s">
        <v>768</v>
      </c>
      <c r="C69" t="s">
        <v>484</v>
      </c>
      <c r="D69" s="28" t="s">
        <v>818</v>
      </c>
      <c r="E69" s="72">
        <v>0</v>
      </c>
      <c r="F69" s="9">
        <v>231</v>
      </c>
      <c r="G69" s="9">
        <v>0</v>
      </c>
      <c r="H69" s="9" t="s">
        <v>754</v>
      </c>
      <c r="I69" s="9">
        <v>0</v>
      </c>
      <c r="J69" s="9">
        <v>0</v>
      </c>
      <c r="K69" s="9">
        <v>0</v>
      </c>
      <c r="L69" t="s">
        <v>475</v>
      </c>
      <c r="M69" s="47" t="str">
        <f>_xlfn.XLOOKUP(Table229[[#This Row],[Reason]],Churn_Mapping[Reason],Churn_Mapping[Type],"")</f>
        <v>Controllable</v>
      </c>
      <c r="N69" s="3">
        <v>44986</v>
      </c>
      <c r="O69" s="45" t="str">
        <f t="shared" si="2"/>
        <v>March</v>
      </c>
      <c r="P69" s="15">
        <f>_xlfn.XLOOKUP(EOMONTH(Table229[[#This Row],[Effective Date: (BD)]],0),Budget_2023[Month],Budget_2023[Budget],"not found")</f>
        <v>60969</v>
      </c>
      <c r="Q69" s="9">
        <v>0</v>
      </c>
    </row>
    <row r="70" spans="1:18">
      <c r="A70" t="s">
        <v>13</v>
      </c>
      <c r="B70" t="s">
        <v>173</v>
      </c>
      <c r="C70" t="s">
        <v>39</v>
      </c>
      <c r="D70" s="28" t="s">
        <v>819</v>
      </c>
      <c r="E70" s="72">
        <v>1034</v>
      </c>
      <c r="F70" s="9">
        <v>1034</v>
      </c>
      <c r="G70" s="9">
        <v>0</v>
      </c>
      <c r="H70" s="9" t="s">
        <v>754</v>
      </c>
      <c r="I70" s="9">
        <v>0</v>
      </c>
      <c r="J70" s="9">
        <v>0</v>
      </c>
      <c r="K70" s="9">
        <v>0</v>
      </c>
      <c r="L70" t="s">
        <v>54</v>
      </c>
      <c r="M70" s="47" t="str">
        <f>_xlfn.XLOOKUP(Table229[[#This Row],[Reason]],Churn_Mapping[Reason],Churn_Mapping[Type],"")</f>
        <v>Uncontrollable</v>
      </c>
      <c r="N70" s="3">
        <v>44987</v>
      </c>
      <c r="O70" s="45" t="str">
        <f t="shared" si="2"/>
        <v>March</v>
      </c>
      <c r="P70" s="15">
        <f>_xlfn.XLOOKUP(EOMONTH(Table229[[#This Row],[Effective Date: (BD)]],0),Budget_2023[Month],Budget_2023[Budget],"not found")</f>
        <v>60969</v>
      </c>
      <c r="Q70" s="9">
        <v>0</v>
      </c>
      <c r="R70" t="s">
        <v>820</v>
      </c>
    </row>
    <row r="71" spans="1:18">
      <c r="A71" t="s">
        <v>14</v>
      </c>
      <c r="B71" t="s">
        <v>160</v>
      </c>
      <c r="C71" t="s">
        <v>39</v>
      </c>
      <c r="D71" s="28" t="s">
        <v>821</v>
      </c>
      <c r="E71" s="72">
        <v>900</v>
      </c>
      <c r="F71" s="9">
        <v>900</v>
      </c>
      <c r="G71" s="9" t="s">
        <v>770</v>
      </c>
      <c r="H71" s="9" t="s">
        <v>754</v>
      </c>
      <c r="I71" s="9" t="s">
        <v>770</v>
      </c>
      <c r="J71" s="9" t="s">
        <v>787</v>
      </c>
      <c r="K71" s="9" t="s">
        <v>770</v>
      </c>
      <c r="L71" t="s">
        <v>52</v>
      </c>
      <c r="M71" s="47" t="str">
        <f>_xlfn.XLOOKUP(Table229[[#This Row],[Reason]],Churn_Mapping[Reason],Churn_Mapping[Type],"")</f>
        <v>Controllable</v>
      </c>
      <c r="N71" s="3">
        <v>44987</v>
      </c>
      <c r="O71" s="45" t="str">
        <f t="shared" si="2"/>
        <v>March</v>
      </c>
      <c r="P71" s="15">
        <f>_xlfn.XLOOKUP(EOMONTH(Table229[[#This Row],[Effective Date: (BD)]],0),Budget_2023[Month],Budget_2023[Budget],"not found")</f>
        <v>60969</v>
      </c>
      <c r="Q71" s="9">
        <v>0</v>
      </c>
    </row>
    <row r="72" spans="1:18">
      <c r="A72" t="s">
        <v>13</v>
      </c>
      <c r="B72" t="s">
        <v>753</v>
      </c>
      <c r="C72" t="s">
        <v>39</v>
      </c>
      <c r="D72" s="28" t="s">
        <v>819</v>
      </c>
      <c r="E72" s="72">
        <v>750</v>
      </c>
      <c r="F72" s="9">
        <v>750</v>
      </c>
      <c r="G72" s="9">
        <v>0</v>
      </c>
      <c r="H72" s="9" t="s">
        <v>754</v>
      </c>
      <c r="I72" s="9">
        <v>0</v>
      </c>
      <c r="J72" s="9">
        <v>0</v>
      </c>
      <c r="K72" s="9">
        <v>0</v>
      </c>
      <c r="L72" t="s">
        <v>54</v>
      </c>
      <c r="M72" s="47" t="str">
        <f>_xlfn.XLOOKUP(Table229[[#This Row],[Reason]],Churn_Mapping[Reason],Churn_Mapping[Type],"")</f>
        <v>Uncontrollable</v>
      </c>
      <c r="N72" s="3">
        <v>44987</v>
      </c>
      <c r="O72" s="45" t="str">
        <f t="shared" si="2"/>
        <v>March</v>
      </c>
      <c r="P72" s="15">
        <f>_xlfn.XLOOKUP(EOMONTH(Table229[[#This Row],[Effective Date: (BD)]],0),Budget_2023[Month],Budget_2023[Budget],"not found")</f>
        <v>60969</v>
      </c>
      <c r="Q72" s="9">
        <v>0</v>
      </c>
      <c r="R72" t="s">
        <v>820</v>
      </c>
    </row>
    <row r="73" spans="1:18">
      <c r="A73" t="s">
        <v>12</v>
      </c>
      <c r="B73" t="s">
        <v>160</v>
      </c>
      <c r="C73" t="s">
        <v>39</v>
      </c>
      <c r="D73" s="28" t="s">
        <v>414</v>
      </c>
      <c r="E73" s="72">
        <v>96</v>
      </c>
      <c r="F73" s="9">
        <v>96</v>
      </c>
      <c r="G73" s="9">
        <v>0</v>
      </c>
      <c r="H73" s="9" t="s">
        <v>754</v>
      </c>
      <c r="I73" s="9">
        <v>0</v>
      </c>
      <c r="J73" s="9">
        <v>0</v>
      </c>
      <c r="K73" s="9">
        <v>0</v>
      </c>
      <c r="L73" t="s">
        <v>475</v>
      </c>
      <c r="M73" s="47" t="str">
        <f>_xlfn.XLOOKUP(Table229[[#This Row],[Reason]],Churn_Mapping[Reason],Churn_Mapping[Type],"")</f>
        <v>Controllable</v>
      </c>
      <c r="N73" s="3">
        <v>44999</v>
      </c>
      <c r="O73" s="45" t="str">
        <f t="shared" si="2"/>
        <v>March</v>
      </c>
      <c r="P73" s="15">
        <f>_xlfn.XLOOKUP(EOMONTH(Table229[[#This Row],[Effective Date: (BD)]],0),Budget_2023[Month],Budget_2023[Budget],"not found")</f>
        <v>60969</v>
      </c>
      <c r="Q73" s="9">
        <v>0</v>
      </c>
    </row>
    <row r="74" spans="1:18">
      <c r="A74" t="s">
        <v>14</v>
      </c>
      <c r="B74" t="s">
        <v>160</v>
      </c>
      <c r="C74" t="s">
        <v>476</v>
      </c>
      <c r="D74" s="28" t="s">
        <v>822</v>
      </c>
      <c r="E74" s="72">
        <v>308</v>
      </c>
      <c r="F74" s="9">
        <v>308</v>
      </c>
      <c r="G74" s="9">
        <v>0</v>
      </c>
      <c r="H74" s="9" t="s">
        <v>754</v>
      </c>
      <c r="I74" s="9">
        <v>0</v>
      </c>
      <c r="J74" s="9">
        <v>0</v>
      </c>
      <c r="K74" s="9">
        <v>0</v>
      </c>
      <c r="L74" t="s">
        <v>475</v>
      </c>
      <c r="M74" s="47" t="str">
        <f>_xlfn.XLOOKUP(Table229[[#This Row],[Reason]],Churn_Mapping[Reason],Churn_Mapping[Type],"")</f>
        <v>Controllable</v>
      </c>
      <c r="N74" s="3">
        <v>45009</v>
      </c>
      <c r="O74" s="45" t="str">
        <f t="shared" si="2"/>
        <v>March</v>
      </c>
      <c r="P74" s="15">
        <f>_xlfn.XLOOKUP(EOMONTH(Table229[[#This Row],[Effective Date: (BD)]],0),Budget_2023[Month],Budget_2023[Budget],"not found")</f>
        <v>60969</v>
      </c>
      <c r="Q74" s="9">
        <v>0</v>
      </c>
    </row>
    <row r="75" spans="1:18">
      <c r="A75" t="s">
        <v>12</v>
      </c>
      <c r="B75" t="s">
        <v>173</v>
      </c>
      <c r="C75" t="s">
        <v>39</v>
      </c>
      <c r="D75" s="28" t="s">
        <v>414</v>
      </c>
      <c r="E75" s="72" t="s">
        <v>770</v>
      </c>
      <c r="F75" s="50">
        <v>96</v>
      </c>
      <c r="G75" s="9">
        <v>0</v>
      </c>
      <c r="H75" s="9" t="s">
        <v>754</v>
      </c>
      <c r="I75" s="9">
        <v>0</v>
      </c>
      <c r="J75" s="9">
        <v>0</v>
      </c>
      <c r="K75" s="9">
        <v>0</v>
      </c>
      <c r="L75" t="s">
        <v>475</v>
      </c>
      <c r="M75" s="47" t="str">
        <f>_xlfn.XLOOKUP(Table229[[#This Row],[Reason]],Churn_Mapping[Reason],Churn_Mapping[Type],"")</f>
        <v>Controllable</v>
      </c>
      <c r="N75" s="3">
        <v>45016</v>
      </c>
      <c r="O75" s="45" t="str">
        <f t="shared" si="2"/>
        <v>March</v>
      </c>
      <c r="P75" s="15">
        <f>_xlfn.XLOOKUP(EOMONTH(Table229[[#This Row],[Effective Date: (BD)]],0),Budget_2023[Month],Budget_2023[Budget],"not found")</f>
        <v>60969</v>
      </c>
      <c r="Q75" s="9">
        <v>0</v>
      </c>
    </row>
    <row r="76" spans="1:18">
      <c r="A76" t="s">
        <v>14</v>
      </c>
      <c r="B76" t="s">
        <v>160</v>
      </c>
      <c r="C76" t="s">
        <v>486</v>
      </c>
      <c r="D76" s="28" t="s">
        <v>507</v>
      </c>
      <c r="E76" s="72">
        <v>51900</v>
      </c>
      <c r="F76" s="9">
        <v>51900</v>
      </c>
      <c r="G76" s="9">
        <v>0</v>
      </c>
      <c r="H76" s="9" t="s">
        <v>754</v>
      </c>
      <c r="I76" s="9">
        <v>0</v>
      </c>
      <c r="J76" s="9">
        <v>0</v>
      </c>
      <c r="K76" s="9">
        <v>0</v>
      </c>
      <c r="L76" t="s">
        <v>54</v>
      </c>
      <c r="M76" s="47" t="str">
        <f>_xlfn.XLOOKUP(Table229[[#This Row],[Reason]],Churn_Mapping[Reason],Churn_Mapping[Type],"")</f>
        <v>Uncontrollable</v>
      </c>
      <c r="N76" s="3">
        <v>45016</v>
      </c>
      <c r="O76" s="45" t="str">
        <f t="shared" si="2"/>
        <v>March</v>
      </c>
      <c r="P76" s="15">
        <f>_xlfn.XLOOKUP(EOMONTH(Table229[[#This Row],[Effective Date: (BD)]],0),Budget_2023[Month],Budget_2023[Budget],"not found")</f>
        <v>60969</v>
      </c>
      <c r="Q76" s="9">
        <v>0</v>
      </c>
    </row>
    <row r="77" spans="1:18">
      <c r="A77" t="s">
        <v>13</v>
      </c>
      <c r="B77" t="s">
        <v>160</v>
      </c>
      <c r="C77" t="s">
        <v>39</v>
      </c>
      <c r="D77" s="28" t="s">
        <v>823</v>
      </c>
      <c r="E77" s="72">
        <v>4035.5</v>
      </c>
      <c r="F77" s="72">
        <v>4035.5</v>
      </c>
      <c r="G77" s="9">
        <v>0</v>
      </c>
      <c r="H77" s="9" t="s">
        <v>763</v>
      </c>
      <c r="I77" s="9">
        <v>105059.07</v>
      </c>
      <c r="J77" s="9">
        <v>4036.3</v>
      </c>
      <c r="K77" s="9">
        <v>105059.7</v>
      </c>
      <c r="L77" t="s">
        <v>52</v>
      </c>
      <c r="M77" s="47" t="str">
        <f>_xlfn.XLOOKUP(Table229[[#This Row],[Reason]],Churn_Mapping[Reason],Churn_Mapping[Type],"")</f>
        <v>Controllable</v>
      </c>
      <c r="N77" s="3">
        <v>45016</v>
      </c>
      <c r="O77" s="45" t="str">
        <f t="shared" si="2"/>
        <v>March</v>
      </c>
      <c r="P77" s="15">
        <f>_xlfn.XLOOKUP(EOMONTH(Table229[[#This Row],[Effective Date: (BD)]],0),Budget_2023[Month],Budget_2023[Budget],"not found")</f>
        <v>60969</v>
      </c>
      <c r="Q77" s="9">
        <v>0</v>
      </c>
    </row>
    <row r="78" spans="1:18">
      <c r="A78" t="s">
        <v>12</v>
      </c>
      <c r="B78" t="s">
        <v>173</v>
      </c>
      <c r="C78" t="s">
        <v>486</v>
      </c>
      <c r="D78" s="28" t="s">
        <v>824</v>
      </c>
      <c r="E78" s="72">
        <v>2604</v>
      </c>
      <c r="F78" s="9">
        <v>2604</v>
      </c>
      <c r="G78" s="9" t="s">
        <v>770</v>
      </c>
      <c r="H78" s="9" t="s">
        <v>754</v>
      </c>
      <c r="I78" s="9">
        <v>0</v>
      </c>
      <c r="J78" s="9" t="s">
        <v>787</v>
      </c>
      <c r="K78" s="9">
        <v>0</v>
      </c>
      <c r="L78" t="s">
        <v>738</v>
      </c>
      <c r="M78" s="47" t="str">
        <f>_xlfn.XLOOKUP(Table229[[#This Row],[Reason]],Churn_Mapping[Reason],Churn_Mapping[Type],"")</f>
        <v>Controllable</v>
      </c>
      <c r="N78" s="3">
        <v>45016</v>
      </c>
      <c r="O78" s="45" t="str">
        <f t="shared" si="2"/>
        <v>March</v>
      </c>
      <c r="P78" s="15">
        <f>_xlfn.XLOOKUP(EOMONTH(Table229[[#This Row],[Effective Date: (BD)]],0),Budget_2023[Month],Budget_2023[Budget],"not found")</f>
        <v>60969</v>
      </c>
      <c r="Q78" s="9">
        <v>0</v>
      </c>
    </row>
    <row r="79" spans="1:18">
      <c r="A79" t="s">
        <v>14</v>
      </c>
      <c r="B79" t="s">
        <v>160</v>
      </c>
      <c r="C79" t="s">
        <v>39</v>
      </c>
      <c r="D79" s="28" t="s">
        <v>825</v>
      </c>
      <c r="E79" s="72">
        <v>2000</v>
      </c>
      <c r="F79" s="9">
        <v>2000</v>
      </c>
      <c r="G79" s="9">
        <v>0</v>
      </c>
      <c r="H79" s="9" t="s">
        <v>763</v>
      </c>
      <c r="I79" s="9">
        <v>60130.71</v>
      </c>
      <c r="J79" s="9">
        <v>1771.76</v>
      </c>
      <c r="K79" s="9">
        <v>60130.71</v>
      </c>
      <c r="L79" t="s">
        <v>50</v>
      </c>
      <c r="M79" s="47" t="str">
        <f>_xlfn.XLOOKUP(Table229[[#This Row],[Reason]],Churn_Mapping[Reason],Churn_Mapping[Type],"")</f>
        <v>Controllable</v>
      </c>
      <c r="N79" s="3">
        <v>45016</v>
      </c>
      <c r="O79" s="45" t="str">
        <f t="shared" si="2"/>
        <v>March</v>
      </c>
      <c r="P79" s="15">
        <f>_xlfn.XLOOKUP(EOMONTH(Table229[[#This Row],[Effective Date: (BD)]],0),Budget_2023[Month],Budget_2023[Budget],"not found")</f>
        <v>60969</v>
      </c>
      <c r="Q79" s="9">
        <v>0</v>
      </c>
    </row>
    <row r="80" spans="1:18">
      <c r="A80" t="s">
        <v>13</v>
      </c>
      <c r="B80" t="s">
        <v>794</v>
      </c>
      <c r="C80" t="s">
        <v>168</v>
      </c>
      <c r="D80" s="28" t="s">
        <v>826</v>
      </c>
      <c r="E80" s="72">
        <v>862.5</v>
      </c>
      <c r="F80" s="9">
        <v>862.5</v>
      </c>
      <c r="G80" s="9">
        <v>0</v>
      </c>
      <c r="H80" s="9" t="s">
        <v>754</v>
      </c>
      <c r="I80" s="9">
        <v>0</v>
      </c>
      <c r="J80" s="9" t="s">
        <v>787</v>
      </c>
      <c r="K80" s="9">
        <v>0</v>
      </c>
      <c r="L80" t="s">
        <v>738</v>
      </c>
      <c r="M80" s="47" t="str">
        <f>_xlfn.XLOOKUP(Table229[[#This Row],[Reason]],Churn_Mapping[Reason],Churn_Mapping[Type],"")</f>
        <v>Controllable</v>
      </c>
      <c r="N80" s="3">
        <v>45016</v>
      </c>
      <c r="O80" s="45" t="str">
        <f t="shared" si="2"/>
        <v>March</v>
      </c>
      <c r="P80" s="15">
        <f>_xlfn.XLOOKUP(EOMONTH(Table229[[#This Row],[Effective Date: (BD)]],0),Budget_2023[Month],Budget_2023[Budget],"not found")</f>
        <v>60969</v>
      </c>
      <c r="Q80" s="9">
        <v>0</v>
      </c>
    </row>
    <row r="81" spans="1:18">
      <c r="A81" t="s">
        <v>14</v>
      </c>
      <c r="B81" t="s">
        <v>160</v>
      </c>
      <c r="C81" t="s">
        <v>39</v>
      </c>
      <c r="D81" s="28" t="s">
        <v>827</v>
      </c>
      <c r="E81" s="72">
        <v>595</v>
      </c>
      <c r="F81" s="9">
        <v>595</v>
      </c>
      <c r="G81" s="9" t="s">
        <v>770</v>
      </c>
      <c r="H81" s="9" t="s">
        <v>754</v>
      </c>
      <c r="I81" s="9" t="s">
        <v>770</v>
      </c>
      <c r="J81" s="9" t="s">
        <v>770</v>
      </c>
      <c r="K81" s="9" t="s">
        <v>770</v>
      </c>
      <c r="L81" t="s">
        <v>475</v>
      </c>
      <c r="M81" s="47" t="str">
        <f>_xlfn.XLOOKUP(Table229[[#This Row],[Reason]],Churn_Mapping[Reason],Churn_Mapping[Type],"")</f>
        <v>Controllable</v>
      </c>
      <c r="N81" s="3">
        <v>45016</v>
      </c>
      <c r="O81" s="45" t="str">
        <f t="shared" si="2"/>
        <v>March</v>
      </c>
      <c r="P81" s="15">
        <f>_xlfn.XLOOKUP(EOMONTH(Table229[[#This Row],[Effective Date: (BD)]],0),Budget_2023[Month],Budget_2023[Budget],"not found")</f>
        <v>60969</v>
      </c>
      <c r="Q81" s="9">
        <v>0</v>
      </c>
    </row>
    <row r="82" spans="1:18">
      <c r="A82" t="s">
        <v>13</v>
      </c>
      <c r="B82" t="s">
        <v>160</v>
      </c>
      <c r="C82" t="s">
        <v>484</v>
      </c>
      <c r="D82" s="28" t="s">
        <v>828</v>
      </c>
      <c r="E82" s="72">
        <v>0</v>
      </c>
      <c r="F82" s="9">
        <v>1916.5</v>
      </c>
      <c r="G82" s="9">
        <v>0</v>
      </c>
      <c r="H82" s="9" t="s">
        <v>754</v>
      </c>
      <c r="I82" s="9">
        <v>0</v>
      </c>
      <c r="J82" s="9">
        <v>0</v>
      </c>
      <c r="K82" s="9">
        <v>0</v>
      </c>
      <c r="L82" t="s">
        <v>52</v>
      </c>
      <c r="M82" s="47" t="str">
        <f>_xlfn.XLOOKUP(Table229[[#This Row],[Reason]],Churn_Mapping[Reason],Churn_Mapping[Type],"")</f>
        <v>Controllable</v>
      </c>
      <c r="N82" s="3">
        <v>45016</v>
      </c>
      <c r="O82" s="45" t="str">
        <f t="shared" si="2"/>
        <v>March</v>
      </c>
      <c r="P82" s="15">
        <f>_xlfn.XLOOKUP(EOMONTH(Table229[[#This Row],[Effective Date: (BD)]],0),Budget_2023[Month],Budget_2023[Budget],"not found")</f>
        <v>60969</v>
      </c>
      <c r="Q82" s="9">
        <v>0</v>
      </c>
    </row>
    <row r="83" spans="1:18" ht="28.9">
      <c r="A83" t="s">
        <v>13</v>
      </c>
      <c r="B83" t="s">
        <v>160</v>
      </c>
      <c r="C83" t="s">
        <v>760</v>
      </c>
      <c r="D83" s="88" t="s">
        <v>829</v>
      </c>
      <c r="E83" s="72">
        <v>13464.92</v>
      </c>
      <c r="F83" s="9">
        <v>13464.92</v>
      </c>
      <c r="G83" s="9">
        <v>0</v>
      </c>
      <c r="H83" s="9" t="s">
        <v>754</v>
      </c>
      <c r="I83" s="9">
        <v>0</v>
      </c>
      <c r="J83" s="9">
        <v>0</v>
      </c>
      <c r="K83" s="9">
        <v>0</v>
      </c>
      <c r="M83" s="47" t="str">
        <f>_xlfn.XLOOKUP(Table229[[#This Row],[Reason]],Churn_Mapping[Reason],Churn_Mapping[Type],"")</f>
        <v/>
      </c>
      <c r="N83" s="3">
        <v>45017</v>
      </c>
      <c r="O83" s="45" t="str">
        <f t="shared" si="2"/>
        <v>April</v>
      </c>
      <c r="P83" s="15">
        <f>_xlfn.XLOOKUP(EOMONTH(Table229[[#This Row],[Effective Date: (BD)]],0),Budget_2023[Month],Budget_2023[Budget],"not found")</f>
        <v>61839</v>
      </c>
      <c r="Q83" s="9">
        <v>0</v>
      </c>
    </row>
    <row r="84" spans="1:18">
      <c r="A84" t="s">
        <v>12</v>
      </c>
      <c r="B84" t="s">
        <v>290</v>
      </c>
      <c r="C84" t="s">
        <v>39</v>
      </c>
      <c r="D84" s="28" t="s">
        <v>830</v>
      </c>
      <c r="E84" s="72">
        <v>2125</v>
      </c>
      <c r="F84" s="9">
        <v>2125</v>
      </c>
      <c r="G84" s="9">
        <v>0</v>
      </c>
      <c r="H84" s="9" t="s">
        <v>754</v>
      </c>
      <c r="I84" s="9">
        <v>0</v>
      </c>
      <c r="J84" s="9">
        <v>3825</v>
      </c>
      <c r="K84" s="9">
        <v>0</v>
      </c>
      <c r="L84" t="s">
        <v>50</v>
      </c>
      <c r="M84" s="47" t="str">
        <f>_xlfn.XLOOKUP(Table229[[#This Row],[Reason]],Churn_Mapping[Reason],Churn_Mapping[Type],"")</f>
        <v>Controllable</v>
      </c>
      <c r="N84" s="3">
        <v>45017</v>
      </c>
      <c r="O84" s="45" t="str">
        <f t="shared" si="2"/>
        <v>April</v>
      </c>
      <c r="P84" s="15">
        <f>_xlfn.XLOOKUP(EOMONTH(Table229[[#This Row],[Effective Date: (BD)]],0),Budget_2023[Month],Budget_2023[Budget],"not found")</f>
        <v>61839</v>
      </c>
      <c r="Q84" s="9">
        <v>0</v>
      </c>
    </row>
    <row r="85" spans="1:18">
      <c r="A85" t="s">
        <v>13</v>
      </c>
      <c r="B85" t="s">
        <v>160</v>
      </c>
      <c r="C85" t="s">
        <v>39</v>
      </c>
      <c r="D85" s="28" t="s">
        <v>831</v>
      </c>
      <c r="E85" s="72">
        <v>1400</v>
      </c>
      <c r="F85" s="9">
        <v>1400</v>
      </c>
      <c r="G85" s="9">
        <v>0</v>
      </c>
      <c r="H85" s="9" t="s">
        <v>754</v>
      </c>
      <c r="I85" s="9">
        <v>0</v>
      </c>
      <c r="J85" s="50">
        <v>1400</v>
      </c>
      <c r="K85" s="9">
        <v>0</v>
      </c>
      <c r="L85" t="s">
        <v>50</v>
      </c>
      <c r="M85" s="47" t="str">
        <f>_xlfn.XLOOKUP(Table229[[#This Row],[Reason]],Churn_Mapping[Reason],Churn_Mapping[Type],"")</f>
        <v>Controllable</v>
      </c>
      <c r="N85" s="3">
        <v>45017</v>
      </c>
      <c r="O85" s="45" t="str">
        <f t="shared" si="2"/>
        <v>April</v>
      </c>
      <c r="P85" s="15">
        <f>_xlfn.XLOOKUP(EOMONTH(Table229[[#This Row],[Effective Date: (BD)]],0),Budget_2023[Month],Budget_2023[Budget],"not found")</f>
        <v>61839</v>
      </c>
      <c r="Q85" s="9">
        <v>0</v>
      </c>
      <c r="R85" t="s">
        <v>832</v>
      </c>
    </row>
    <row r="86" spans="1:18">
      <c r="A86" t="s">
        <v>13</v>
      </c>
      <c r="B86" t="s">
        <v>160</v>
      </c>
      <c r="C86" t="s">
        <v>542</v>
      </c>
      <c r="D86" s="28" t="s">
        <v>833</v>
      </c>
      <c r="E86" s="72">
        <v>1060.22</v>
      </c>
      <c r="F86" s="9">
        <v>1060.22</v>
      </c>
      <c r="G86" s="9">
        <v>0</v>
      </c>
      <c r="H86" s="9" t="s">
        <v>754</v>
      </c>
      <c r="I86" s="9">
        <v>0</v>
      </c>
      <c r="J86" s="9">
        <v>1060.22</v>
      </c>
      <c r="K86" s="9">
        <v>0</v>
      </c>
      <c r="L86" t="s">
        <v>469</v>
      </c>
      <c r="M86" s="47" t="str">
        <f>_xlfn.XLOOKUP(Table229[[#This Row],[Reason]],Churn_Mapping[Reason],Churn_Mapping[Type],"")</f>
        <v xml:space="preserve">Unknown </v>
      </c>
      <c r="N86" s="3">
        <v>45017</v>
      </c>
      <c r="O86" s="45" t="str">
        <f t="shared" si="2"/>
        <v>April</v>
      </c>
      <c r="P86" s="15">
        <f>_xlfn.XLOOKUP(EOMONTH(Table229[[#This Row],[Effective Date: (BD)]],0),Budget_2023[Month],Budget_2023[Budget],"not found")</f>
        <v>61839</v>
      </c>
      <c r="Q86" s="9">
        <v>0</v>
      </c>
      <c r="R86" t="s">
        <v>834</v>
      </c>
    </row>
    <row r="87" spans="1:18">
      <c r="A87" t="s">
        <v>13</v>
      </c>
      <c r="B87" t="s">
        <v>160</v>
      </c>
      <c r="C87" t="s">
        <v>179</v>
      </c>
      <c r="D87" s="28" t="s">
        <v>835</v>
      </c>
      <c r="E87" s="72">
        <v>913.55</v>
      </c>
      <c r="F87" s="9">
        <v>913.55</v>
      </c>
      <c r="G87" s="9">
        <v>0</v>
      </c>
      <c r="H87" s="9" t="s">
        <v>754</v>
      </c>
      <c r="I87" s="9">
        <v>0</v>
      </c>
      <c r="J87" s="9">
        <v>913.55</v>
      </c>
      <c r="K87" s="9">
        <v>0</v>
      </c>
      <c r="L87" t="s">
        <v>469</v>
      </c>
      <c r="M87" s="47" t="str">
        <f>_xlfn.XLOOKUP(Table229[[#This Row],[Reason]],Churn_Mapping[Reason],Churn_Mapping[Type],"")</f>
        <v xml:space="preserve">Unknown </v>
      </c>
      <c r="N87" s="3">
        <v>45017</v>
      </c>
      <c r="O87" s="45" t="str">
        <f t="shared" si="2"/>
        <v>April</v>
      </c>
      <c r="P87" s="15">
        <f>_xlfn.XLOOKUP(EOMONTH(Table229[[#This Row],[Effective Date: (BD)]],0),Budget_2023[Month],Budget_2023[Budget],"not found")</f>
        <v>61839</v>
      </c>
      <c r="Q87" s="9">
        <v>0</v>
      </c>
      <c r="R87" t="s">
        <v>834</v>
      </c>
    </row>
    <row r="88" spans="1:18">
      <c r="A88" t="s">
        <v>13</v>
      </c>
      <c r="B88" t="s">
        <v>160</v>
      </c>
      <c r="C88" t="s">
        <v>179</v>
      </c>
      <c r="D88" s="28" t="s">
        <v>836</v>
      </c>
      <c r="E88" s="72">
        <v>758</v>
      </c>
      <c r="F88" s="9">
        <v>758</v>
      </c>
      <c r="G88" s="9">
        <v>0</v>
      </c>
      <c r="H88" s="9" t="s">
        <v>754</v>
      </c>
      <c r="I88" s="9">
        <v>0</v>
      </c>
      <c r="J88" s="9">
        <v>758</v>
      </c>
      <c r="K88" s="9">
        <v>0</v>
      </c>
      <c r="L88" t="s">
        <v>469</v>
      </c>
      <c r="M88" s="47" t="str">
        <f>_xlfn.XLOOKUP(Table229[[#This Row],[Reason]],Churn_Mapping[Reason],Churn_Mapping[Type],"")</f>
        <v xml:space="preserve">Unknown </v>
      </c>
      <c r="N88" s="3">
        <v>45017</v>
      </c>
      <c r="O88" s="45" t="str">
        <f t="shared" si="2"/>
        <v>April</v>
      </c>
      <c r="P88" s="15">
        <f>_xlfn.XLOOKUP(EOMONTH(Table229[[#This Row],[Effective Date: (BD)]],0),Budget_2023[Month],Budget_2023[Budget],"not found")</f>
        <v>61839</v>
      </c>
      <c r="Q88" s="9">
        <v>0</v>
      </c>
      <c r="R88" t="s">
        <v>834</v>
      </c>
    </row>
    <row r="89" spans="1:18">
      <c r="A89" t="s">
        <v>12</v>
      </c>
      <c r="B89" t="s">
        <v>160</v>
      </c>
      <c r="C89" t="s">
        <v>179</v>
      </c>
      <c r="D89" s="28" t="s">
        <v>837</v>
      </c>
      <c r="E89" s="72">
        <v>359.02</v>
      </c>
      <c r="F89" s="72">
        <v>359.02</v>
      </c>
      <c r="G89" s="9">
        <f>Table229[[#This Row],[MRR Billing Amount]]*0.18</f>
        <v>64.623599999999996</v>
      </c>
      <c r="H89" s="9" t="s">
        <v>754</v>
      </c>
      <c r="I89" s="9">
        <v>0</v>
      </c>
      <c r="J89" s="72">
        <v>359.02</v>
      </c>
      <c r="K89" s="9">
        <v>0</v>
      </c>
      <c r="L89" t="s">
        <v>469</v>
      </c>
      <c r="M89" s="47" t="str">
        <f>_xlfn.XLOOKUP(Table229[[#This Row],[Reason]],Churn_Mapping[Reason],Churn_Mapping[Type],"")</f>
        <v xml:space="preserve">Unknown </v>
      </c>
      <c r="N89" s="3">
        <v>45017</v>
      </c>
      <c r="O89" s="45" t="str">
        <f t="shared" si="2"/>
        <v>April</v>
      </c>
      <c r="P89" s="15">
        <f>_xlfn.XLOOKUP(EOMONTH(Table229[[#This Row],[Effective Date: (BD)]],0),Budget_2023[Month],Budget_2023[Budget],"not found")</f>
        <v>61839</v>
      </c>
      <c r="Q89" s="9">
        <v>0</v>
      </c>
      <c r="R89" t="s">
        <v>834</v>
      </c>
    </row>
    <row r="90" spans="1:18">
      <c r="A90" t="s">
        <v>13</v>
      </c>
      <c r="B90" t="s">
        <v>160</v>
      </c>
      <c r="C90" t="s">
        <v>476</v>
      </c>
      <c r="D90" s="28" t="s">
        <v>838</v>
      </c>
      <c r="E90" s="72">
        <v>16.5</v>
      </c>
      <c r="F90" s="9">
        <v>16.5</v>
      </c>
      <c r="G90" s="9" t="s">
        <v>770</v>
      </c>
      <c r="H90" s="9" t="s">
        <v>754</v>
      </c>
      <c r="I90" s="9" t="s">
        <v>770</v>
      </c>
      <c r="J90" s="9" t="s">
        <v>787</v>
      </c>
      <c r="K90" s="9" t="s">
        <v>770</v>
      </c>
      <c r="L90" t="s">
        <v>54</v>
      </c>
      <c r="M90" s="47" t="str">
        <f>_xlfn.XLOOKUP(Table229[[#This Row],[Reason]],Churn_Mapping[Reason],Churn_Mapping[Type],"")</f>
        <v>Uncontrollable</v>
      </c>
      <c r="N90" s="3">
        <v>45024</v>
      </c>
      <c r="O90" s="45" t="str">
        <f t="shared" si="2"/>
        <v>April</v>
      </c>
      <c r="P90" s="15">
        <f>_xlfn.XLOOKUP(EOMONTH(Table229[[#This Row],[Effective Date: (BD)]],0),Budget_2023[Month],Budget_2023[Budget],"not found")</f>
        <v>61839</v>
      </c>
      <c r="Q90" s="9">
        <v>0</v>
      </c>
    </row>
    <row r="91" spans="1:18">
      <c r="A91" t="s">
        <v>13</v>
      </c>
      <c r="B91" t="s">
        <v>778</v>
      </c>
      <c r="C91" t="s">
        <v>39</v>
      </c>
      <c r="D91" s="28" t="s">
        <v>839</v>
      </c>
      <c r="E91" s="72">
        <v>1250</v>
      </c>
      <c r="F91" s="9">
        <v>1250</v>
      </c>
      <c r="G91" s="9">
        <f>Table229[[#This Row],[MRR Billing Amount]]*0.18</f>
        <v>225</v>
      </c>
      <c r="H91" s="9" t="s">
        <v>754</v>
      </c>
      <c r="I91" s="9">
        <v>0</v>
      </c>
      <c r="J91" s="9">
        <v>0</v>
      </c>
      <c r="K91" s="9">
        <v>0</v>
      </c>
      <c r="L91" t="s">
        <v>52</v>
      </c>
      <c r="M91" s="47" t="str">
        <f>_xlfn.XLOOKUP(Table229[[#This Row],[Reason]],Churn_Mapping[Reason],Churn_Mapping[Type],"")</f>
        <v>Controllable</v>
      </c>
      <c r="N91" s="3">
        <v>45027</v>
      </c>
      <c r="O91" s="45" t="str">
        <f t="shared" si="2"/>
        <v>April</v>
      </c>
      <c r="P91" s="15">
        <f>_xlfn.XLOOKUP(EOMONTH(Table229[[#This Row],[Effective Date: (BD)]],0),Budget_2023[Month],Budget_2023[Budget],"not found")</f>
        <v>61839</v>
      </c>
      <c r="Q91" s="9">
        <v>0</v>
      </c>
      <c r="R91" t="s">
        <v>840</v>
      </c>
    </row>
    <row r="92" spans="1:18">
      <c r="A92" t="s">
        <v>14</v>
      </c>
      <c r="B92" t="s">
        <v>160</v>
      </c>
      <c r="C92" t="s">
        <v>486</v>
      </c>
      <c r="D92" s="28" t="s">
        <v>841</v>
      </c>
      <c r="E92" s="72">
        <v>157</v>
      </c>
      <c r="F92" s="9">
        <v>157</v>
      </c>
      <c r="G92" s="9">
        <v>0</v>
      </c>
      <c r="H92" s="9" t="s">
        <v>754</v>
      </c>
      <c r="I92" s="9">
        <v>0</v>
      </c>
      <c r="J92" s="9">
        <v>157</v>
      </c>
      <c r="K92" s="9">
        <v>0</v>
      </c>
      <c r="L92" t="s">
        <v>41</v>
      </c>
      <c r="M92" s="47" t="str">
        <f>_xlfn.XLOOKUP(Table229[[#This Row],[Reason]],Churn_Mapping[Reason],Churn_Mapping[Type],"")</f>
        <v>Uncontrollable</v>
      </c>
      <c r="N92" s="3">
        <v>45032</v>
      </c>
      <c r="O92" s="45" t="str">
        <f t="shared" si="2"/>
        <v>April</v>
      </c>
      <c r="P92" s="15">
        <f>_xlfn.XLOOKUP(EOMONTH(Table229[[#This Row],[Effective Date: (BD)]],0),Budget_2023[Month],Budget_2023[Budget],"not found")</f>
        <v>61839</v>
      </c>
      <c r="Q92" s="9">
        <v>0</v>
      </c>
    </row>
    <row r="93" spans="1:18">
      <c r="A93" t="s">
        <v>12</v>
      </c>
      <c r="B93" t="s">
        <v>160</v>
      </c>
      <c r="C93" t="s">
        <v>39</v>
      </c>
      <c r="D93" s="28" t="s">
        <v>236</v>
      </c>
      <c r="E93" s="72" t="s">
        <v>770</v>
      </c>
      <c r="F93" s="9">
        <v>6860</v>
      </c>
      <c r="G93" s="9">
        <v>0</v>
      </c>
      <c r="H93" s="9" t="s">
        <v>754</v>
      </c>
      <c r="I93" s="9">
        <v>0</v>
      </c>
      <c r="J93" s="9" t="s">
        <v>770</v>
      </c>
      <c r="K93" s="9">
        <v>0</v>
      </c>
      <c r="L93" t="s">
        <v>475</v>
      </c>
      <c r="M93" s="47" t="str">
        <f>_xlfn.XLOOKUP(Table229[[#This Row],[Reason]],Churn_Mapping[Reason],Churn_Mapping[Type],"")</f>
        <v>Controllable</v>
      </c>
      <c r="N93" s="3">
        <v>45035</v>
      </c>
      <c r="O93" s="45" t="str">
        <f t="shared" si="2"/>
        <v>April</v>
      </c>
      <c r="P93" s="15">
        <f>_xlfn.XLOOKUP(EOMONTH(Table229[[#This Row],[Effective Date: (BD)]],0),Budget_2023[Month],Budget_2023[Budget],"not found")</f>
        <v>61839</v>
      </c>
      <c r="Q93" s="9">
        <v>0</v>
      </c>
    </row>
    <row r="94" spans="1:18">
      <c r="A94" t="s">
        <v>13</v>
      </c>
      <c r="B94" t="s">
        <v>160</v>
      </c>
      <c r="C94" t="s">
        <v>39</v>
      </c>
      <c r="D94" s="28" t="s">
        <v>505</v>
      </c>
      <c r="E94" s="72" t="s">
        <v>770</v>
      </c>
      <c r="F94" s="9">
        <v>2213</v>
      </c>
      <c r="G94" s="9">
        <v>0</v>
      </c>
      <c r="H94" s="9" t="s">
        <v>754</v>
      </c>
      <c r="I94" s="9">
        <v>0</v>
      </c>
      <c r="J94" s="9" t="s">
        <v>770</v>
      </c>
      <c r="K94" s="9">
        <v>0</v>
      </c>
      <c r="L94" t="s">
        <v>54</v>
      </c>
      <c r="M94" s="47" t="str">
        <f>_xlfn.XLOOKUP(Table229[[#This Row],[Reason]],Churn_Mapping[Reason],Churn_Mapping[Type],"")</f>
        <v>Uncontrollable</v>
      </c>
      <c r="N94" s="3">
        <v>45046</v>
      </c>
      <c r="O94" s="45" t="str">
        <f t="shared" si="2"/>
        <v>April</v>
      </c>
      <c r="P94" s="15">
        <f>_xlfn.XLOOKUP(EOMONTH(Table229[[#This Row],[Effective Date: (BD)]],0),Budget_2023[Month],Budget_2023[Budget],"not found")</f>
        <v>61839</v>
      </c>
      <c r="Q94" s="9">
        <v>0</v>
      </c>
    </row>
    <row r="95" spans="1:18">
      <c r="A95" t="s">
        <v>12</v>
      </c>
      <c r="B95" t="s">
        <v>160</v>
      </c>
      <c r="C95" t="s">
        <v>476</v>
      </c>
      <c r="D95" s="28" t="s">
        <v>842</v>
      </c>
      <c r="E95" s="72">
        <v>7886</v>
      </c>
      <c r="F95" s="9">
        <v>7886</v>
      </c>
      <c r="G95" s="9">
        <v>1419.48</v>
      </c>
      <c r="H95" s="9" t="s">
        <v>754</v>
      </c>
      <c r="I95" s="9" t="s">
        <v>770</v>
      </c>
      <c r="J95" s="9" t="s">
        <v>770</v>
      </c>
      <c r="K95" s="9">
        <v>0</v>
      </c>
      <c r="L95" t="s">
        <v>475</v>
      </c>
      <c r="M95" s="47" t="str">
        <f>_xlfn.XLOOKUP(Table229[[#This Row],[Reason]],Churn_Mapping[Reason],Churn_Mapping[Type],"")</f>
        <v>Controllable</v>
      </c>
      <c r="N95" s="3">
        <v>45046</v>
      </c>
      <c r="O95" s="45" t="str">
        <f t="shared" si="2"/>
        <v>April</v>
      </c>
      <c r="P95" s="15">
        <f>_xlfn.XLOOKUP(EOMONTH(Table229[[#This Row],[Effective Date: (BD)]],0),Budget_2023[Month],Budget_2023[Budget],"not found")</f>
        <v>61839</v>
      </c>
      <c r="Q95" s="9">
        <v>0</v>
      </c>
    </row>
    <row r="96" spans="1:18">
      <c r="A96" t="s">
        <v>14</v>
      </c>
      <c r="B96" t="s">
        <v>160</v>
      </c>
      <c r="C96" t="s">
        <v>486</v>
      </c>
      <c r="D96" s="28" t="s">
        <v>843</v>
      </c>
      <c r="E96" s="72">
        <v>1700</v>
      </c>
      <c r="F96" s="9">
        <v>1036.3499999999999</v>
      </c>
      <c r="G96" s="9" t="s">
        <v>770</v>
      </c>
      <c r="H96" s="9" t="s">
        <v>754</v>
      </c>
      <c r="I96" s="9">
        <v>0</v>
      </c>
      <c r="J96" s="9" t="s">
        <v>787</v>
      </c>
      <c r="K96" s="9">
        <v>0</v>
      </c>
      <c r="L96" t="s">
        <v>50</v>
      </c>
      <c r="M96" s="47" t="str">
        <f>_xlfn.XLOOKUP(Table229[[#This Row],[Reason]],Churn_Mapping[Reason],Churn_Mapping[Type],"")</f>
        <v>Controllable</v>
      </c>
      <c r="N96" s="3">
        <v>45046</v>
      </c>
      <c r="O96" s="45" t="str">
        <f t="shared" si="2"/>
        <v>April</v>
      </c>
      <c r="P96" s="15">
        <f>_xlfn.XLOOKUP(EOMONTH(Table229[[#This Row],[Effective Date: (BD)]],0),Budget_2023[Month],Budget_2023[Budget],"not found")</f>
        <v>61839</v>
      </c>
      <c r="Q96" s="9">
        <v>0</v>
      </c>
    </row>
    <row r="97" spans="1:19">
      <c r="A97" t="s">
        <v>12</v>
      </c>
      <c r="B97" t="s">
        <v>160</v>
      </c>
      <c r="C97" t="s">
        <v>484</v>
      </c>
      <c r="D97" s="28" t="s">
        <v>844</v>
      </c>
      <c r="E97" s="72">
        <v>104.4</v>
      </c>
      <c r="F97" s="9">
        <v>104.4</v>
      </c>
      <c r="G97" s="9" t="s">
        <v>770</v>
      </c>
      <c r="H97" s="9" t="s">
        <v>754</v>
      </c>
      <c r="I97" s="9" t="s">
        <v>770</v>
      </c>
      <c r="J97" s="9" t="s">
        <v>770</v>
      </c>
      <c r="K97" s="9" t="s">
        <v>770</v>
      </c>
      <c r="L97" t="s">
        <v>738</v>
      </c>
      <c r="M97" s="47" t="str">
        <f>_xlfn.XLOOKUP(Table229[[#This Row],[Reason]],Churn_Mapping[Reason],Churn_Mapping[Type],"")</f>
        <v>Controllable</v>
      </c>
      <c r="N97" s="3">
        <v>45046</v>
      </c>
      <c r="O97" s="45" t="str">
        <f t="shared" si="2"/>
        <v>April</v>
      </c>
      <c r="P97" s="15">
        <f>_xlfn.XLOOKUP(EOMONTH(Table229[[#This Row],[Effective Date: (BD)]],0),Budget_2023[Month],Budget_2023[Budget],"not found")</f>
        <v>61839</v>
      </c>
      <c r="Q97" s="9">
        <v>0</v>
      </c>
    </row>
    <row r="98" spans="1:19">
      <c r="A98" t="s">
        <v>12</v>
      </c>
      <c r="B98" t="s">
        <v>160</v>
      </c>
      <c r="C98" t="s">
        <v>39</v>
      </c>
      <c r="D98" s="28" t="s">
        <v>427</v>
      </c>
      <c r="E98" s="72" t="s">
        <v>770</v>
      </c>
      <c r="F98" s="9">
        <v>385</v>
      </c>
      <c r="G98" s="9" t="s">
        <v>770</v>
      </c>
      <c r="H98" s="9" t="s">
        <v>754</v>
      </c>
      <c r="I98" s="9" t="s">
        <v>770</v>
      </c>
      <c r="J98" s="9" t="s">
        <v>770</v>
      </c>
      <c r="K98" s="9">
        <v>0</v>
      </c>
      <c r="L98" t="s">
        <v>475</v>
      </c>
      <c r="M98" s="47" t="str">
        <f>_xlfn.XLOOKUP(Table229[[#This Row],[Reason]],Churn_Mapping[Reason],Churn_Mapping[Type],"")</f>
        <v>Controllable</v>
      </c>
      <c r="N98" s="3">
        <v>45047</v>
      </c>
      <c r="O98" s="45" t="str">
        <f t="shared" ref="O98:O129" si="3">TEXT(N98,"mmmm")</f>
        <v>May</v>
      </c>
      <c r="P98" s="15">
        <f>_xlfn.XLOOKUP(EOMONTH(Table229[[#This Row],[Effective Date: (BD)]],0),Budget_2023[Month],Budget_2023[Budget],"not found")</f>
        <v>62807</v>
      </c>
      <c r="Q98" s="9">
        <v>0</v>
      </c>
    </row>
    <row r="99" spans="1:19" s="89" customFormat="1">
      <c r="A99" t="s">
        <v>13</v>
      </c>
      <c r="B99" t="s">
        <v>160</v>
      </c>
      <c r="C99" t="s">
        <v>845</v>
      </c>
      <c r="D99" s="28" t="s">
        <v>846</v>
      </c>
      <c r="E99" s="72">
        <v>12259.12</v>
      </c>
      <c r="F99" s="9">
        <v>12259.12</v>
      </c>
      <c r="G99" s="9">
        <v>0</v>
      </c>
      <c r="H99" s="9" t="s">
        <v>754</v>
      </c>
      <c r="I99" s="9">
        <v>0</v>
      </c>
      <c r="J99" s="9">
        <v>12259.12</v>
      </c>
      <c r="K99" s="9">
        <v>0</v>
      </c>
      <c r="L99" t="s">
        <v>469</v>
      </c>
      <c r="M99" s="47" t="str">
        <f>_xlfn.XLOOKUP(Table229[[#This Row],[Reason]],Churn_Mapping[Reason],Churn_Mapping[Type],"")</f>
        <v xml:space="preserve">Unknown </v>
      </c>
      <c r="N99" s="3">
        <v>45047</v>
      </c>
      <c r="O99" s="45" t="str">
        <f t="shared" si="3"/>
        <v>May</v>
      </c>
      <c r="P99" s="15">
        <f>_xlfn.XLOOKUP(EOMONTH(Table229[[#This Row],[Effective Date: (BD)]],0),Budget_2023[Month],Budget_2023[Budget],"not found")</f>
        <v>62807</v>
      </c>
      <c r="Q99" s="9">
        <v>0</v>
      </c>
      <c r="R99" t="s">
        <v>834</v>
      </c>
      <c r="S99"/>
    </row>
    <row r="100" spans="1:19">
      <c r="A100" t="s">
        <v>13</v>
      </c>
      <c r="B100" t="s">
        <v>160</v>
      </c>
      <c r="C100" t="s">
        <v>845</v>
      </c>
      <c r="D100" s="28" t="s">
        <v>847</v>
      </c>
      <c r="E100" s="72">
        <v>5100</v>
      </c>
      <c r="F100" s="9">
        <v>5100</v>
      </c>
      <c r="G100" s="9">
        <v>0</v>
      </c>
      <c r="H100" s="9" t="s">
        <v>754</v>
      </c>
      <c r="I100" s="9">
        <v>0</v>
      </c>
      <c r="J100" s="9">
        <v>5100</v>
      </c>
      <c r="K100" s="9">
        <v>0</v>
      </c>
      <c r="L100" t="s">
        <v>469</v>
      </c>
      <c r="M100" s="47" t="str">
        <f>_xlfn.XLOOKUP(Table229[[#This Row],[Reason]],Churn_Mapping[Reason],Churn_Mapping[Type],"")</f>
        <v xml:space="preserve">Unknown </v>
      </c>
      <c r="N100" s="3">
        <v>45047</v>
      </c>
      <c r="O100" s="45" t="str">
        <f t="shared" si="3"/>
        <v>May</v>
      </c>
      <c r="P100" s="15">
        <f>_xlfn.XLOOKUP(EOMONTH(Table229[[#This Row],[Effective Date: (BD)]],0),Budget_2023[Month],Budget_2023[Budget],"not found")</f>
        <v>62807</v>
      </c>
      <c r="Q100" s="9">
        <v>0</v>
      </c>
      <c r="R100" t="s">
        <v>834</v>
      </c>
    </row>
    <row r="101" spans="1:19">
      <c r="A101" t="s">
        <v>12</v>
      </c>
      <c r="B101" t="s">
        <v>173</v>
      </c>
      <c r="C101" t="s">
        <v>39</v>
      </c>
      <c r="D101" s="28" t="s">
        <v>575</v>
      </c>
      <c r="E101" s="72">
        <v>330</v>
      </c>
      <c r="F101" s="9">
        <v>330</v>
      </c>
      <c r="G101" s="9">
        <v>0</v>
      </c>
      <c r="H101" s="9" t="s">
        <v>754</v>
      </c>
      <c r="I101" s="9">
        <v>0</v>
      </c>
      <c r="J101" s="9">
        <v>0</v>
      </c>
      <c r="K101" s="9">
        <v>0</v>
      </c>
      <c r="L101" t="s">
        <v>41</v>
      </c>
      <c r="M101" s="47" t="str">
        <f>_xlfn.XLOOKUP(Table229[[#This Row],[Reason]],Churn_Mapping[Reason],Churn_Mapping[Type],"")</f>
        <v>Uncontrollable</v>
      </c>
      <c r="N101" s="3">
        <v>45047</v>
      </c>
      <c r="O101" s="45" t="str">
        <f t="shared" si="3"/>
        <v>May</v>
      </c>
      <c r="P101" s="15">
        <f>_xlfn.XLOOKUP(EOMONTH(Table229[[#This Row],[Effective Date: (BD)]],0),Budget_2023[Month],Budget_2023[Budget],"not found")</f>
        <v>62807</v>
      </c>
      <c r="Q101" s="9">
        <v>0</v>
      </c>
      <c r="R101" t="s">
        <v>848</v>
      </c>
    </row>
    <row r="102" spans="1:19">
      <c r="A102" t="s">
        <v>12</v>
      </c>
      <c r="B102" t="s">
        <v>160</v>
      </c>
      <c r="C102" t="s">
        <v>39</v>
      </c>
      <c r="D102" s="28" t="s">
        <v>661</v>
      </c>
      <c r="E102" s="72" t="s">
        <v>770</v>
      </c>
      <c r="F102" s="9">
        <v>175</v>
      </c>
      <c r="G102" s="9" t="s">
        <v>770</v>
      </c>
      <c r="H102" s="9" t="s">
        <v>754</v>
      </c>
      <c r="I102" s="9" t="s">
        <v>770</v>
      </c>
      <c r="J102" s="9" t="s">
        <v>770</v>
      </c>
      <c r="K102" s="9">
        <v>0</v>
      </c>
      <c r="L102" t="s">
        <v>475</v>
      </c>
      <c r="M102" s="47" t="str">
        <f>_xlfn.XLOOKUP(Table229[[#This Row],[Reason]],Churn_Mapping[Reason],Churn_Mapping[Type],"")</f>
        <v>Controllable</v>
      </c>
      <c r="N102" s="3">
        <v>45050</v>
      </c>
      <c r="O102" s="45" t="str">
        <f t="shared" si="3"/>
        <v>May</v>
      </c>
      <c r="P102" s="15">
        <f>_xlfn.XLOOKUP(EOMONTH(Table229[[#This Row],[Effective Date: (BD)]],0),Budget_2023[Month],Budget_2023[Budget],"not found")</f>
        <v>62807</v>
      </c>
      <c r="Q102" s="9">
        <v>0</v>
      </c>
      <c r="R102" t="s">
        <v>849</v>
      </c>
    </row>
    <row r="103" spans="1:19">
      <c r="A103" t="s">
        <v>12</v>
      </c>
      <c r="B103" t="s">
        <v>753</v>
      </c>
      <c r="C103" t="s">
        <v>39</v>
      </c>
      <c r="D103" s="28" t="s">
        <v>575</v>
      </c>
      <c r="E103" s="72">
        <v>180</v>
      </c>
      <c r="F103" s="9">
        <v>180</v>
      </c>
      <c r="G103" s="9">
        <v>0</v>
      </c>
      <c r="H103" s="9" t="s">
        <v>754</v>
      </c>
      <c r="I103" s="9">
        <v>0</v>
      </c>
      <c r="J103" s="9">
        <v>0</v>
      </c>
      <c r="K103" s="9">
        <v>0</v>
      </c>
      <c r="L103" t="s">
        <v>475</v>
      </c>
      <c r="M103" s="47" t="str">
        <f>_xlfn.XLOOKUP(Table229[[#This Row],[Reason]],Churn_Mapping[Reason],Churn_Mapping[Type],"")</f>
        <v>Controllable</v>
      </c>
      <c r="N103" s="3">
        <v>45050</v>
      </c>
      <c r="O103" s="45" t="str">
        <f t="shared" si="3"/>
        <v>May</v>
      </c>
      <c r="P103" s="15">
        <f>_xlfn.XLOOKUP(EOMONTH(Table229[[#This Row],[Effective Date: (BD)]],0),Budget_2023[Month],Budget_2023[Budget],"not found")</f>
        <v>62807</v>
      </c>
      <c r="Q103" s="9">
        <v>0</v>
      </c>
    </row>
    <row r="104" spans="1:19">
      <c r="A104" t="s">
        <v>12</v>
      </c>
      <c r="B104" t="s">
        <v>160</v>
      </c>
      <c r="C104" t="s">
        <v>484</v>
      </c>
      <c r="D104" s="28" t="s">
        <v>844</v>
      </c>
      <c r="E104" s="72">
        <v>135</v>
      </c>
      <c r="F104" s="9">
        <v>135</v>
      </c>
      <c r="G104" s="9" t="s">
        <v>770</v>
      </c>
      <c r="H104" s="9" t="s">
        <v>754</v>
      </c>
      <c r="I104" s="9" t="s">
        <v>770</v>
      </c>
      <c r="J104" s="9" t="s">
        <v>770</v>
      </c>
      <c r="K104" s="9" t="s">
        <v>770</v>
      </c>
      <c r="L104" t="s">
        <v>738</v>
      </c>
      <c r="M104" s="47" t="str">
        <f>_xlfn.XLOOKUP(Table229[[#This Row],[Reason]],Churn_Mapping[Reason],Churn_Mapping[Type],"")</f>
        <v>Controllable</v>
      </c>
      <c r="N104" s="3">
        <v>45054</v>
      </c>
      <c r="O104" s="45" t="str">
        <f t="shared" si="3"/>
        <v>May</v>
      </c>
      <c r="P104" s="15">
        <f>_xlfn.XLOOKUP(EOMONTH(Table229[[#This Row],[Effective Date: (BD)]],0),Budget_2023[Month],Budget_2023[Budget],"not found")</f>
        <v>62807</v>
      </c>
      <c r="Q104" s="9">
        <v>0</v>
      </c>
    </row>
    <row r="105" spans="1:19">
      <c r="A105" t="s">
        <v>13</v>
      </c>
      <c r="B105" t="s">
        <v>160</v>
      </c>
      <c r="C105" t="s">
        <v>476</v>
      </c>
      <c r="D105" s="28" t="s">
        <v>850</v>
      </c>
      <c r="E105" s="72">
        <v>27.5</v>
      </c>
      <c r="F105" s="9">
        <v>27.5</v>
      </c>
      <c r="G105" s="9" t="s">
        <v>770</v>
      </c>
      <c r="H105" s="9" t="s">
        <v>754</v>
      </c>
      <c r="I105" s="9" t="s">
        <v>770</v>
      </c>
      <c r="J105" s="9" t="s">
        <v>770</v>
      </c>
      <c r="K105" s="9" t="s">
        <v>770</v>
      </c>
      <c r="L105" t="s">
        <v>54</v>
      </c>
      <c r="M105" s="47" t="str">
        <f>_xlfn.XLOOKUP(Table229[[#This Row],[Reason]],Churn_Mapping[Reason],Churn_Mapping[Type],"")</f>
        <v>Uncontrollable</v>
      </c>
      <c r="N105" s="3">
        <v>45056</v>
      </c>
      <c r="O105" s="45" t="str">
        <f t="shared" si="3"/>
        <v>May</v>
      </c>
      <c r="P105" s="15">
        <f>_xlfn.XLOOKUP(EOMONTH(Table229[[#This Row],[Effective Date: (BD)]],0),Budget_2023[Month],Budget_2023[Budget],"not found")</f>
        <v>62807</v>
      </c>
      <c r="Q105" s="9">
        <v>0</v>
      </c>
    </row>
    <row r="106" spans="1:19">
      <c r="A106" t="s">
        <v>13</v>
      </c>
      <c r="B106" t="s">
        <v>160</v>
      </c>
      <c r="C106" t="s">
        <v>476</v>
      </c>
      <c r="D106" s="28" t="s">
        <v>851</v>
      </c>
      <c r="E106" s="72" t="s">
        <v>770</v>
      </c>
      <c r="F106" s="9">
        <v>2395.23</v>
      </c>
      <c r="G106" s="9">
        <v>0</v>
      </c>
      <c r="H106" s="9" t="s">
        <v>754</v>
      </c>
      <c r="I106" s="9">
        <v>0</v>
      </c>
      <c r="J106" s="9" t="s">
        <v>770</v>
      </c>
      <c r="K106" s="9">
        <v>0</v>
      </c>
      <c r="L106" t="s">
        <v>475</v>
      </c>
      <c r="M106" s="47" t="str">
        <f>_xlfn.XLOOKUP(Table229[[#This Row],[Reason]],Churn_Mapping[Reason],Churn_Mapping[Type],"")</f>
        <v>Controllable</v>
      </c>
      <c r="N106" s="3">
        <v>45070</v>
      </c>
      <c r="O106" s="45" t="str">
        <f t="shared" si="3"/>
        <v>May</v>
      </c>
      <c r="P106" s="15">
        <f>_xlfn.XLOOKUP(EOMONTH(Table229[[#This Row],[Effective Date: (BD)]],0),Budget_2023[Month],Budget_2023[Budget],"not found")</f>
        <v>62807</v>
      </c>
      <c r="Q106" s="9">
        <v>0</v>
      </c>
    </row>
    <row r="107" spans="1:19">
      <c r="A107" t="s">
        <v>13</v>
      </c>
      <c r="B107" t="s">
        <v>173</v>
      </c>
      <c r="C107" t="s">
        <v>39</v>
      </c>
      <c r="D107" s="28" t="s">
        <v>405</v>
      </c>
      <c r="E107" s="72">
        <v>2692</v>
      </c>
      <c r="F107" s="9">
        <v>2692</v>
      </c>
      <c r="G107" s="9">
        <v>0</v>
      </c>
      <c r="H107" s="9" t="s">
        <v>754</v>
      </c>
      <c r="I107" s="9">
        <v>0</v>
      </c>
      <c r="J107" s="9">
        <v>0</v>
      </c>
      <c r="K107" s="9">
        <v>0</v>
      </c>
      <c r="L107" t="s">
        <v>45</v>
      </c>
      <c r="M107" s="47" t="str">
        <f>_xlfn.XLOOKUP(Table229[[#This Row],[Reason]],Churn_Mapping[Reason],Churn_Mapping[Type],"")</f>
        <v>Uncontrollable</v>
      </c>
      <c r="N107" s="3">
        <v>45072</v>
      </c>
      <c r="O107" s="45" t="str">
        <f t="shared" si="3"/>
        <v>May</v>
      </c>
      <c r="P107" s="15">
        <f>_xlfn.XLOOKUP(EOMONTH(Table229[[#This Row],[Effective Date: (BD)]],0),Budget_2023[Month],Budget_2023[Budget],"not found")</f>
        <v>62807</v>
      </c>
      <c r="Q107" s="9">
        <v>0</v>
      </c>
    </row>
    <row r="108" spans="1:19">
      <c r="A108" t="s">
        <v>13</v>
      </c>
      <c r="B108" t="s">
        <v>780</v>
      </c>
      <c r="C108" t="s">
        <v>39</v>
      </c>
      <c r="D108" s="28" t="s">
        <v>405</v>
      </c>
      <c r="E108" s="72">
        <v>818.96</v>
      </c>
      <c r="F108" s="9">
        <v>818.96</v>
      </c>
      <c r="G108" s="9">
        <v>0</v>
      </c>
      <c r="H108" s="9" t="s">
        <v>754</v>
      </c>
      <c r="I108" s="9">
        <v>0</v>
      </c>
      <c r="J108" s="9">
        <v>0</v>
      </c>
      <c r="K108" s="9">
        <v>0</v>
      </c>
      <c r="L108" t="s">
        <v>475</v>
      </c>
      <c r="M108" s="47" t="str">
        <f>_xlfn.XLOOKUP(Table229[[#This Row],[Reason]],Churn_Mapping[Reason],Churn_Mapping[Type],"")</f>
        <v>Controllable</v>
      </c>
      <c r="N108" s="3">
        <v>45072</v>
      </c>
      <c r="O108" s="45" t="str">
        <f t="shared" si="3"/>
        <v>May</v>
      </c>
      <c r="P108" s="15">
        <f>_xlfn.XLOOKUP(EOMONTH(Table229[[#This Row],[Effective Date: (BD)]],0),Budget_2023[Month],Budget_2023[Budget],"not found")</f>
        <v>62807</v>
      </c>
      <c r="Q108" s="9">
        <v>0</v>
      </c>
    </row>
    <row r="109" spans="1:19">
      <c r="A109" t="s">
        <v>13</v>
      </c>
      <c r="B109" t="s">
        <v>160</v>
      </c>
      <c r="C109" t="s">
        <v>486</v>
      </c>
      <c r="D109" s="28" t="s">
        <v>852</v>
      </c>
      <c r="E109" s="72">
        <v>6235.65</v>
      </c>
      <c r="F109" s="9">
        <v>6235.65</v>
      </c>
      <c r="G109" s="9">
        <v>0</v>
      </c>
      <c r="H109" s="9" t="s">
        <v>754</v>
      </c>
      <c r="I109" s="9">
        <v>0</v>
      </c>
      <c r="J109" s="9" t="s">
        <v>787</v>
      </c>
      <c r="K109" s="9">
        <v>0</v>
      </c>
      <c r="L109" t="s">
        <v>54</v>
      </c>
      <c r="M109" s="47" t="str">
        <f>_xlfn.XLOOKUP(Table229[[#This Row],[Reason]],Churn_Mapping[Reason],Churn_Mapping[Type],"")</f>
        <v>Uncontrollable</v>
      </c>
      <c r="N109" s="3">
        <v>45077</v>
      </c>
      <c r="O109" s="45" t="str">
        <f t="shared" si="3"/>
        <v>May</v>
      </c>
      <c r="P109" s="15">
        <f>_xlfn.XLOOKUP(EOMONTH(Table229[[#This Row],[Effective Date: (BD)]],0),Budget_2023[Month],Budget_2023[Budget],"not found")</f>
        <v>62807</v>
      </c>
      <c r="Q109" s="9">
        <v>0</v>
      </c>
    </row>
    <row r="110" spans="1:19">
      <c r="A110" t="s">
        <v>12</v>
      </c>
      <c r="B110" t="s">
        <v>173</v>
      </c>
      <c r="C110" t="s">
        <v>39</v>
      </c>
      <c r="D110" s="28" t="s">
        <v>853</v>
      </c>
      <c r="E110" s="72" t="s">
        <v>770</v>
      </c>
      <c r="F110" s="9">
        <v>1133.5</v>
      </c>
      <c r="G110" s="9">
        <v>0</v>
      </c>
      <c r="H110" s="9" t="s">
        <v>754</v>
      </c>
      <c r="I110" s="9">
        <v>0</v>
      </c>
      <c r="J110" s="9" t="s">
        <v>770</v>
      </c>
      <c r="K110" s="9">
        <v>0</v>
      </c>
      <c r="L110" t="s">
        <v>50</v>
      </c>
      <c r="M110" s="47" t="str">
        <f>_xlfn.XLOOKUP(Table229[[#This Row],[Reason]],Churn_Mapping[Reason],Churn_Mapping[Type],"")</f>
        <v>Controllable</v>
      </c>
      <c r="N110" s="3">
        <v>45077</v>
      </c>
      <c r="O110" s="45" t="str">
        <f t="shared" si="3"/>
        <v>May</v>
      </c>
      <c r="P110" s="15">
        <f>_xlfn.XLOOKUP(EOMONTH(Table229[[#This Row],[Effective Date: (BD)]],0),Budget_2023[Month],Budget_2023[Budget],"not found")</f>
        <v>62807</v>
      </c>
      <c r="Q110" s="9">
        <v>0</v>
      </c>
    </row>
    <row r="111" spans="1:19">
      <c r="A111" t="s">
        <v>12</v>
      </c>
      <c r="B111" t="s">
        <v>160</v>
      </c>
      <c r="C111" t="s">
        <v>39</v>
      </c>
      <c r="D111" s="28" t="s">
        <v>269</v>
      </c>
      <c r="E111" s="72" t="s">
        <v>770</v>
      </c>
      <c r="F111" s="9">
        <v>450</v>
      </c>
      <c r="G111" s="9" t="s">
        <v>770</v>
      </c>
      <c r="H111" s="9" t="s">
        <v>754</v>
      </c>
      <c r="I111" s="9">
        <v>0</v>
      </c>
      <c r="J111" s="9">
        <v>0</v>
      </c>
      <c r="K111" s="9">
        <v>0</v>
      </c>
      <c r="L111" t="s">
        <v>475</v>
      </c>
      <c r="M111" s="47" t="str">
        <f>_xlfn.XLOOKUP(Table229[[#This Row],[Reason]],Churn_Mapping[Reason],Churn_Mapping[Type],"")</f>
        <v>Controllable</v>
      </c>
      <c r="N111" s="3">
        <v>45077</v>
      </c>
      <c r="O111" s="45" t="str">
        <f t="shared" si="3"/>
        <v>May</v>
      </c>
      <c r="P111" s="15">
        <f>_xlfn.XLOOKUP(EOMONTH(Table229[[#This Row],[Effective Date: (BD)]],0),Budget_2023[Month],Budget_2023[Budget],"not found")</f>
        <v>62807</v>
      </c>
      <c r="Q111" s="9">
        <v>0</v>
      </c>
      <c r="R111" t="s">
        <v>854</v>
      </c>
    </row>
    <row r="112" spans="1:19">
      <c r="A112" t="s">
        <v>12</v>
      </c>
      <c r="B112" t="s">
        <v>160</v>
      </c>
      <c r="C112" t="s">
        <v>476</v>
      </c>
      <c r="D112" s="28" t="s">
        <v>855</v>
      </c>
      <c r="E112" s="72" t="s">
        <v>770</v>
      </c>
      <c r="F112" s="50">
        <v>1919.5</v>
      </c>
      <c r="G112" s="9" t="s">
        <v>770</v>
      </c>
      <c r="H112" s="9" t="s">
        <v>754</v>
      </c>
      <c r="I112" s="9" t="s">
        <v>770</v>
      </c>
      <c r="J112" s="9" t="s">
        <v>787</v>
      </c>
      <c r="K112" s="9">
        <v>0</v>
      </c>
      <c r="L112" t="s">
        <v>50</v>
      </c>
      <c r="M112" s="47" t="str">
        <f>_xlfn.XLOOKUP(Table229[[#This Row],[Reason]],Churn_Mapping[Reason],Churn_Mapping[Type],"")</f>
        <v>Controllable</v>
      </c>
      <c r="N112" s="3">
        <v>45077</v>
      </c>
      <c r="O112" s="45" t="str">
        <f t="shared" si="3"/>
        <v>May</v>
      </c>
      <c r="P112" s="15">
        <f>_xlfn.XLOOKUP(EOMONTH(Table229[[#This Row],[Effective Date: (BD)]],0),Budget_2023[Month],Budget_2023[Budget],"not found")</f>
        <v>62807</v>
      </c>
      <c r="Q112" s="9">
        <v>0</v>
      </c>
    </row>
    <row r="113" spans="1:18">
      <c r="A113" t="s">
        <v>13</v>
      </c>
      <c r="B113" t="s">
        <v>160</v>
      </c>
      <c r="C113" t="s">
        <v>476</v>
      </c>
      <c r="D113" s="28" t="s">
        <v>856</v>
      </c>
      <c r="E113" s="72" t="s">
        <v>770</v>
      </c>
      <c r="F113" s="9">
        <v>5.5</v>
      </c>
      <c r="G113" s="9" t="s">
        <v>770</v>
      </c>
      <c r="H113" s="9" t="s">
        <v>754</v>
      </c>
      <c r="I113" s="9" t="s">
        <v>770</v>
      </c>
      <c r="J113" s="9" t="s">
        <v>787</v>
      </c>
      <c r="K113" s="9" t="s">
        <v>770</v>
      </c>
      <c r="L113" t="s">
        <v>54</v>
      </c>
      <c r="M113" s="47" t="str">
        <f>_xlfn.XLOOKUP(Table229[[#This Row],[Reason]],Churn_Mapping[Reason],Churn_Mapping[Type],"")</f>
        <v>Uncontrollable</v>
      </c>
      <c r="N113" s="3">
        <v>45077</v>
      </c>
      <c r="O113" s="45" t="str">
        <f t="shared" si="3"/>
        <v>May</v>
      </c>
      <c r="P113" s="15">
        <f>_xlfn.XLOOKUP(EOMONTH(Table229[[#This Row],[Effective Date: (BD)]],0),Budget_2023[Month],Budget_2023[Budget],"not found")</f>
        <v>62807</v>
      </c>
      <c r="Q113" s="9">
        <v>0</v>
      </c>
    </row>
    <row r="114" spans="1:18">
      <c r="A114" t="s">
        <v>14</v>
      </c>
      <c r="B114" t="s">
        <v>160</v>
      </c>
      <c r="C114" t="s">
        <v>39</v>
      </c>
      <c r="D114" s="28" t="s">
        <v>857</v>
      </c>
      <c r="E114" s="72">
        <v>4348.25</v>
      </c>
      <c r="F114" s="9">
        <v>4348.25</v>
      </c>
      <c r="G114" s="9" t="s">
        <v>770</v>
      </c>
      <c r="H114" s="9" t="s">
        <v>763</v>
      </c>
      <c r="I114" s="9">
        <v>38409.54</v>
      </c>
      <c r="J114" s="9">
        <v>4348.25</v>
      </c>
      <c r="K114" s="9">
        <v>38409.54</v>
      </c>
      <c r="L114" t="s">
        <v>52</v>
      </c>
      <c r="M114" s="47" t="str">
        <f>_xlfn.XLOOKUP(Table229[[#This Row],[Reason]],Churn_Mapping[Reason],Churn_Mapping[Type],"")</f>
        <v>Controllable</v>
      </c>
      <c r="N114" s="3">
        <v>45077</v>
      </c>
      <c r="O114" s="45" t="str">
        <f t="shared" si="3"/>
        <v>May</v>
      </c>
      <c r="P114" s="15">
        <f>_xlfn.XLOOKUP(EOMONTH(Table229[[#This Row],[Effective Date: (BD)]],0),Budget_2023[Month],Budget_2023[Budget],"not found")</f>
        <v>62807</v>
      </c>
      <c r="Q114" s="9">
        <v>0</v>
      </c>
    </row>
    <row r="115" spans="1:18">
      <c r="A115" t="s">
        <v>12</v>
      </c>
      <c r="B115" t="s">
        <v>160</v>
      </c>
      <c r="C115" t="s">
        <v>486</v>
      </c>
      <c r="D115" s="28" t="s">
        <v>858</v>
      </c>
      <c r="E115" s="72">
        <v>3530</v>
      </c>
      <c r="F115" s="9" t="s">
        <v>770</v>
      </c>
      <c r="G115" s="9" t="s">
        <v>770</v>
      </c>
      <c r="H115" s="9" t="s">
        <v>754</v>
      </c>
      <c r="I115" s="9" t="s">
        <v>770</v>
      </c>
      <c r="J115" s="9" t="s">
        <v>770</v>
      </c>
      <c r="K115" s="9" t="s">
        <v>770</v>
      </c>
      <c r="L115" t="s">
        <v>54</v>
      </c>
      <c r="M115" s="47" t="str">
        <f>_xlfn.XLOOKUP(Table229[[#This Row],[Reason]],Churn_Mapping[Reason],Churn_Mapping[Type],"")</f>
        <v>Uncontrollable</v>
      </c>
      <c r="N115" s="3">
        <v>45077</v>
      </c>
      <c r="O115" s="45" t="str">
        <f t="shared" si="3"/>
        <v>May</v>
      </c>
      <c r="P115" s="15">
        <f>_xlfn.XLOOKUP(EOMONTH(Table229[[#This Row],[Effective Date: (BD)]],0),Budget_2023[Month],Budget_2023[Budget],"not found")</f>
        <v>62807</v>
      </c>
      <c r="Q115" s="9">
        <v>0</v>
      </c>
    </row>
    <row r="116" spans="1:18">
      <c r="A116" t="s">
        <v>13</v>
      </c>
      <c r="B116" t="s">
        <v>794</v>
      </c>
      <c r="C116" t="s">
        <v>225</v>
      </c>
      <c r="D116" s="28" t="s">
        <v>859</v>
      </c>
      <c r="E116" s="72">
        <v>2447.6</v>
      </c>
      <c r="F116" s="9">
        <v>2447.6</v>
      </c>
      <c r="G116" s="9" t="s">
        <v>770</v>
      </c>
      <c r="H116" s="9" t="s">
        <v>763</v>
      </c>
      <c r="I116" s="9">
        <v>17212.150000000001</v>
      </c>
      <c r="J116" s="9">
        <v>2447.6</v>
      </c>
      <c r="K116" s="9">
        <v>17212.150000000001</v>
      </c>
      <c r="L116" t="s">
        <v>45</v>
      </c>
      <c r="M116" s="47" t="str">
        <f>_xlfn.XLOOKUP(Table229[[#This Row],[Reason]],Churn_Mapping[Reason],Churn_Mapping[Type],"")</f>
        <v>Uncontrollable</v>
      </c>
      <c r="N116" s="3">
        <v>45077</v>
      </c>
      <c r="O116" s="45" t="str">
        <f t="shared" si="3"/>
        <v>May</v>
      </c>
      <c r="P116" s="15">
        <f>_xlfn.XLOOKUP(EOMONTH(Table229[[#This Row],[Effective Date: (BD)]],0),Budget_2023[Month],Budget_2023[Budget],"not found")</f>
        <v>62807</v>
      </c>
      <c r="Q116" s="9">
        <v>0</v>
      </c>
    </row>
    <row r="117" spans="1:18">
      <c r="A117" t="s">
        <v>13</v>
      </c>
      <c r="B117" t="s">
        <v>160</v>
      </c>
      <c r="C117" t="s">
        <v>225</v>
      </c>
      <c r="D117" s="28" t="s">
        <v>860</v>
      </c>
      <c r="E117" s="72">
        <v>2203</v>
      </c>
      <c r="F117" s="9">
        <v>2203</v>
      </c>
      <c r="G117" s="9" t="s">
        <v>770</v>
      </c>
      <c r="H117" s="9" t="s">
        <v>754</v>
      </c>
      <c r="I117" s="9" t="s">
        <v>770</v>
      </c>
      <c r="J117" s="9" t="s">
        <v>787</v>
      </c>
      <c r="K117" s="9" t="s">
        <v>770</v>
      </c>
      <c r="L117" t="s">
        <v>54</v>
      </c>
      <c r="M117" s="47" t="str">
        <f>_xlfn.XLOOKUP(Table229[[#This Row],[Reason]],Churn_Mapping[Reason],Churn_Mapping[Type],"")</f>
        <v>Uncontrollable</v>
      </c>
      <c r="N117" s="3">
        <v>45077</v>
      </c>
      <c r="O117" s="45" t="str">
        <f t="shared" si="3"/>
        <v>May</v>
      </c>
      <c r="P117" s="15">
        <f>_xlfn.XLOOKUP(EOMONTH(Table229[[#This Row],[Effective Date: (BD)]],0),Budget_2023[Month],Budget_2023[Budget],"not found")</f>
        <v>62807</v>
      </c>
      <c r="Q117" s="9">
        <v>0</v>
      </c>
    </row>
    <row r="118" spans="1:18">
      <c r="A118" t="s">
        <v>13</v>
      </c>
      <c r="B118" t="s">
        <v>160</v>
      </c>
      <c r="C118" t="s">
        <v>39</v>
      </c>
      <c r="D118" s="28" t="s">
        <v>861</v>
      </c>
      <c r="E118" s="72">
        <v>1267</v>
      </c>
      <c r="F118" s="9">
        <v>1267</v>
      </c>
      <c r="G118" s="9" t="s">
        <v>770</v>
      </c>
      <c r="H118" s="9" t="s">
        <v>754</v>
      </c>
      <c r="I118" s="9">
        <v>0</v>
      </c>
      <c r="J118" s="9" t="s">
        <v>770</v>
      </c>
      <c r="K118" s="9" t="s">
        <v>770</v>
      </c>
      <c r="L118" t="s">
        <v>54</v>
      </c>
      <c r="M118" s="47" t="str">
        <f>_xlfn.XLOOKUP(Table229[[#This Row],[Reason]],Churn_Mapping[Reason],Churn_Mapping[Type],"")</f>
        <v>Uncontrollable</v>
      </c>
      <c r="N118" s="3">
        <v>45077</v>
      </c>
      <c r="O118" s="45" t="str">
        <f t="shared" si="3"/>
        <v>May</v>
      </c>
      <c r="P118" s="15">
        <f>_xlfn.XLOOKUP(EOMONTH(Table229[[#This Row],[Effective Date: (BD)]],0),Budget_2023[Month],Budget_2023[Budget],"not found")</f>
        <v>62807</v>
      </c>
      <c r="Q118" s="9">
        <v>0</v>
      </c>
    </row>
    <row r="119" spans="1:18">
      <c r="A119" t="s">
        <v>13</v>
      </c>
      <c r="B119" t="s">
        <v>780</v>
      </c>
      <c r="C119" t="s">
        <v>39</v>
      </c>
      <c r="D119" s="28" t="s">
        <v>862</v>
      </c>
      <c r="E119" s="72">
        <v>998</v>
      </c>
      <c r="F119" s="9">
        <v>998</v>
      </c>
      <c r="G119" s="9" t="s">
        <v>770</v>
      </c>
      <c r="H119" s="9" t="s">
        <v>754</v>
      </c>
      <c r="I119" s="9">
        <v>0</v>
      </c>
      <c r="J119" s="50">
        <v>499</v>
      </c>
      <c r="K119" s="9">
        <v>0</v>
      </c>
      <c r="L119" t="s">
        <v>475</v>
      </c>
      <c r="M119" s="47" t="str">
        <f>_xlfn.XLOOKUP(Table229[[#This Row],[Reason]],Churn_Mapping[Reason],Churn_Mapping[Type],"")</f>
        <v>Controllable</v>
      </c>
      <c r="N119" s="3">
        <v>45077</v>
      </c>
      <c r="O119" s="45" t="str">
        <f t="shared" si="3"/>
        <v>May</v>
      </c>
      <c r="P119" s="15">
        <f>_xlfn.XLOOKUP(EOMONTH(Table229[[#This Row],[Effective Date: (BD)]],0),Budget_2023[Month],Budget_2023[Budget],"not found")</f>
        <v>62807</v>
      </c>
      <c r="Q119" s="9">
        <v>0</v>
      </c>
    </row>
    <row r="120" spans="1:18">
      <c r="A120" t="s">
        <v>13</v>
      </c>
      <c r="B120" t="s">
        <v>160</v>
      </c>
      <c r="C120" t="s">
        <v>168</v>
      </c>
      <c r="D120" s="28" t="s">
        <v>863</v>
      </c>
      <c r="E120" s="72">
        <v>750</v>
      </c>
      <c r="F120" s="50">
        <v>750</v>
      </c>
      <c r="G120" s="9" t="s">
        <v>770</v>
      </c>
      <c r="H120" s="9" t="s">
        <v>763</v>
      </c>
      <c r="I120" s="9">
        <v>6725.81</v>
      </c>
      <c r="J120" s="9" t="s">
        <v>787</v>
      </c>
      <c r="K120" s="9" t="s">
        <v>787</v>
      </c>
      <c r="L120" t="s">
        <v>52</v>
      </c>
      <c r="M120" s="47" t="str">
        <f>_xlfn.XLOOKUP(Table229[[#This Row],[Reason]],Churn_Mapping[Reason],Churn_Mapping[Type],"")</f>
        <v>Controllable</v>
      </c>
      <c r="N120" s="3">
        <v>45077</v>
      </c>
      <c r="O120" s="45" t="str">
        <f t="shared" si="3"/>
        <v>May</v>
      </c>
      <c r="P120" s="15">
        <f>_xlfn.XLOOKUP(EOMONTH(Table229[[#This Row],[Effective Date: (BD)]],0),Budget_2023[Month],Budget_2023[Budget],"not found")</f>
        <v>62807</v>
      </c>
      <c r="Q120" s="9">
        <v>0</v>
      </c>
    </row>
    <row r="121" spans="1:18">
      <c r="A121" t="s">
        <v>13</v>
      </c>
      <c r="B121" t="s">
        <v>780</v>
      </c>
      <c r="C121" t="s">
        <v>168</v>
      </c>
      <c r="D121" s="28" t="s">
        <v>864</v>
      </c>
      <c r="E121" s="72">
        <v>408.09</v>
      </c>
      <c r="F121" s="9">
        <v>408.09</v>
      </c>
      <c r="G121" s="9" t="s">
        <v>770</v>
      </c>
      <c r="H121" s="9" t="s">
        <v>763</v>
      </c>
      <c r="I121" s="9">
        <v>3785.23</v>
      </c>
      <c r="J121" s="9" t="s">
        <v>787</v>
      </c>
      <c r="K121" s="9">
        <v>3785.23</v>
      </c>
      <c r="L121" t="s">
        <v>54</v>
      </c>
      <c r="M121" s="47" t="str">
        <f>_xlfn.XLOOKUP(Table229[[#This Row],[Reason]],Churn_Mapping[Reason],Churn_Mapping[Type],"")</f>
        <v>Uncontrollable</v>
      </c>
      <c r="N121" s="3">
        <v>45077</v>
      </c>
      <c r="O121" s="45" t="str">
        <f t="shared" si="3"/>
        <v>May</v>
      </c>
      <c r="P121" s="15">
        <f>_xlfn.XLOOKUP(EOMONTH(Table229[[#This Row],[Effective Date: (BD)]],0),Budget_2023[Month],Budget_2023[Budget],"not found")</f>
        <v>62807</v>
      </c>
      <c r="Q121" s="9">
        <v>0</v>
      </c>
    </row>
    <row r="122" spans="1:18">
      <c r="A122" t="s">
        <v>13</v>
      </c>
      <c r="B122" t="s">
        <v>780</v>
      </c>
      <c r="C122" t="s">
        <v>168</v>
      </c>
      <c r="D122" s="28" t="s">
        <v>865</v>
      </c>
      <c r="E122" s="72">
        <v>50</v>
      </c>
      <c r="F122" s="9">
        <v>50</v>
      </c>
      <c r="G122" s="9">
        <v>0</v>
      </c>
      <c r="H122" s="9" t="s">
        <v>763</v>
      </c>
      <c r="I122" s="9">
        <v>235.48</v>
      </c>
      <c r="J122" s="9" t="s">
        <v>770</v>
      </c>
      <c r="K122" s="9">
        <v>235.48</v>
      </c>
      <c r="L122" t="s">
        <v>41</v>
      </c>
      <c r="M122" s="47" t="str">
        <f>_xlfn.XLOOKUP(Table229[[#This Row],[Reason]],Churn_Mapping[Reason],Churn_Mapping[Type],"")</f>
        <v>Uncontrollable</v>
      </c>
      <c r="N122" s="3">
        <v>45077</v>
      </c>
      <c r="O122" s="45" t="str">
        <f t="shared" si="3"/>
        <v>May</v>
      </c>
      <c r="P122" s="15">
        <f>_xlfn.XLOOKUP(EOMONTH(Table229[[#This Row],[Effective Date: (BD)]],0),Budget_2023[Month],Budget_2023[Budget],"not found")</f>
        <v>62807</v>
      </c>
      <c r="Q122" s="9">
        <v>0</v>
      </c>
    </row>
    <row r="123" spans="1:18">
      <c r="A123" t="s">
        <v>12</v>
      </c>
      <c r="B123" t="s">
        <v>160</v>
      </c>
      <c r="C123" t="s">
        <v>164</v>
      </c>
      <c r="D123" s="28" t="s">
        <v>866</v>
      </c>
      <c r="E123" s="72">
        <v>6.5</v>
      </c>
      <c r="F123" s="9">
        <v>6.5</v>
      </c>
      <c r="G123" s="9" t="s">
        <v>770</v>
      </c>
      <c r="H123" s="9" t="s">
        <v>754</v>
      </c>
      <c r="I123" s="9" t="s">
        <v>770</v>
      </c>
      <c r="J123" s="9" t="s">
        <v>770</v>
      </c>
      <c r="K123" s="9" t="s">
        <v>770</v>
      </c>
      <c r="L123" t="s">
        <v>50</v>
      </c>
      <c r="M123" s="47" t="str">
        <f>_xlfn.XLOOKUP(Table229[[#This Row],[Reason]],Churn_Mapping[Reason],Churn_Mapping[Type],"")</f>
        <v>Controllable</v>
      </c>
      <c r="N123" s="3">
        <v>45077</v>
      </c>
      <c r="O123" s="45" t="str">
        <f t="shared" si="3"/>
        <v>May</v>
      </c>
      <c r="P123" s="15">
        <f>_xlfn.XLOOKUP(EOMONTH(Table229[[#This Row],[Effective Date: (BD)]],0),Budget_2023[Month],Budget_2023[Budget],"not found")</f>
        <v>62807</v>
      </c>
      <c r="Q123" s="9">
        <v>0</v>
      </c>
    </row>
    <row r="124" spans="1:18">
      <c r="A124" t="s">
        <v>13</v>
      </c>
      <c r="B124" t="s">
        <v>160</v>
      </c>
      <c r="C124" t="s">
        <v>39</v>
      </c>
      <c r="D124" s="28" t="s">
        <v>867</v>
      </c>
      <c r="E124" s="71" t="s">
        <v>770</v>
      </c>
      <c r="F124" s="9">
        <v>77290</v>
      </c>
      <c r="G124" s="9" t="s">
        <v>770</v>
      </c>
      <c r="H124" s="9" t="s">
        <v>754</v>
      </c>
      <c r="I124" s="9" t="s">
        <v>770</v>
      </c>
      <c r="J124" s="9" t="s">
        <v>770</v>
      </c>
      <c r="K124" s="9" t="s">
        <v>770</v>
      </c>
      <c r="L124" t="s">
        <v>54</v>
      </c>
      <c r="M124" s="47" t="str">
        <f>_xlfn.XLOOKUP(Table229[[#This Row],[Reason]],Churn_Mapping[Reason],Churn_Mapping[Type],"")</f>
        <v>Uncontrollable</v>
      </c>
      <c r="N124" s="3">
        <v>45077</v>
      </c>
      <c r="O124" s="45" t="str">
        <f t="shared" si="3"/>
        <v>May</v>
      </c>
      <c r="P124" s="15">
        <f>_xlfn.XLOOKUP(EOMONTH(Table229[[#This Row],[Effective Date: (BD)]],0),Budget_2023[Month],Budget_2023[Budget],"not found")</f>
        <v>62807</v>
      </c>
      <c r="Q124" s="9">
        <v>0</v>
      </c>
    </row>
    <row r="125" spans="1:18">
      <c r="A125" t="s">
        <v>13</v>
      </c>
      <c r="B125" t="s">
        <v>160</v>
      </c>
      <c r="C125" t="s">
        <v>484</v>
      </c>
      <c r="D125" s="28" t="s">
        <v>868</v>
      </c>
      <c r="E125" s="71">
        <v>398</v>
      </c>
      <c r="F125" s="71">
        <v>398</v>
      </c>
      <c r="H125" s="9" t="s">
        <v>754</v>
      </c>
      <c r="L125" t="s">
        <v>469</v>
      </c>
      <c r="M125" s="47" t="str">
        <f>_xlfn.XLOOKUP(Table229[[#This Row],[Reason]],Churn_Mapping[Reason],Churn_Mapping[Type],"")</f>
        <v xml:space="preserve">Unknown </v>
      </c>
      <c r="N125" s="3">
        <v>45077</v>
      </c>
      <c r="O125" s="45" t="str">
        <f t="shared" si="3"/>
        <v>May</v>
      </c>
      <c r="P125" s="15">
        <f>_xlfn.XLOOKUP(EOMONTH(Table229[[#This Row],[Effective Date: (BD)]],0),Budget_2023[Month],Budget_2023[Budget],"not found")</f>
        <v>62807</v>
      </c>
    </row>
    <row r="126" spans="1:18">
      <c r="A126" t="s">
        <v>12</v>
      </c>
      <c r="B126" t="s">
        <v>173</v>
      </c>
      <c r="C126" t="s">
        <v>39</v>
      </c>
      <c r="D126" s="28" t="s">
        <v>762</v>
      </c>
      <c r="E126" s="72">
        <v>811.5</v>
      </c>
      <c r="F126" s="9">
        <v>811.5</v>
      </c>
      <c r="G126" s="9">
        <v>0</v>
      </c>
      <c r="H126" s="9" t="s">
        <v>754</v>
      </c>
      <c r="I126" s="9">
        <v>0</v>
      </c>
      <c r="J126" s="9">
        <v>0</v>
      </c>
      <c r="K126" s="9">
        <v>0</v>
      </c>
      <c r="L126" t="s">
        <v>475</v>
      </c>
      <c r="M126" s="47" t="str">
        <f>_xlfn.XLOOKUP(Table229[[#This Row],[Reason]],Churn_Mapping[Reason],Churn_Mapping[Type],"")</f>
        <v>Controllable</v>
      </c>
      <c r="N126" s="3">
        <v>45078</v>
      </c>
      <c r="O126" s="45" t="str">
        <f t="shared" si="3"/>
        <v>June</v>
      </c>
      <c r="P126" s="15">
        <f>_xlfn.XLOOKUP(EOMONTH(Table229[[#This Row],[Effective Date: (BD)]],0),Budget_2023[Month],Budget_2023[Budget],"not found")</f>
        <v>63885</v>
      </c>
      <c r="Q126" s="9">
        <v>0</v>
      </c>
      <c r="R126" t="s">
        <v>764</v>
      </c>
    </row>
    <row r="127" spans="1:18">
      <c r="A127" t="s">
        <v>12</v>
      </c>
      <c r="B127" t="s">
        <v>58</v>
      </c>
      <c r="C127" t="s">
        <v>168</v>
      </c>
      <c r="D127" s="28" t="s">
        <v>869</v>
      </c>
      <c r="E127" s="72">
        <v>647.24</v>
      </c>
      <c r="F127" s="9">
        <v>647.24</v>
      </c>
      <c r="G127" s="9">
        <v>0</v>
      </c>
      <c r="H127" s="9" t="s">
        <v>754</v>
      </c>
      <c r="I127" s="9">
        <v>0</v>
      </c>
      <c r="J127" s="9">
        <v>0</v>
      </c>
      <c r="K127" s="9">
        <v>0</v>
      </c>
      <c r="L127" t="s">
        <v>475</v>
      </c>
      <c r="M127" s="47" t="str">
        <f>_xlfn.XLOOKUP(Table229[[#This Row],[Reason]],Churn_Mapping[Reason],Churn_Mapping[Type],"")</f>
        <v>Controllable</v>
      </c>
      <c r="N127" s="3">
        <v>45078</v>
      </c>
      <c r="O127" s="45" t="str">
        <f t="shared" si="3"/>
        <v>June</v>
      </c>
      <c r="P127" s="15">
        <f>_xlfn.XLOOKUP(EOMONTH(Table229[[#This Row],[Effective Date: (BD)]],0),Budget_2023[Month],Budget_2023[Budget],"not found")</f>
        <v>63885</v>
      </c>
      <c r="Q127" s="9">
        <v>0</v>
      </c>
    </row>
    <row r="128" spans="1:18">
      <c r="A128" t="s">
        <v>12</v>
      </c>
      <c r="B128" t="s">
        <v>173</v>
      </c>
      <c r="C128" t="s">
        <v>39</v>
      </c>
      <c r="D128" s="28" t="s">
        <v>414</v>
      </c>
      <c r="E128" s="72">
        <v>192</v>
      </c>
      <c r="F128" s="9">
        <v>116</v>
      </c>
      <c r="H128" s="9" t="s">
        <v>754</v>
      </c>
      <c r="I128" s="9">
        <v>0</v>
      </c>
      <c r="J128" s="9">
        <v>0</v>
      </c>
      <c r="K128" s="9">
        <v>0</v>
      </c>
      <c r="L128" t="s">
        <v>475</v>
      </c>
      <c r="M128" s="47" t="str">
        <f>_xlfn.XLOOKUP(Table229[[#This Row],[Reason]],Churn_Mapping[Reason],Churn_Mapping[Type],"")</f>
        <v>Controllable</v>
      </c>
      <c r="N128" s="3">
        <v>45078</v>
      </c>
      <c r="O128" s="45" t="str">
        <f t="shared" si="3"/>
        <v>June</v>
      </c>
      <c r="P128" s="15">
        <f>_xlfn.XLOOKUP(EOMONTH(Table229[[#This Row],[Effective Date: (BD)]],0),Budget_2023[Month],Budget_2023[Budget],"not found")</f>
        <v>63885</v>
      </c>
      <c r="Q128" s="9">
        <v>0</v>
      </c>
    </row>
    <row r="129" spans="1:18">
      <c r="A129" t="s">
        <v>13</v>
      </c>
      <c r="B129" t="s">
        <v>58</v>
      </c>
      <c r="C129" t="s">
        <v>39</v>
      </c>
      <c r="D129" s="28" t="s">
        <v>870</v>
      </c>
      <c r="E129" s="72">
        <v>1395</v>
      </c>
      <c r="F129" s="50">
        <v>1395</v>
      </c>
      <c r="G129" s="9" t="s">
        <v>770</v>
      </c>
      <c r="H129" s="9" t="s">
        <v>754</v>
      </c>
      <c r="I129" s="9" t="s">
        <v>770</v>
      </c>
      <c r="J129" s="9" t="s">
        <v>770</v>
      </c>
      <c r="K129" s="9" t="s">
        <v>770</v>
      </c>
      <c r="L129" t="s">
        <v>632</v>
      </c>
      <c r="M129" s="47" t="str">
        <f>_xlfn.XLOOKUP(Table229[[#This Row],[Reason]],Churn_Mapping[Reason],Churn_Mapping[Type],"")</f>
        <v>Uncontrollable</v>
      </c>
      <c r="N129" s="3">
        <v>45079</v>
      </c>
      <c r="O129" s="45" t="str">
        <f t="shared" si="3"/>
        <v>June</v>
      </c>
      <c r="P129" s="15">
        <f>_xlfn.XLOOKUP(EOMONTH(Table229[[#This Row],[Effective Date: (BD)]],0),Budget_2023[Month],Budget_2023[Budget],"not found")</f>
        <v>63885</v>
      </c>
      <c r="Q129" s="9">
        <v>0</v>
      </c>
    </row>
    <row r="130" spans="1:18">
      <c r="A130" t="s">
        <v>12</v>
      </c>
      <c r="B130" t="s">
        <v>780</v>
      </c>
      <c r="C130" t="s">
        <v>39</v>
      </c>
      <c r="D130" s="28" t="s">
        <v>871</v>
      </c>
      <c r="E130" s="72">
        <v>15</v>
      </c>
      <c r="F130" s="9">
        <v>15</v>
      </c>
      <c r="G130" s="9" t="s">
        <v>770</v>
      </c>
      <c r="H130" s="9" t="s">
        <v>754</v>
      </c>
      <c r="I130" s="9" t="s">
        <v>770</v>
      </c>
      <c r="J130" s="9" t="s">
        <v>787</v>
      </c>
      <c r="K130" s="9" t="s">
        <v>770</v>
      </c>
      <c r="L130" t="s">
        <v>50</v>
      </c>
      <c r="M130" s="47" t="str">
        <f>_xlfn.XLOOKUP(Table229[[#This Row],[Reason]],Churn_Mapping[Reason],Churn_Mapping[Type],"")</f>
        <v>Controllable</v>
      </c>
      <c r="N130" s="3">
        <v>45079</v>
      </c>
      <c r="O130" s="45" t="str">
        <f t="shared" ref="O130:O161" si="4">TEXT(N130,"mmmm")</f>
        <v>June</v>
      </c>
      <c r="P130" s="15">
        <f>_xlfn.XLOOKUP(EOMONTH(Table229[[#This Row],[Effective Date: (BD)]],0),Budget_2023[Month],Budget_2023[Budget],"not found")</f>
        <v>63885</v>
      </c>
      <c r="Q130" s="9">
        <v>0</v>
      </c>
    </row>
    <row r="131" spans="1:18">
      <c r="A131" t="s">
        <v>12</v>
      </c>
      <c r="B131" t="s">
        <v>160</v>
      </c>
      <c r="C131" t="s">
        <v>476</v>
      </c>
      <c r="D131" s="28" t="s">
        <v>872</v>
      </c>
      <c r="E131" s="72">
        <v>3245</v>
      </c>
      <c r="F131" s="9">
        <v>3245</v>
      </c>
      <c r="G131" s="9" t="s">
        <v>770</v>
      </c>
      <c r="H131" s="9" t="s">
        <v>754</v>
      </c>
      <c r="I131" s="9" t="s">
        <v>770</v>
      </c>
      <c r="J131" s="9" t="s">
        <v>787</v>
      </c>
      <c r="K131" s="9" t="s">
        <v>770</v>
      </c>
      <c r="L131" t="s">
        <v>50</v>
      </c>
      <c r="M131" s="47" t="str">
        <f>_xlfn.XLOOKUP(Table229[[#This Row],[Reason]],Churn_Mapping[Reason],Churn_Mapping[Type],"")</f>
        <v>Controllable</v>
      </c>
      <c r="N131" s="3">
        <v>45089</v>
      </c>
      <c r="O131" s="45" t="str">
        <f t="shared" si="4"/>
        <v>June</v>
      </c>
      <c r="P131" s="15">
        <f>_xlfn.XLOOKUP(EOMONTH(Table229[[#This Row],[Effective Date: (BD)]],0),Budget_2023[Month],Budget_2023[Budget],"not found")</f>
        <v>63885</v>
      </c>
      <c r="Q131" s="9">
        <v>0</v>
      </c>
    </row>
    <row r="132" spans="1:18">
      <c r="A132" t="s">
        <v>13</v>
      </c>
      <c r="B132" t="s">
        <v>160</v>
      </c>
      <c r="C132" t="s">
        <v>500</v>
      </c>
      <c r="D132" s="28" t="s">
        <v>873</v>
      </c>
      <c r="E132" s="72">
        <v>1590</v>
      </c>
      <c r="F132" s="9">
        <v>1590</v>
      </c>
      <c r="G132" s="9">
        <v>0</v>
      </c>
      <c r="H132" s="9" t="s">
        <v>754</v>
      </c>
      <c r="I132" s="9">
        <v>0</v>
      </c>
      <c r="J132" s="9" t="s">
        <v>787</v>
      </c>
      <c r="K132" s="9">
        <v>0</v>
      </c>
      <c r="L132" t="s">
        <v>54</v>
      </c>
      <c r="M132" s="47" t="str">
        <f>_xlfn.XLOOKUP(Table229[[#This Row],[Reason]],Churn_Mapping[Reason],Churn_Mapping[Type],"")</f>
        <v>Uncontrollable</v>
      </c>
      <c r="N132" s="3">
        <v>45092</v>
      </c>
      <c r="O132" s="45" t="str">
        <f t="shared" si="4"/>
        <v>June</v>
      </c>
      <c r="P132" s="15">
        <f>_xlfn.XLOOKUP(EOMONTH(Table229[[#This Row],[Effective Date: (BD)]],0),Budget_2023[Month],Budget_2023[Budget],"not found")</f>
        <v>63885</v>
      </c>
      <c r="Q132" s="9">
        <v>0</v>
      </c>
      <c r="R132" t="s">
        <v>874</v>
      </c>
    </row>
    <row r="133" spans="1:18">
      <c r="A133" t="s">
        <v>13</v>
      </c>
      <c r="B133" t="s">
        <v>160</v>
      </c>
      <c r="C133" t="s">
        <v>486</v>
      </c>
      <c r="D133" s="28" t="s">
        <v>875</v>
      </c>
      <c r="E133" s="72">
        <v>4396.07</v>
      </c>
      <c r="F133" s="9">
        <v>4396.07</v>
      </c>
      <c r="G133" s="9" t="s">
        <v>770</v>
      </c>
      <c r="H133" s="9" t="s">
        <v>754</v>
      </c>
      <c r="I133" s="9" t="s">
        <v>770</v>
      </c>
      <c r="J133" s="9" t="s">
        <v>787</v>
      </c>
      <c r="K133" s="9" t="s">
        <v>770</v>
      </c>
      <c r="L133" t="s">
        <v>54</v>
      </c>
      <c r="M133" s="47" t="str">
        <f>_xlfn.XLOOKUP(Table229[[#This Row],[Reason]],Churn_Mapping[Reason],Churn_Mapping[Type],"")</f>
        <v>Uncontrollable</v>
      </c>
      <c r="N133" s="3">
        <v>45093</v>
      </c>
      <c r="O133" s="45" t="str">
        <f t="shared" si="4"/>
        <v>June</v>
      </c>
      <c r="P133" s="15">
        <f>_xlfn.XLOOKUP(EOMONTH(Table229[[#This Row],[Effective Date: (BD)]],0),Budget_2023[Month],Budget_2023[Budget],"not found")</f>
        <v>63885</v>
      </c>
      <c r="Q133" s="9">
        <v>0</v>
      </c>
    </row>
    <row r="134" spans="1:18">
      <c r="A134" t="s">
        <v>13</v>
      </c>
      <c r="B134" t="s">
        <v>160</v>
      </c>
      <c r="C134" t="s">
        <v>486</v>
      </c>
      <c r="D134" s="28" t="s">
        <v>876</v>
      </c>
      <c r="E134" s="72" t="s">
        <v>770</v>
      </c>
      <c r="F134" s="9">
        <v>1057.52</v>
      </c>
      <c r="G134" s="9">
        <v>0</v>
      </c>
      <c r="H134" s="9" t="s">
        <v>754</v>
      </c>
      <c r="I134" s="9">
        <v>0</v>
      </c>
      <c r="J134" s="9" t="s">
        <v>787</v>
      </c>
      <c r="K134" s="9">
        <v>0</v>
      </c>
      <c r="L134" t="s">
        <v>54</v>
      </c>
      <c r="M134" s="47" t="str">
        <f>_xlfn.XLOOKUP(Table229[[#This Row],[Reason]],Churn_Mapping[Reason],Churn_Mapping[Type],"")</f>
        <v>Uncontrollable</v>
      </c>
      <c r="N134" s="3">
        <v>45100</v>
      </c>
      <c r="O134" s="45" t="str">
        <f t="shared" si="4"/>
        <v>June</v>
      </c>
      <c r="P134" s="15">
        <f>_xlfn.XLOOKUP(EOMONTH(Table229[[#This Row],[Effective Date: (BD)]],0),Budget_2023[Month],Budget_2023[Budget],"not found")</f>
        <v>63885</v>
      </c>
      <c r="Q134" s="9">
        <v>0</v>
      </c>
      <c r="R134" t="s">
        <v>877</v>
      </c>
    </row>
    <row r="135" spans="1:18">
      <c r="A135" t="s">
        <v>13</v>
      </c>
      <c r="B135" t="s">
        <v>160</v>
      </c>
      <c r="C135" t="s">
        <v>198</v>
      </c>
      <c r="D135" s="28" t="s">
        <v>601</v>
      </c>
      <c r="E135" s="72">
        <v>22758</v>
      </c>
      <c r="F135" s="9">
        <v>22758</v>
      </c>
      <c r="G135" s="9" t="s">
        <v>770</v>
      </c>
      <c r="H135" s="9" t="s">
        <v>754</v>
      </c>
      <c r="I135" s="9" t="s">
        <v>770</v>
      </c>
      <c r="J135" s="9">
        <v>0</v>
      </c>
      <c r="K135" s="9">
        <v>0</v>
      </c>
      <c r="L135" t="s">
        <v>475</v>
      </c>
      <c r="M135" s="47" t="str">
        <f>_xlfn.XLOOKUP(Table229[[#This Row],[Reason]],Churn_Mapping[Reason],Churn_Mapping[Type],"")</f>
        <v>Controllable</v>
      </c>
      <c r="N135" s="3">
        <v>45107</v>
      </c>
      <c r="O135" s="45" t="str">
        <f t="shared" si="4"/>
        <v>June</v>
      </c>
      <c r="P135" s="15">
        <f>_xlfn.XLOOKUP(EOMONTH(Table229[[#This Row],[Effective Date: (BD)]],0),Budget_2023[Month],Budget_2023[Budget],"not found")</f>
        <v>63885</v>
      </c>
      <c r="Q135" s="9">
        <v>0</v>
      </c>
    </row>
    <row r="136" spans="1:18">
      <c r="A136" t="s">
        <v>12</v>
      </c>
      <c r="B136" t="s">
        <v>160</v>
      </c>
      <c r="C136" t="s">
        <v>500</v>
      </c>
      <c r="D136" s="28" t="s">
        <v>878</v>
      </c>
      <c r="E136" s="72">
        <v>4470.63</v>
      </c>
      <c r="F136" s="9">
        <v>4470.63</v>
      </c>
      <c r="G136" s="9">
        <v>0</v>
      </c>
      <c r="H136" s="9" t="s">
        <v>754</v>
      </c>
      <c r="I136" s="9">
        <v>0</v>
      </c>
      <c r="J136" s="9" t="s">
        <v>787</v>
      </c>
      <c r="K136" s="9">
        <v>0</v>
      </c>
      <c r="L136" t="s">
        <v>54</v>
      </c>
      <c r="M136" s="47" t="str">
        <f>_xlfn.XLOOKUP(Table229[[#This Row],[Reason]],Churn_Mapping[Reason],Churn_Mapping[Type],"")</f>
        <v>Uncontrollable</v>
      </c>
      <c r="N136" s="3">
        <v>45107</v>
      </c>
      <c r="O136" s="45" t="str">
        <f t="shared" si="4"/>
        <v>June</v>
      </c>
      <c r="P136" s="15">
        <f>_xlfn.XLOOKUP(EOMONTH(Table229[[#This Row],[Effective Date: (BD)]],0),Budget_2023[Month],Budget_2023[Budget],"not found")</f>
        <v>63885</v>
      </c>
      <c r="Q136" s="9">
        <v>0</v>
      </c>
      <c r="R136" t="s">
        <v>879</v>
      </c>
    </row>
    <row r="137" spans="1:18">
      <c r="A137" t="s">
        <v>12</v>
      </c>
      <c r="B137" t="s">
        <v>160</v>
      </c>
      <c r="C137" t="s">
        <v>542</v>
      </c>
      <c r="D137" s="28" t="s">
        <v>880</v>
      </c>
      <c r="E137" s="72">
        <v>3314.58</v>
      </c>
      <c r="F137" s="9">
        <v>3314.58</v>
      </c>
      <c r="H137" s="9" t="s">
        <v>754</v>
      </c>
      <c r="I137" s="9" t="s">
        <v>770</v>
      </c>
      <c r="J137" s="9">
        <v>3314.58</v>
      </c>
      <c r="K137" s="9" t="s">
        <v>770</v>
      </c>
      <c r="L137" t="s">
        <v>475</v>
      </c>
      <c r="M137" s="47" t="str">
        <f>_xlfn.XLOOKUP(Table229[[#This Row],[Reason]],Churn_Mapping[Reason],Churn_Mapping[Type],"")</f>
        <v>Controllable</v>
      </c>
      <c r="N137" s="3">
        <v>45107</v>
      </c>
      <c r="O137" s="45" t="str">
        <f t="shared" si="4"/>
        <v>June</v>
      </c>
      <c r="P137" s="15">
        <f>_xlfn.XLOOKUP(EOMONTH(Table229[[#This Row],[Effective Date: (BD)]],0),Budget_2023[Month],Budget_2023[Budget],"not found")</f>
        <v>63885</v>
      </c>
      <c r="Q137" s="9">
        <v>0</v>
      </c>
      <c r="R137" t="s">
        <v>881</v>
      </c>
    </row>
    <row r="138" spans="1:18">
      <c r="A138" t="s">
        <v>12</v>
      </c>
      <c r="B138" t="s">
        <v>160</v>
      </c>
      <c r="C138" t="s">
        <v>500</v>
      </c>
      <c r="D138" s="28" t="s">
        <v>878</v>
      </c>
      <c r="E138" s="72">
        <v>573.6</v>
      </c>
      <c r="F138" s="9">
        <v>573.6</v>
      </c>
      <c r="G138" s="9">
        <f>Table229[[#This Row],[MRR Billing Amount]]*0.18</f>
        <v>103.248</v>
      </c>
      <c r="H138" s="9" t="s">
        <v>754</v>
      </c>
      <c r="I138" s="9">
        <v>0</v>
      </c>
      <c r="J138" s="9" t="s">
        <v>787</v>
      </c>
      <c r="K138" s="9">
        <v>0</v>
      </c>
      <c r="L138" t="s">
        <v>54</v>
      </c>
      <c r="M138" s="47" t="str">
        <f>_xlfn.XLOOKUP(Table229[[#This Row],[Reason]],Churn_Mapping[Reason],Churn_Mapping[Type],"")</f>
        <v>Uncontrollable</v>
      </c>
      <c r="N138" s="3">
        <v>45107</v>
      </c>
      <c r="O138" s="45" t="str">
        <f t="shared" si="4"/>
        <v>June</v>
      </c>
      <c r="P138" s="15">
        <f>_xlfn.XLOOKUP(EOMONTH(Table229[[#This Row],[Effective Date: (BD)]],0),Budget_2023[Month],Budget_2023[Budget],"not found")</f>
        <v>63885</v>
      </c>
      <c r="Q138" s="9">
        <v>0</v>
      </c>
      <c r="R138" t="s">
        <v>879</v>
      </c>
    </row>
    <row r="139" spans="1:18">
      <c r="A139" t="s">
        <v>12</v>
      </c>
      <c r="B139" t="s">
        <v>160</v>
      </c>
      <c r="C139" t="s">
        <v>542</v>
      </c>
      <c r="D139" s="28" t="s">
        <v>880</v>
      </c>
      <c r="E139" s="72">
        <v>496</v>
      </c>
      <c r="F139" s="9">
        <v>496</v>
      </c>
      <c r="G139" s="9">
        <f>Table229[[#This Row],[MRR Billing Amount]]*0.18</f>
        <v>89.28</v>
      </c>
      <c r="H139" s="9" t="s">
        <v>754</v>
      </c>
      <c r="I139" s="9" t="s">
        <v>770</v>
      </c>
      <c r="J139" s="9">
        <v>496</v>
      </c>
      <c r="K139" s="9" t="s">
        <v>770</v>
      </c>
      <c r="L139" t="s">
        <v>475</v>
      </c>
      <c r="M139" s="47" t="str">
        <f>_xlfn.XLOOKUP(Table229[[#This Row],[Reason]],Churn_Mapping[Reason],Churn_Mapping[Type],"")</f>
        <v>Controllable</v>
      </c>
      <c r="N139" s="3">
        <v>45107</v>
      </c>
      <c r="O139" s="45" t="str">
        <f t="shared" si="4"/>
        <v>June</v>
      </c>
      <c r="P139" s="15">
        <f>_xlfn.XLOOKUP(EOMONTH(Table229[[#This Row],[Effective Date: (BD)]],0),Budget_2023[Month],Budget_2023[Budget],"not found")</f>
        <v>63885</v>
      </c>
      <c r="Q139" s="9">
        <v>0</v>
      </c>
      <c r="R139" t="s">
        <v>881</v>
      </c>
    </row>
    <row r="140" spans="1:18">
      <c r="A140" t="s">
        <v>12</v>
      </c>
      <c r="B140" t="s">
        <v>160</v>
      </c>
      <c r="C140" t="s">
        <v>225</v>
      </c>
      <c r="D140" s="28" t="s">
        <v>882</v>
      </c>
      <c r="E140" s="72">
        <v>339</v>
      </c>
      <c r="F140" s="9">
        <v>339</v>
      </c>
      <c r="G140" s="9" t="s">
        <v>770</v>
      </c>
      <c r="H140" s="9" t="s">
        <v>754</v>
      </c>
      <c r="I140" s="9" t="s">
        <v>770</v>
      </c>
      <c r="J140" s="9" t="s">
        <v>787</v>
      </c>
      <c r="K140" s="9" t="s">
        <v>770</v>
      </c>
      <c r="L140" t="s">
        <v>50</v>
      </c>
      <c r="M140" s="47" t="str">
        <f>_xlfn.XLOOKUP(Table229[[#This Row],[Reason]],Churn_Mapping[Reason],Churn_Mapping[Type],"")</f>
        <v>Controllable</v>
      </c>
      <c r="N140" s="3">
        <v>45107</v>
      </c>
      <c r="O140" s="45" t="str">
        <f t="shared" si="4"/>
        <v>June</v>
      </c>
      <c r="P140" s="15">
        <f>_xlfn.XLOOKUP(EOMONTH(Table229[[#This Row],[Effective Date: (BD)]],0),Budget_2023[Month],Budget_2023[Budget],"not found")</f>
        <v>63885</v>
      </c>
      <c r="Q140" s="9">
        <v>0</v>
      </c>
    </row>
    <row r="141" spans="1:18">
      <c r="A141" t="s">
        <v>14</v>
      </c>
      <c r="B141" t="s">
        <v>160</v>
      </c>
      <c r="C141" t="s">
        <v>39</v>
      </c>
      <c r="D141" s="28" t="s">
        <v>883</v>
      </c>
      <c r="E141" s="71" t="s">
        <v>770</v>
      </c>
      <c r="F141" s="9">
        <v>4724.8</v>
      </c>
      <c r="G141" s="9" t="s">
        <v>770</v>
      </c>
      <c r="H141" s="9" t="s">
        <v>763</v>
      </c>
      <c r="I141" s="9">
        <v>30088.94</v>
      </c>
      <c r="J141" s="9" t="s">
        <v>770</v>
      </c>
      <c r="K141" s="9">
        <v>30088.94</v>
      </c>
      <c r="L141" t="s">
        <v>54</v>
      </c>
      <c r="M141" s="47" t="str">
        <f>_xlfn.XLOOKUP(Table229[[#This Row],[Reason]],Churn_Mapping[Reason],Churn_Mapping[Type],"")</f>
        <v>Uncontrollable</v>
      </c>
      <c r="N141" s="3">
        <v>45109</v>
      </c>
      <c r="O141" s="45" t="str">
        <f t="shared" si="4"/>
        <v>July</v>
      </c>
      <c r="P141" s="15">
        <f>_xlfn.XLOOKUP(EOMONTH(Table229[[#This Row],[Effective Date: (BD)]],0),Budget_2023[Month],Budget_2023[Budget],"not found")</f>
        <v>65019</v>
      </c>
      <c r="Q141" s="9" t="s">
        <v>770</v>
      </c>
    </row>
    <row r="142" spans="1:18">
      <c r="A142" t="s">
        <v>14</v>
      </c>
      <c r="B142" t="s">
        <v>160</v>
      </c>
      <c r="C142" t="s">
        <v>476</v>
      </c>
      <c r="D142" s="28" t="s">
        <v>884</v>
      </c>
      <c r="E142" s="72">
        <v>34.65</v>
      </c>
      <c r="F142" s="9">
        <v>34.65</v>
      </c>
      <c r="G142" s="9" t="s">
        <v>770</v>
      </c>
      <c r="H142" s="9" t="s">
        <v>754</v>
      </c>
      <c r="I142" s="9" t="s">
        <v>770</v>
      </c>
      <c r="J142" s="9" t="s">
        <v>787</v>
      </c>
      <c r="K142" s="9" t="s">
        <v>770</v>
      </c>
      <c r="L142" t="s">
        <v>54</v>
      </c>
      <c r="M142" s="47" t="str">
        <f>_xlfn.XLOOKUP(Table229[[#This Row],[Reason]],Churn_Mapping[Reason],Churn_Mapping[Type],"")</f>
        <v>Uncontrollable</v>
      </c>
      <c r="N142" s="3">
        <v>45115</v>
      </c>
      <c r="O142" s="45" t="str">
        <f t="shared" si="4"/>
        <v>July</v>
      </c>
      <c r="P142" s="15">
        <f>_xlfn.XLOOKUP(EOMONTH(Table229[[#This Row],[Effective Date: (BD)]],0),Budget_2023[Month],Budget_2023[Budget],"not found")</f>
        <v>65019</v>
      </c>
      <c r="Q142" s="9">
        <v>0</v>
      </c>
    </row>
    <row r="143" spans="1:18">
      <c r="A143" t="s">
        <v>13</v>
      </c>
      <c r="B143" t="s">
        <v>160</v>
      </c>
      <c r="C143" t="s">
        <v>486</v>
      </c>
      <c r="D143" s="28" t="s">
        <v>885</v>
      </c>
      <c r="E143" s="72">
        <v>54</v>
      </c>
      <c r="F143" s="9">
        <v>54</v>
      </c>
      <c r="G143" s="9" t="s">
        <v>770</v>
      </c>
      <c r="H143" s="9" t="s">
        <v>754</v>
      </c>
      <c r="I143" s="9" t="s">
        <v>770</v>
      </c>
      <c r="J143" s="9" t="s">
        <v>787</v>
      </c>
      <c r="K143" s="9" t="s">
        <v>770</v>
      </c>
      <c r="L143" t="s">
        <v>632</v>
      </c>
      <c r="M143" s="47" t="str">
        <f>_xlfn.XLOOKUP(Table229[[#This Row],[Reason]],Churn_Mapping[Reason],Churn_Mapping[Type],"")</f>
        <v>Uncontrollable</v>
      </c>
      <c r="N143" s="3">
        <v>45119</v>
      </c>
      <c r="O143" s="45" t="str">
        <f t="shared" si="4"/>
        <v>July</v>
      </c>
      <c r="P143" s="15">
        <f>_xlfn.XLOOKUP(EOMONTH(Table229[[#This Row],[Effective Date: (BD)]],0),Budget_2023[Month],Budget_2023[Budget],"not found")</f>
        <v>65019</v>
      </c>
      <c r="Q143" s="9">
        <v>0</v>
      </c>
    </row>
    <row r="144" spans="1:18">
      <c r="A144" t="s">
        <v>12</v>
      </c>
      <c r="B144" t="s">
        <v>160</v>
      </c>
      <c r="C144" t="s">
        <v>39</v>
      </c>
      <c r="D144" s="28" t="s">
        <v>367</v>
      </c>
      <c r="E144" s="72" t="s">
        <v>770</v>
      </c>
      <c r="F144" s="9">
        <v>33.24</v>
      </c>
      <c r="G144" s="9" t="s">
        <v>770</v>
      </c>
      <c r="H144" s="9" t="s">
        <v>754</v>
      </c>
      <c r="I144" s="9" t="s">
        <v>770</v>
      </c>
      <c r="J144" s="9" t="s">
        <v>787</v>
      </c>
      <c r="K144" s="9" t="s">
        <v>770</v>
      </c>
      <c r="L144" t="s">
        <v>41</v>
      </c>
      <c r="M144" s="47" t="str">
        <f>_xlfn.XLOOKUP(Table229[[#This Row],[Reason]],Churn_Mapping[Reason],Churn_Mapping[Type],"")</f>
        <v>Uncontrollable</v>
      </c>
      <c r="N144" s="3">
        <v>45121</v>
      </c>
      <c r="O144" s="45" t="str">
        <f t="shared" si="4"/>
        <v>July</v>
      </c>
      <c r="P144" s="15">
        <f>_xlfn.XLOOKUP(EOMONTH(Table229[[#This Row],[Effective Date: (BD)]],0),Budget_2023[Month],Budget_2023[Budget],"not found")</f>
        <v>65019</v>
      </c>
      <c r="Q144" s="9">
        <v>0</v>
      </c>
    </row>
    <row r="145" spans="1:19">
      <c r="A145" t="s">
        <v>14</v>
      </c>
      <c r="B145" t="s">
        <v>160</v>
      </c>
      <c r="C145" t="s">
        <v>486</v>
      </c>
      <c r="D145" s="28" t="s">
        <v>886</v>
      </c>
      <c r="E145" s="72">
        <v>2049.4499999999998</v>
      </c>
      <c r="F145" s="9">
        <v>2049.4499999999998</v>
      </c>
      <c r="G145" s="9" t="s">
        <v>770</v>
      </c>
      <c r="H145" s="9" t="s">
        <v>754</v>
      </c>
      <c r="I145" s="9" t="s">
        <v>770</v>
      </c>
      <c r="J145" s="9" t="s">
        <v>787</v>
      </c>
      <c r="K145" s="9" t="s">
        <v>770</v>
      </c>
      <c r="L145" t="s">
        <v>54</v>
      </c>
      <c r="M145" s="47" t="str">
        <f>_xlfn.XLOOKUP(Table229[[#This Row],[Reason]],Churn_Mapping[Reason],Churn_Mapping[Type],"")</f>
        <v>Uncontrollable</v>
      </c>
      <c r="N145" s="3">
        <v>45122</v>
      </c>
      <c r="O145" s="45" t="str">
        <f t="shared" si="4"/>
        <v>July</v>
      </c>
      <c r="P145" s="15">
        <f>_xlfn.XLOOKUP(EOMONTH(Table229[[#This Row],[Effective Date: (BD)]],0),Budget_2023[Month],Budget_2023[Budget],"not found")</f>
        <v>65019</v>
      </c>
      <c r="Q145" s="9">
        <v>0</v>
      </c>
    </row>
    <row r="146" spans="1:19">
      <c r="A146" t="s">
        <v>13</v>
      </c>
      <c r="B146" t="s">
        <v>160</v>
      </c>
      <c r="C146" t="s">
        <v>39</v>
      </c>
      <c r="D146" s="28" t="s">
        <v>887</v>
      </c>
      <c r="E146" s="72">
        <v>800</v>
      </c>
      <c r="F146" s="9">
        <v>800</v>
      </c>
      <c r="G146" s="9" t="s">
        <v>770</v>
      </c>
      <c r="H146" s="9" t="s">
        <v>754</v>
      </c>
      <c r="I146" s="9" t="s">
        <v>770</v>
      </c>
      <c r="J146" s="9" t="s">
        <v>787</v>
      </c>
      <c r="K146" s="9" t="s">
        <v>770</v>
      </c>
      <c r="L146" t="s">
        <v>54</v>
      </c>
      <c r="M146" s="47" t="str">
        <f>_xlfn.XLOOKUP(Table229[[#This Row],[Reason]],Churn_Mapping[Reason],Churn_Mapping[Type],"")</f>
        <v>Uncontrollable</v>
      </c>
      <c r="N146" s="3">
        <v>45122</v>
      </c>
      <c r="O146" s="45" t="str">
        <f t="shared" si="4"/>
        <v>July</v>
      </c>
      <c r="P146" s="15">
        <f>_xlfn.XLOOKUP(EOMONTH(Table229[[#This Row],[Effective Date: (BD)]],0),Budget_2023[Month],Budget_2023[Budget],"not found")</f>
        <v>65019</v>
      </c>
      <c r="Q146" s="9">
        <v>0</v>
      </c>
    </row>
    <row r="147" spans="1:19">
      <c r="A147" t="s">
        <v>13</v>
      </c>
      <c r="B147" t="s">
        <v>58</v>
      </c>
      <c r="C147" t="s">
        <v>39</v>
      </c>
      <c r="D147" s="28" t="s">
        <v>887</v>
      </c>
      <c r="E147" s="72">
        <v>502</v>
      </c>
      <c r="F147" s="9">
        <v>502</v>
      </c>
      <c r="G147" s="9" t="s">
        <v>770</v>
      </c>
      <c r="H147" s="9" t="s">
        <v>754</v>
      </c>
      <c r="I147" s="9" t="s">
        <v>770</v>
      </c>
      <c r="J147" s="9" t="s">
        <v>787</v>
      </c>
      <c r="K147" s="9" t="s">
        <v>770</v>
      </c>
      <c r="L147" t="s">
        <v>54</v>
      </c>
      <c r="M147" s="47" t="str">
        <f>_xlfn.XLOOKUP(Table229[[#This Row],[Reason]],Churn_Mapping[Reason],Churn_Mapping[Type],"")</f>
        <v>Uncontrollable</v>
      </c>
      <c r="N147" s="3">
        <v>45122</v>
      </c>
      <c r="O147" s="45" t="str">
        <f t="shared" si="4"/>
        <v>July</v>
      </c>
      <c r="P147" s="15">
        <f>_xlfn.XLOOKUP(EOMONTH(Table229[[#This Row],[Effective Date: (BD)]],0),Budget_2023[Month],Budget_2023[Budget],"not found")</f>
        <v>65019</v>
      </c>
      <c r="Q147" s="9">
        <v>0</v>
      </c>
    </row>
    <row r="148" spans="1:19">
      <c r="A148" t="s">
        <v>14</v>
      </c>
      <c r="B148" t="s">
        <v>160</v>
      </c>
      <c r="C148" t="s">
        <v>39</v>
      </c>
      <c r="D148" s="28" t="s">
        <v>861</v>
      </c>
      <c r="E148" s="72">
        <v>161</v>
      </c>
      <c r="F148" s="9">
        <v>161</v>
      </c>
      <c r="G148" s="9" t="s">
        <v>770</v>
      </c>
      <c r="H148" s="9" t="s">
        <v>754</v>
      </c>
      <c r="I148" s="9" t="s">
        <v>770</v>
      </c>
      <c r="J148" s="9" t="s">
        <v>770</v>
      </c>
      <c r="K148" s="9" t="s">
        <v>770</v>
      </c>
      <c r="L148" t="s">
        <v>54</v>
      </c>
      <c r="M148" s="47" t="str">
        <f>_xlfn.XLOOKUP(Table229[[#This Row],[Reason]],Churn_Mapping[Reason],Churn_Mapping[Type],"")</f>
        <v>Uncontrollable</v>
      </c>
      <c r="N148" s="3">
        <v>45122</v>
      </c>
      <c r="O148" s="45" t="str">
        <f t="shared" si="4"/>
        <v>July</v>
      </c>
      <c r="P148" s="15">
        <f>_xlfn.XLOOKUP(EOMONTH(Table229[[#This Row],[Effective Date: (BD)]],0),Budget_2023[Month],Budget_2023[Budget],"not found")</f>
        <v>65019</v>
      </c>
      <c r="Q148" s="9">
        <v>0</v>
      </c>
    </row>
    <row r="149" spans="1:19">
      <c r="A149" t="s">
        <v>13</v>
      </c>
      <c r="B149" t="s">
        <v>160</v>
      </c>
      <c r="C149" t="s">
        <v>486</v>
      </c>
      <c r="D149" s="28" t="s">
        <v>888</v>
      </c>
      <c r="E149" s="72">
        <v>1703.07</v>
      </c>
      <c r="F149" s="9">
        <v>1703.07</v>
      </c>
      <c r="G149" s="9" t="s">
        <v>770</v>
      </c>
      <c r="H149" s="9" t="s">
        <v>754</v>
      </c>
      <c r="I149" s="9" t="s">
        <v>770</v>
      </c>
      <c r="J149" s="9" t="s">
        <v>787</v>
      </c>
      <c r="K149" s="9" t="s">
        <v>770</v>
      </c>
      <c r="L149" t="s">
        <v>54</v>
      </c>
      <c r="M149" s="47" t="str">
        <f>_xlfn.XLOOKUP(Table229[[#This Row],[Reason]],Churn_Mapping[Reason],Churn_Mapping[Type],"")</f>
        <v>Uncontrollable</v>
      </c>
      <c r="N149" s="3">
        <v>45127</v>
      </c>
      <c r="O149" s="45" t="str">
        <f t="shared" si="4"/>
        <v>July</v>
      </c>
      <c r="P149" s="15">
        <f>_xlfn.XLOOKUP(EOMONTH(Table229[[#This Row],[Effective Date: (BD)]],0),Budget_2023[Month],Budget_2023[Budget],"not found")</f>
        <v>65019</v>
      </c>
      <c r="Q149" s="9">
        <v>0</v>
      </c>
    </row>
    <row r="150" spans="1:19">
      <c r="A150" t="s">
        <v>13</v>
      </c>
      <c r="B150" t="s">
        <v>160</v>
      </c>
      <c r="C150" t="s">
        <v>39</v>
      </c>
      <c r="D150" s="28" t="s">
        <v>889</v>
      </c>
      <c r="E150" s="72">
        <v>1226</v>
      </c>
      <c r="F150" s="9">
        <v>1226</v>
      </c>
      <c r="G150" s="9" t="s">
        <v>770</v>
      </c>
      <c r="H150" s="9" t="s">
        <v>754</v>
      </c>
      <c r="I150" s="9" t="s">
        <v>770</v>
      </c>
      <c r="J150" s="9" t="s">
        <v>787</v>
      </c>
      <c r="K150" s="9" t="s">
        <v>770</v>
      </c>
      <c r="L150" t="s">
        <v>41</v>
      </c>
      <c r="M150" s="47" t="str">
        <f>_xlfn.XLOOKUP(Table229[[#This Row],[Reason]],Churn_Mapping[Reason],Churn_Mapping[Type],"")</f>
        <v>Uncontrollable</v>
      </c>
      <c r="N150" s="3">
        <v>45128</v>
      </c>
      <c r="O150" s="45" t="str">
        <f t="shared" si="4"/>
        <v>July</v>
      </c>
      <c r="P150" s="15">
        <f>_xlfn.XLOOKUP(EOMONTH(Table229[[#This Row],[Effective Date: (BD)]],0),Budget_2023[Month],Budget_2023[Budget],"not found")</f>
        <v>65019</v>
      </c>
      <c r="Q150" s="9">
        <v>0</v>
      </c>
    </row>
    <row r="151" spans="1:19">
      <c r="A151" t="s">
        <v>13</v>
      </c>
      <c r="B151" t="s">
        <v>160</v>
      </c>
      <c r="C151" t="s">
        <v>225</v>
      </c>
      <c r="D151" s="28" t="s">
        <v>890</v>
      </c>
      <c r="E151" s="72">
        <v>148</v>
      </c>
      <c r="F151" s="9">
        <v>148</v>
      </c>
      <c r="G151" s="9" t="s">
        <v>770</v>
      </c>
      <c r="H151" s="9" t="s">
        <v>754</v>
      </c>
      <c r="I151" s="9" t="s">
        <v>770</v>
      </c>
      <c r="J151" s="9" t="s">
        <v>787</v>
      </c>
      <c r="K151" s="9" t="s">
        <v>770</v>
      </c>
      <c r="L151" t="s">
        <v>54</v>
      </c>
      <c r="M151" s="47" t="str">
        <f>_xlfn.XLOOKUP(Table229[[#This Row],[Reason]],Churn_Mapping[Reason],Churn_Mapping[Type],"")</f>
        <v>Uncontrollable</v>
      </c>
      <c r="N151" s="3">
        <v>45132</v>
      </c>
      <c r="O151" s="45" t="str">
        <f t="shared" si="4"/>
        <v>July</v>
      </c>
      <c r="P151" s="15">
        <f>_xlfn.XLOOKUP(EOMONTH(Table229[[#This Row],[Effective Date: (BD)]],0),Budget_2023[Month],Budget_2023[Budget],"not found")</f>
        <v>65019</v>
      </c>
      <c r="Q151" s="9">
        <v>0</v>
      </c>
    </row>
    <row r="152" spans="1:19">
      <c r="A152" t="s">
        <v>13</v>
      </c>
      <c r="B152" t="s">
        <v>173</v>
      </c>
      <c r="C152" t="s">
        <v>39</v>
      </c>
      <c r="D152" s="28" t="s">
        <v>891</v>
      </c>
      <c r="E152" s="72">
        <v>3489</v>
      </c>
      <c r="F152" s="9">
        <v>3489</v>
      </c>
      <c r="H152" s="9" t="s">
        <v>754</v>
      </c>
      <c r="I152" s="9" t="s">
        <v>770</v>
      </c>
      <c r="J152" s="9" t="s">
        <v>787</v>
      </c>
      <c r="K152" s="9">
        <v>0</v>
      </c>
      <c r="L152" t="s">
        <v>469</v>
      </c>
      <c r="M152" s="47" t="str">
        <f>_xlfn.XLOOKUP(Table229[[#This Row],[Reason]],Churn_Mapping[Reason],Churn_Mapping[Type],"")</f>
        <v xml:space="preserve">Unknown </v>
      </c>
      <c r="N152" s="3">
        <v>45136</v>
      </c>
      <c r="O152" s="45" t="str">
        <f t="shared" si="4"/>
        <v>July</v>
      </c>
      <c r="P152" s="15">
        <f>_xlfn.XLOOKUP(EOMONTH(Table229[[#This Row],[Effective Date: (BD)]],0),Budget_2023[Month],Budget_2023[Budget],"not found")</f>
        <v>65019</v>
      </c>
      <c r="Q152" s="9">
        <v>0</v>
      </c>
    </row>
    <row r="153" spans="1:19">
      <c r="A153" t="s">
        <v>12</v>
      </c>
      <c r="B153" t="s">
        <v>160</v>
      </c>
      <c r="C153" t="s">
        <v>39</v>
      </c>
      <c r="D153" s="28" t="s">
        <v>853</v>
      </c>
      <c r="E153" s="72" t="s">
        <v>770</v>
      </c>
      <c r="F153" s="50">
        <v>962</v>
      </c>
      <c r="G153" s="9" t="s">
        <v>770</v>
      </c>
      <c r="H153" s="9" t="s">
        <v>754</v>
      </c>
      <c r="I153" s="9" t="s">
        <v>770</v>
      </c>
      <c r="J153" s="9" t="s">
        <v>787</v>
      </c>
      <c r="K153" s="9" t="s">
        <v>770</v>
      </c>
      <c r="L153" t="s">
        <v>50</v>
      </c>
      <c r="M153" s="47" t="str">
        <f>_xlfn.XLOOKUP(Table229[[#This Row],[Reason]],Churn_Mapping[Reason],Churn_Mapping[Type],"")</f>
        <v>Controllable</v>
      </c>
      <c r="N153" s="3">
        <v>45138</v>
      </c>
      <c r="O153" s="45" t="str">
        <f t="shared" si="4"/>
        <v>July</v>
      </c>
      <c r="P153" s="15">
        <f>_xlfn.XLOOKUP(EOMONTH(Table229[[#This Row],[Effective Date: (BD)]],0),Budget_2023[Month],Budget_2023[Budget],"not found")</f>
        <v>65019</v>
      </c>
      <c r="Q153" s="9">
        <v>0</v>
      </c>
    </row>
    <row r="154" spans="1:19">
      <c r="A154" t="s">
        <v>12</v>
      </c>
      <c r="B154" t="s">
        <v>160</v>
      </c>
      <c r="C154" t="s">
        <v>39</v>
      </c>
      <c r="D154" s="28" t="s">
        <v>892</v>
      </c>
      <c r="E154" s="72" t="s">
        <v>770</v>
      </c>
      <c r="F154" s="9">
        <v>15</v>
      </c>
      <c r="G154" s="9" t="s">
        <v>770</v>
      </c>
      <c r="H154" s="9" t="s">
        <v>763</v>
      </c>
      <c r="I154" s="9">
        <v>157.26</v>
      </c>
      <c r="J154" s="9" t="s">
        <v>787</v>
      </c>
      <c r="K154" s="9" t="s">
        <v>770</v>
      </c>
      <c r="L154" t="s">
        <v>50</v>
      </c>
      <c r="M154" s="47" t="str">
        <f>_xlfn.XLOOKUP(Table229[[#This Row],[Reason]],Churn_Mapping[Reason],Churn_Mapping[Type],"")</f>
        <v>Controllable</v>
      </c>
      <c r="N154" s="3">
        <v>45138</v>
      </c>
      <c r="O154" s="45" t="str">
        <f t="shared" si="4"/>
        <v>July</v>
      </c>
      <c r="P154" s="15">
        <f>_xlfn.XLOOKUP(EOMONTH(Table229[[#This Row],[Effective Date: (BD)]],0),Budget_2023[Month],Budget_2023[Budget],"not found")</f>
        <v>65019</v>
      </c>
      <c r="Q154" s="9">
        <v>0</v>
      </c>
    </row>
    <row r="155" spans="1:19" s="89" customFormat="1">
      <c r="A155" t="s">
        <v>12</v>
      </c>
      <c r="B155" t="s">
        <v>160</v>
      </c>
      <c r="C155" t="s">
        <v>39</v>
      </c>
      <c r="D155" s="28" t="s">
        <v>893</v>
      </c>
      <c r="E155" s="72" t="s">
        <v>770</v>
      </c>
      <c r="F155" s="9">
        <v>2759</v>
      </c>
      <c r="G155" s="9" t="s">
        <v>770</v>
      </c>
      <c r="H155" s="9" t="s">
        <v>754</v>
      </c>
      <c r="I155" s="9" t="s">
        <v>770</v>
      </c>
      <c r="J155" s="9" t="s">
        <v>787</v>
      </c>
      <c r="K155" s="9" t="s">
        <v>770</v>
      </c>
      <c r="L155" t="s">
        <v>54</v>
      </c>
      <c r="M155" s="47" t="str">
        <f>_xlfn.XLOOKUP(Table229[[#This Row],[Reason]],Churn_Mapping[Reason],Churn_Mapping[Type],"")</f>
        <v>Uncontrollable</v>
      </c>
      <c r="N155" s="3">
        <v>45138</v>
      </c>
      <c r="O155" s="45" t="str">
        <f t="shared" si="4"/>
        <v>July</v>
      </c>
      <c r="P155" s="15">
        <f>_xlfn.XLOOKUP(EOMONTH(Table229[[#This Row],[Effective Date: (BD)]],0),Budget_2023[Month],Budget_2023[Budget],"not found")</f>
        <v>65019</v>
      </c>
      <c r="Q155" s="9">
        <v>0</v>
      </c>
      <c r="R155"/>
      <c r="S155"/>
    </row>
    <row r="156" spans="1:19">
      <c r="A156" t="s">
        <v>14</v>
      </c>
      <c r="B156" t="s">
        <v>160</v>
      </c>
      <c r="C156" t="s">
        <v>476</v>
      </c>
      <c r="D156" s="28" t="s">
        <v>894</v>
      </c>
      <c r="E156" s="72" t="s">
        <v>770</v>
      </c>
      <c r="F156" s="9">
        <v>1716.91</v>
      </c>
      <c r="G156" s="9" t="s">
        <v>770</v>
      </c>
      <c r="H156" s="9" t="s">
        <v>754</v>
      </c>
      <c r="I156" s="9" t="s">
        <v>770</v>
      </c>
      <c r="J156" s="9" t="s">
        <v>770</v>
      </c>
      <c r="K156" s="9" t="s">
        <v>770</v>
      </c>
      <c r="L156" t="s">
        <v>54</v>
      </c>
      <c r="M156" s="47" t="str">
        <f>_xlfn.XLOOKUP(Table229[[#This Row],[Reason]],Churn_Mapping[Reason],Churn_Mapping[Type],"")</f>
        <v>Uncontrollable</v>
      </c>
      <c r="N156" s="3">
        <v>45138</v>
      </c>
      <c r="O156" s="45" t="str">
        <f t="shared" si="4"/>
        <v>July</v>
      </c>
      <c r="P156" s="15">
        <f>_xlfn.XLOOKUP(EOMONTH(Table229[[#This Row],[Effective Date: (BD)]],0),Budget_2023[Month],Budget_2023[Budget],"not found")</f>
        <v>65019</v>
      </c>
      <c r="Q156" s="9">
        <v>0</v>
      </c>
    </row>
    <row r="157" spans="1:19">
      <c r="A157" s="89" t="s">
        <v>14</v>
      </c>
      <c r="B157" s="89" t="s">
        <v>160</v>
      </c>
      <c r="C157" s="89" t="s">
        <v>39</v>
      </c>
      <c r="D157" s="90" t="s">
        <v>895</v>
      </c>
      <c r="E157" s="91">
        <v>39329.39</v>
      </c>
      <c r="F157" s="92">
        <v>39329.39</v>
      </c>
      <c r="G157" s="92" t="s">
        <v>770</v>
      </c>
      <c r="H157" s="92" t="s">
        <v>763</v>
      </c>
      <c r="I157" s="92">
        <v>13729.69</v>
      </c>
      <c r="J157" s="92" t="s">
        <v>787</v>
      </c>
      <c r="K157" s="92" t="s">
        <v>770</v>
      </c>
      <c r="L157" s="89" t="s">
        <v>52</v>
      </c>
      <c r="M157" s="93" t="str">
        <f>_xlfn.XLOOKUP(Table229[[#This Row],[Reason]],Churn_Mapping[Reason],Churn_Mapping[Type],"")</f>
        <v>Controllable</v>
      </c>
      <c r="N157" s="94">
        <v>45138</v>
      </c>
      <c r="O157" s="95" t="str">
        <f t="shared" si="4"/>
        <v>July</v>
      </c>
      <c r="P157" s="96">
        <f>_xlfn.XLOOKUP(EOMONTH(Table229[[#This Row],[Effective Date: (BD)]],0),Budget_2023[Month],Budget_2023[Budget],"not found")</f>
        <v>65019</v>
      </c>
      <c r="Q157" s="92">
        <v>0</v>
      </c>
      <c r="R157" s="89"/>
      <c r="S157" s="89"/>
    </row>
    <row r="158" spans="1:19">
      <c r="A158" t="s">
        <v>13</v>
      </c>
      <c r="B158" t="s">
        <v>160</v>
      </c>
      <c r="C158" t="s">
        <v>476</v>
      </c>
      <c r="D158" s="28" t="s">
        <v>896</v>
      </c>
      <c r="E158" s="72">
        <v>3717.95</v>
      </c>
      <c r="F158" s="9">
        <v>3717.95</v>
      </c>
      <c r="G158" s="9" t="s">
        <v>770</v>
      </c>
      <c r="H158" s="9" t="s">
        <v>754</v>
      </c>
      <c r="I158" s="9" t="s">
        <v>770</v>
      </c>
      <c r="J158" s="9" t="s">
        <v>787</v>
      </c>
      <c r="K158" s="9" t="s">
        <v>770</v>
      </c>
      <c r="L158" t="s">
        <v>54</v>
      </c>
      <c r="M158" s="47" t="str">
        <f>_xlfn.XLOOKUP(Table229[[#This Row],[Reason]],Churn_Mapping[Reason],Churn_Mapping[Type],"")</f>
        <v>Uncontrollable</v>
      </c>
      <c r="N158" s="3">
        <v>45138</v>
      </c>
      <c r="O158" s="45" t="str">
        <f t="shared" si="4"/>
        <v>July</v>
      </c>
      <c r="P158" s="15">
        <f>_xlfn.XLOOKUP(EOMONTH(Table229[[#This Row],[Effective Date: (BD)]],0),Budget_2023[Month],Budget_2023[Budget],"not found")</f>
        <v>65019</v>
      </c>
      <c r="Q158" s="9">
        <v>0</v>
      </c>
    </row>
    <row r="159" spans="1:19">
      <c r="A159" t="s">
        <v>12</v>
      </c>
      <c r="B159" t="s">
        <v>160</v>
      </c>
      <c r="C159" t="s">
        <v>39</v>
      </c>
      <c r="D159" s="28" t="s">
        <v>599</v>
      </c>
      <c r="E159" s="71">
        <v>917.54</v>
      </c>
      <c r="F159" s="9">
        <v>917.54</v>
      </c>
      <c r="G159" s="9" t="s">
        <v>770</v>
      </c>
      <c r="H159" s="9" t="s">
        <v>754</v>
      </c>
      <c r="I159" s="9" t="s">
        <v>770</v>
      </c>
      <c r="J159" s="9" t="s">
        <v>770</v>
      </c>
      <c r="K159" s="9" t="s">
        <v>770</v>
      </c>
      <c r="L159" t="s">
        <v>50</v>
      </c>
      <c r="M159" s="47" t="str">
        <f>_xlfn.XLOOKUP(Table229[[#This Row],[Reason]],Churn_Mapping[Reason],Churn_Mapping[Type],"")</f>
        <v>Controllable</v>
      </c>
      <c r="N159" s="3">
        <v>45138</v>
      </c>
      <c r="O159" s="45" t="str">
        <f t="shared" si="4"/>
        <v>July</v>
      </c>
      <c r="P159" s="15">
        <f>_xlfn.XLOOKUP(EOMONTH(Table229[[#This Row],[Effective Date: (BD)]],0),Budget_2023[Month],Budget_2023[Budget],"not found")</f>
        <v>65019</v>
      </c>
      <c r="Q159" s="9" t="s">
        <v>770</v>
      </c>
    </row>
    <row r="160" spans="1:19">
      <c r="A160" t="s">
        <v>14</v>
      </c>
      <c r="B160" t="s">
        <v>160</v>
      </c>
      <c r="C160" t="s">
        <v>39</v>
      </c>
      <c r="D160" s="28" t="s">
        <v>867</v>
      </c>
      <c r="E160" s="72">
        <v>750</v>
      </c>
      <c r="F160" s="9">
        <v>750</v>
      </c>
      <c r="G160" s="9" t="s">
        <v>770</v>
      </c>
      <c r="H160" s="9" t="s">
        <v>754</v>
      </c>
      <c r="I160" s="9" t="s">
        <v>770</v>
      </c>
      <c r="J160" s="9" t="s">
        <v>787</v>
      </c>
      <c r="K160" s="9" t="s">
        <v>770</v>
      </c>
      <c r="L160" t="s">
        <v>54</v>
      </c>
      <c r="M160" s="47" t="str">
        <f>_xlfn.XLOOKUP(Table229[[#This Row],[Reason]],Churn_Mapping[Reason],Churn_Mapping[Type],"")</f>
        <v>Uncontrollable</v>
      </c>
      <c r="N160" s="3">
        <v>45157</v>
      </c>
      <c r="O160" s="45" t="str">
        <f t="shared" si="4"/>
        <v>August</v>
      </c>
      <c r="P160" s="15">
        <f>_xlfn.XLOOKUP(EOMONTH(Table229[[#This Row],[Effective Date: (BD)]],0),Budget_2023[Month],Budget_2023[Budget],"not found")</f>
        <v>66207</v>
      </c>
      <c r="Q160" s="9">
        <v>0</v>
      </c>
    </row>
    <row r="161" spans="1:19">
      <c r="A161" t="s">
        <v>14</v>
      </c>
      <c r="B161" t="s">
        <v>160</v>
      </c>
      <c r="C161" t="s">
        <v>39</v>
      </c>
      <c r="D161" s="28" t="s">
        <v>795</v>
      </c>
      <c r="E161" s="72">
        <v>199</v>
      </c>
      <c r="F161" s="9">
        <v>199</v>
      </c>
      <c r="G161" s="9" t="s">
        <v>770</v>
      </c>
      <c r="H161" s="9" t="s">
        <v>754</v>
      </c>
      <c r="I161" s="9" t="s">
        <v>770</v>
      </c>
      <c r="J161" s="9" t="s">
        <v>787</v>
      </c>
      <c r="K161" s="9" t="s">
        <v>770</v>
      </c>
      <c r="L161" t="s">
        <v>738</v>
      </c>
      <c r="M161" s="47" t="str">
        <f>_xlfn.XLOOKUP(Table229[[#This Row],[Reason]],Churn_Mapping[Reason],Churn_Mapping[Type],"")</f>
        <v>Controllable</v>
      </c>
      <c r="N161" s="3">
        <v>45158</v>
      </c>
      <c r="O161" s="45" t="str">
        <f t="shared" si="4"/>
        <v>August</v>
      </c>
      <c r="P161" s="15">
        <f>_xlfn.XLOOKUP(EOMONTH(Table229[[#This Row],[Effective Date: (BD)]],0),Budget_2023[Month],Budget_2023[Budget],"not found")</f>
        <v>66207</v>
      </c>
      <c r="Q161" s="9">
        <v>0</v>
      </c>
    </row>
    <row r="162" spans="1:19">
      <c r="A162" t="s">
        <v>12</v>
      </c>
      <c r="B162" t="s">
        <v>160</v>
      </c>
      <c r="C162" t="s">
        <v>484</v>
      </c>
      <c r="D162" s="28" t="s">
        <v>844</v>
      </c>
      <c r="E162" s="72" t="s">
        <v>770</v>
      </c>
      <c r="F162" s="9">
        <v>448.75</v>
      </c>
      <c r="G162" s="9" t="s">
        <v>770</v>
      </c>
      <c r="H162" s="9" t="s">
        <v>754</v>
      </c>
      <c r="I162" s="9" t="s">
        <v>770</v>
      </c>
      <c r="J162" s="9" t="s">
        <v>787</v>
      </c>
      <c r="K162" s="9" t="s">
        <v>770</v>
      </c>
      <c r="L162" t="s">
        <v>50</v>
      </c>
      <c r="M162" s="47" t="str">
        <f>_xlfn.XLOOKUP(Table229[[#This Row],[Reason]],Churn_Mapping[Reason],Churn_Mapping[Type],"")</f>
        <v>Controllable</v>
      </c>
      <c r="N162" s="3">
        <v>45169</v>
      </c>
      <c r="O162" s="45" t="str">
        <f t="shared" ref="O162:O193" si="5">TEXT(N162,"mmmm")</f>
        <v>August</v>
      </c>
      <c r="P162" s="15">
        <f>_xlfn.XLOOKUP(EOMONTH(Table229[[#This Row],[Effective Date: (BD)]],0),Budget_2023[Month],Budget_2023[Budget],"not found")</f>
        <v>66207</v>
      </c>
      <c r="Q162" s="9">
        <v>0</v>
      </c>
    </row>
    <row r="163" spans="1:19">
      <c r="A163" t="s">
        <v>14</v>
      </c>
      <c r="B163" t="s">
        <v>160</v>
      </c>
      <c r="C163" t="s">
        <v>486</v>
      </c>
      <c r="D163" s="28" t="s">
        <v>897</v>
      </c>
      <c r="E163" s="72" t="s">
        <v>770</v>
      </c>
      <c r="F163" s="9">
        <v>4173.75</v>
      </c>
      <c r="G163" s="9" t="s">
        <v>770</v>
      </c>
      <c r="H163" s="9" t="s">
        <v>763</v>
      </c>
      <c r="I163" s="9">
        <v>99</v>
      </c>
      <c r="J163" s="9" t="s">
        <v>787</v>
      </c>
      <c r="K163" s="9">
        <v>99</v>
      </c>
      <c r="L163" t="s">
        <v>54</v>
      </c>
      <c r="M163" s="47" t="str">
        <f>_xlfn.XLOOKUP(Table229[[#This Row],[Reason]],Churn_Mapping[Reason],Churn_Mapping[Type],"")</f>
        <v>Uncontrollable</v>
      </c>
      <c r="N163" s="3">
        <v>45169</v>
      </c>
      <c r="O163" s="45" t="str">
        <f t="shared" si="5"/>
        <v>August</v>
      </c>
      <c r="P163" s="15">
        <f>_xlfn.XLOOKUP(EOMONTH(Table229[[#This Row],[Effective Date: (BD)]],0),Budget_2023[Month],Budget_2023[Budget],"not found")</f>
        <v>66207</v>
      </c>
      <c r="Q163" s="9">
        <v>0</v>
      </c>
    </row>
    <row r="164" spans="1:19">
      <c r="A164" t="s">
        <v>14</v>
      </c>
      <c r="B164" t="s">
        <v>780</v>
      </c>
      <c r="C164" t="s">
        <v>39</v>
      </c>
      <c r="D164" s="28" t="s">
        <v>572</v>
      </c>
      <c r="E164" s="72" t="s">
        <v>770</v>
      </c>
      <c r="F164" s="9">
        <v>4562.4799999999996</v>
      </c>
      <c r="G164" s="9" t="s">
        <v>770</v>
      </c>
      <c r="H164" s="9" t="s">
        <v>763</v>
      </c>
      <c r="I164" s="9" t="s">
        <v>770</v>
      </c>
      <c r="J164" s="9" t="s">
        <v>787</v>
      </c>
      <c r="K164" s="9">
        <v>34827.53</v>
      </c>
      <c r="L164" t="s">
        <v>54</v>
      </c>
      <c r="M164" s="47" t="str">
        <f>_xlfn.XLOOKUP(Table229[[#This Row],[Reason]],Churn_Mapping[Reason],Churn_Mapping[Type],"")</f>
        <v>Uncontrollable</v>
      </c>
      <c r="N164" s="3">
        <v>45169</v>
      </c>
      <c r="O164" s="45" t="str">
        <f t="shared" si="5"/>
        <v>August</v>
      </c>
      <c r="P164" s="15">
        <f>_xlfn.XLOOKUP(EOMONTH(Table229[[#This Row],[Effective Date: (BD)]],0),Budget_2023[Month],Budget_2023[Budget],"not found")</f>
        <v>66207</v>
      </c>
      <c r="Q164" s="9">
        <v>0</v>
      </c>
    </row>
    <row r="165" spans="1:19">
      <c r="A165" t="s">
        <v>12</v>
      </c>
      <c r="B165" t="s">
        <v>160</v>
      </c>
      <c r="C165" t="s">
        <v>39</v>
      </c>
      <c r="D165" s="28" t="s">
        <v>635</v>
      </c>
      <c r="E165" s="72" t="s">
        <v>770</v>
      </c>
      <c r="F165" s="9">
        <v>20</v>
      </c>
      <c r="G165" s="9" t="s">
        <v>770</v>
      </c>
      <c r="H165" s="9" t="s">
        <v>754</v>
      </c>
      <c r="I165" s="9" t="s">
        <v>770</v>
      </c>
      <c r="J165" s="9" t="s">
        <v>787</v>
      </c>
      <c r="K165" s="9" t="s">
        <v>770</v>
      </c>
      <c r="L165" t="s">
        <v>738</v>
      </c>
      <c r="M165" s="47" t="str">
        <f>_xlfn.XLOOKUP(Table229[[#This Row],[Reason]],Churn_Mapping[Reason],Churn_Mapping[Type],"")</f>
        <v>Controllable</v>
      </c>
      <c r="N165" s="3">
        <v>45169</v>
      </c>
      <c r="O165" s="45" t="str">
        <f t="shared" si="5"/>
        <v>August</v>
      </c>
      <c r="P165" s="15">
        <f>_xlfn.XLOOKUP(EOMONTH(Table229[[#This Row],[Effective Date: (BD)]],0),Budget_2023[Month],Budget_2023[Budget],"not found")</f>
        <v>66207</v>
      </c>
      <c r="Q165" s="9">
        <v>0</v>
      </c>
    </row>
    <row r="166" spans="1:19">
      <c r="A166" t="s">
        <v>14</v>
      </c>
      <c r="B166" t="s">
        <v>160</v>
      </c>
      <c r="C166" t="s">
        <v>39</v>
      </c>
      <c r="D166" s="28" t="s">
        <v>898</v>
      </c>
      <c r="E166" s="72" t="s">
        <v>770</v>
      </c>
      <c r="F166" s="9">
        <v>12977.18</v>
      </c>
      <c r="G166" s="9" t="s">
        <v>770</v>
      </c>
      <c r="H166" s="9" t="s">
        <v>763</v>
      </c>
      <c r="I166" s="9">
        <v>102021.15</v>
      </c>
      <c r="J166" s="9" t="s">
        <v>770</v>
      </c>
      <c r="K166" s="9" t="s">
        <v>770</v>
      </c>
      <c r="L166" t="s">
        <v>54</v>
      </c>
      <c r="M166" s="47" t="str">
        <f>_xlfn.XLOOKUP(Table229[[#This Row],[Reason]],Churn_Mapping[Reason],Churn_Mapping[Type],"")</f>
        <v>Uncontrollable</v>
      </c>
      <c r="N166" s="3">
        <v>45169</v>
      </c>
      <c r="O166" s="45" t="str">
        <f t="shared" si="5"/>
        <v>August</v>
      </c>
      <c r="P166" s="15">
        <f>_xlfn.XLOOKUP(EOMONTH(Table229[[#This Row],[Effective Date: (BD)]],0),Budget_2023[Month],Budget_2023[Budget],"not found")</f>
        <v>66207</v>
      </c>
      <c r="Q166" s="9">
        <v>0</v>
      </c>
    </row>
    <row r="167" spans="1:19">
      <c r="A167" t="s">
        <v>14</v>
      </c>
      <c r="B167" t="s">
        <v>160</v>
      </c>
      <c r="C167" t="s">
        <v>39</v>
      </c>
      <c r="D167" s="28" t="s">
        <v>899</v>
      </c>
      <c r="E167" s="71">
        <v>326.39999999999998</v>
      </c>
      <c r="F167" s="9">
        <v>326.39999999999998</v>
      </c>
      <c r="G167" s="9" t="s">
        <v>770</v>
      </c>
      <c r="H167" s="9" t="s">
        <v>754</v>
      </c>
      <c r="I167" s="9" t="s">
        <v>770</v>
      </c>
      <c r="J167" s="9" t="s">
        <v>770</v>
      </c>
      <c r="K167" s="9" t="s">
        <v>770</v>
      </c>
      <c r="L167" t="s">
        <v>52</v>
      </c>
      <c r="M167" s="47" t="str">
        <f>_xlfn.XLOOKUP(Table229[[#This Row],[Reason]],Churn_Mapping[Reason],Churn_Mapping[Type],"")</f>
        <v>Controllable</v>
      </c>
      <c r="N167" s="3">
        <v>45169</v>
      </c>
      <c r="O167" s="45" t="str">
        <f t="shared" si="5"/>
        <v>August</v>
      </c>
      <c r="P167" s="15">
        <f>_xlfn.XLOOKUP(EOMONTH(Table229[[#This Row],[Effective Date: (BD)]],0),Budget_2023[Month],Budget_2023[Budget],"not found")</f>
        <v>66207</v>
      </c>
      <c r="Q167" s="9" t="s">
        <v>770</v>
      </c>
      <c r="R167" t="s">
        <v>900</v>
      </c>
    </row>
    <row r="168" spans="1:19">
      <c r="A168" t="s">
        <v>13</v>
      </c>
      <c r="B168" t="s">
        <v>160</v>
      </c>
      <c r="C168" t="s">
        <v>476</v>
      </c>
      <c r="D168" s="28" t="s">
        <v>901</v>
      </c>
      <c r="E168" s="71">
        <v>902.48</v>
      </c>
      <c r="F168" s="9">
        <v>902.48</v>
      </c>
      <c r="G168" s="9" t="s">
        <v>770</v>
      </c>
      <c r="H168" s="9" t="s">
        <v>754</v>
      </c>
      <c r="I168" s="9" t="s">
        <v>770</v>
      </c>
      <c r="J168" s="9" t="s">
        <v>770</v>
      </c>
      <c r="K168" s="9" t="s">
        <v>770</v>
      </c>
      <c r="L168" t="s">
        <v>632</v>
      </c>
      <c r="M168" s="47" t="str">
        <f>_xlfn.XLOOKUP(Table229[[#This Row],[Reason]],Churn_Mapping[Reason],Churn_Mapping[Type],"")</f>
        <v>Uncontrollable</v>
      </c>
      <c r="N168" s="3">
        <v>45169</v>
      </c>
      <c r="O168" s="45" t="str">
        <f t="shared" si="5"/>
        <v>August</v>
      </c>
      <c r="P168" s="15">
        <f>_xlfn.XLOOKUP(EOMONTH(Table229[[#This Row],[Effective Date: (BD)]],0),Budget_2023[Month],Budget_2023[Budget],"not found")</f>
        <v>66207</v>
      </c>
      <c r="Q168" s="9" t="s">
        <v>770</v>
      </c>
    </row>
    <row r="169" spans="1:19">
      <c r="A169" t="s">
        <v>13</v>
      </c>
      <c r="B169" t="s">
        <v>780</v>
      </c>
      <c r="C169" t="s">
        <v>168</v>
      </c>
      <c r="D169" s="28" t="s">
        <v>107</v>
      </c>
      <c r="E169" s="71" t="s">
        <v>770</v>
      </c>
      <c r="F169" s="9">
        <v>2392.79</v>
      </c>
      <c r="G169" s="9" t="s">
        <v>770</v>
      </c>
      <c r="H169" s="9" t="s">
        <v>763</v>
      </c>
      <c r="I169" s="9">
        <v>24326.7</v>
      </c>
      <c r="J169" s="9" t="s">
        <v>770</v>
      </c>
      <c r="K169" s="9" t="s">
        <v>770</v>
      </c>
      <c r="L169" t="s">
        <v>54</v>
      </c>
      <c r="M169" s="47" t="str">
        <f>_xlfn.XLOOKUP(Table229[[#This Row],[Reason]],Churn_Mapping[Reason],Churn_Mapping[Type],"")</f>
        <v>Uncontrollable</v>
      </c>
      <c r="N169" s="3">
        <v>45170</v>
      </c>
      <c r="O169" s="45" t="str">
        <f t="shared" si="5"/>
        <v>September</v>
      </c>
      <c r="P169" s="15">
        <f>_xlfn.XLOOKUP(EOMONTH(Table229[[#This Row],[Effective Date: (BD)]],0),Budget_2023[Month],Budget_2023[Budget],"not found")</f>
        <v>67526</v>
      </c>
      <c r="Q169" s="9">
        <v>0</v>
      </c>
    </row>
    <row r="170" spans="1:19">
      <c r="A170" t="s">
        <v>13</v>
      </c>
      <c r="B170" t="s">
        <v>160</v>
      </c>
      <c r="C170" t="s">
        <v>168</v>
      </c>
      <c r="D170" s="28" t="s">
        <v>107</v>
      </c>
      <c r="E170" s="71">
        <v>2392.79</v>
      </c>
      <c r="F170" s="9">
        <v>2392.79</v>
      </c>
      <c r="G170" s="9" t="s">
        <v>770</v>
      </c>
      <c r="H170" s="9" t="s">
        <v>763</v>
      </c>
      <c r="I170" s="9">
        <v>24326.7</v>
      </c>
      <c r="J170" s="9" t="s">
        <v>770</v>
      </c>
      <c r="K170" s="9">
        <v>24326.7</v>
      </c>
      <c r="L170" t="s">
        <v>54</v>
      </c>
      <c r="M170" s="47" t="str">
        <f>_xlfn.XLOOKUP(Table229[[#This Row],[Reason]],Churn_Mapping[Reason],Churn_Mapping[Type],"")</f>
        <v>Uncontrollable</v>
      </c>
      <c r="N170" s="3">
        <v>45170</v>
      </c>
      <c r="O170" s="45" t="str">
        <f t="shared" si="5"/>
        <v>September</v>
      </c>
      <c r="P170" s="15">
        <f>_xlfn.XLOOKUP(EOMONTH(Table229[[#This Row],[Effective Date: (BD)]],0),Budget_2023[Month],Budget_2023[Budget],"not found")</f>
        <v>67526</v>
      </c>
      <c r="Q170" s="9" t="s">
        <v>770</v>
      </c>
    </row>
    <row r="171" spans="1:19">
      <c r="A171" s="89" t="s">
        <v>12</v>
      </c>
      <c r="B171" s="89" t="s">
        <v>160</v>
      </c>
      <c r="C171" s="89" t="s">
        <v>168</v>
      </c>
      <c r="D171" s="90" t="s">
        <v>305</v>
      </c>
      <c r="E171" s="91">
        <v>822</v>
      </c>
      <c r="F171" s="92">
        <v>822</v>
      </c>
      <c r="G171" s="92" t="s">
        <v>770</v>
      </c>
      <c r="H171" s="92" t="s">
        <v>754</v>
      </c>
      <c r="I171" s="92" t="s">
        <v>770</v>
      </c>
      <c r="J171" s="92" t="s">
        <v>787</v>
      </c>
      <c r="K171" s="92" t="s">
        <v>770</v>
      </c>
      <c r="L171" s="89" t="s">
        <v>54</v>
      </c>
      <c r="M171" s="93" t="str">
        <f>_xlfn.XLOOKUP(Table229[[#This Row],[Reason]],Churn_Mapping[Reason],Churn_Mapping[Type],"")</f>
        <v>Uncontrollable</v>
      </c>
      <c r="N171" s="94">
        <v>45185</v>
      </c>
      <c r="O171" s="95" t="str">
        <f t="shared" si="5"/>
        <v>September</v>
      </c>
      <c r="P171" s="96">
        <f>_xlfn.XLOOKUP(EOMONTH(Table229[[#This Row],[Effective Date: (BD)]],0),Budget_2023[Month],Budget_2023[Budget],"not found")</f>
        <v>67526</v>
      </c>
      <c r="Q171" s="92">
        <v>0</v>
      </c>
      <c r="R171" s="89"/>
      <c r="S171" s="89"/>
    </row>
    <row r="172" spans="1:19">
      <c r="A172" t="s">
        <v>12</v>
      </c>
      <c r="B172" t="s">
        <v>160</v>
      </c>
      <c r="C172" t="s">
        <v>168</v>
      </c>
      <c r="D172" s="28" t="s">
        <v>305</v>
      </c>
      <c r="E172" s="72">
        <v>778</v>
      </c>
      <c r="F172" s="9">
        <v>778</v>
      </c>
      <c r="G172" s="9" t="s">
        <v>770</v>
      </c>
      <c r="H172" s="9" t="s">
        <v>754</v>
      </c>
      <c r="I172" s="9" t="s">
        <v>770</v>
      </c>
      <c r="J172" s="9" t="s">
        <v>787</v>
      </c>
      <c r="K172" s="9" t="s">
        <v>770</v>
      </c>
      <c r="L172" t="s">
        <v>54</v>
      </c>
      <c r="M172" s="47" t="str">
        <f>_xlfn.XLOOKUP(Table229[[#This Row],[Reason]],Churn_Mapping[Reason],Churn_Mapping[Type],"")</f>
        <v>Uncontrollable</v>
      </c>
      <c r="N172" s="3">
        <v>45185</v>
      </c>
      <c r="O172" s="45" t="str">
        <f t="shared" si="5"/>
        <v>September</v>
      </c>
      <c r="P172" s="15">
        <f>_xlfn.XLOOKUP(EOMONTH(Table229[[#This Row],[Effective Date: (BD)]],0),Budget_2023[Month],Budget_2023[Budget],"not found")</f>
        <v>67526</v>
      </c>
      <c r="Q172" s="9">
        <v>0</v>
      </c>
    </row>
    <row r="173" spans="1:19">
      <c r="A173" t="s">
        <v>12</v>
      </c>
      <c r="B173" t="s">
        <v>160</v>
      </c>
      <c r="C173" t="s">
        <v>168</v>
      </c>
      <c r="D173" s="28" t="s">
        <v>305</v>
      </c>
      <c r="E173" s="72">
        <v>667</v>
      </c>
      <c r="F173" s="9">
        <v>667</v>
      </c>
      <c r="G173" s="9" t="s">
        <v>770</v>
      </c>
      <c r="H173" s="9" t="s">
        <v>754</v>
      </c>
      <c r="I173" s="9" t="s">
        <v>770</v>
      </c>
      <c r="J173" s="9" t="s">
        <v>787</v>
      </c>
      <c r="K173" s="9" t="s">
        <v>770</v>
      </c>
      <c r="L173" t="s">
        <v>54</v>
      </c>
      <c r="M173" s="47" t="str">
        <f>_xlfn.XLOOKUP(Table229[[#This Row],[Reason]],Churn_Mapping[Reason],Churn_Mapping[Type],"")</f>
        <v>Uncontrollable</v>
      </c>
      <c r="N173" s="3">
        <v>45185</v>
      </c>
      <c r="O173" s="45" t="str">
        <f t="shared" si="5"/>
        <v>September</v>
      </c>
      <c r="P173" s="15">
        <f>_xlfn.XLOOKUP(EOMONTH(Table229[[#This Row],[Effective Date: (BD)]],0),Budget_2023[Month],Budget_2023[Budget],"not found")</f>
        <v>67526</v>
      </c>
      <c r="Q173" s="9">
        <v>0</v>
      </c>
    </row>
    <row r="174" spans="1:19">
      <c r="A174" t="s">
        <v>12</v>
      </c>
      <c r="B174" t="s">
        <v>173</v>
      </c>
      <c r="C174" t="s">
        <v>39</v>
      </c>
      <c r="D174" s="28" t="s">
        <v>902</v>
      </c>
      <c r="E174" s="71">
        <v>305</v>
      </c>
      <c r="F174" s="9">
        <v>305</v>
      </c>
      <c r="G174" s="9" t="s">
        <v>770</v>
      </c>
      <c r="H174" s="9" t="s">
        <v>754</v>
      </c>
      <c r="I174" s="9" t="s">
        <v>770</v>
      </c>
      <c r="J174" s="9" t="s">
        <v>770</v>
      </c>
      <c r="K174" s="9" t="s">
        <v>770</v>
      </c>
      <c r="L174" t="s">
        <v>50</v>
      </c>
      <c r="M174" s="47" t="str">
        <f>_xlfn.XLOOKUP(Table229[[#This Row],[Reason]],Churn_Mapping[Reason],Churn_Mapping[Type],"")</f>
        <v>Controllable</v>
      </c>
      <c r="N174" s="3">
        <v>45186</v>
      </c>
      <c r="O174" s="45" t="str">
        <f t="shared" si="5"/>
        <v>September</v>
      </c>
      <c r="P174" s="15">
        <f>_xlfn.XLOOKUP(EOMONTH(Table229[[#This Row],[Effective Date: (BD)]],0),Budget_2023[Month],Budget_2023[Budget],"not found")</f>
        <v>67526</v>
      </c>
      <c r="Q174" s="9" t="s">
        <v>770</v>
      </c>
    </row>
    <row r="175" spans="1:19">
      <c r="A175" t="s">
        <v>13</v>
      </c>
      <c r="B175" t="s">
        <v>160</v>
      </c>
      <c r="C175" t="s">
        <v>476</v>
      </c>
      <c r="D175" s="28" t="s">
        <v>903</v>
      </c>
      <c r="E175" s="72">
        <v>438.91</v>
      </c>
      <c r="F175" s="9">
        <v>438.91</v>
      </c>
      <c r="G175" s="9" t="s">
        <v>770</v>
      </c>
      <c r="H175" s="9" t="s">
        <v>754</v>
      </c>
      <c r="I175" s="9" t="s">
        <v>770</v>
      </c>
      <c r="J175" s="9" t="s">
        <v>787</v>
      </c>
      <c r="K175" s="9" t="s">
        <v>770</v>
      </c>
      <c r="L175" t="s">
        <v>45</v>
      </c>
      <c r="M175" s="47" t="str">
        <f>_xlfn.XLOOKUP(Table229[[#This Row],[Reason]],Churn_Mapping[Reason],Churn_Mapping[Type],"")</f>
        <v>Uncontrollable</v>
      </c>
      <c r="N175" s="3">
        <v>45191</v>
      </c>
      <c r="O175" s="45" t="str">
        <f t="shared" si="5"/>
        <v>September</v>
      </c>
      <c r="P175" s="15">
        <f>_xlfn.XLOOKUP(EOMONTH(Table229[[#This Row],[Effective Date: (BD)]],0),Budget_2023[Month],Budget_2023[Budget],"not found")</f>
        <v>67526</v>
      </c>
      <c r="Q175" s="9">
        <v>0</v>
      </c>
      <c r="R175" t="s">
        <v>904</v>
      </c>
    </row>
    <row r="176" spans="1:19">
      <c r="A176" t="s">
        <v>13</v>
      </c>
      <c r="B176" t="s">
        <v>160</v>
      </c>
      <c r="C176" t="s">
        <v>225</v>
      </c>
      <c r="D176" s="28" t="s">
        <v>480</v>
      </c>
      <c r="E176" s="87">
        <v>260</v>
      </c>
      <c r="F176" s="9">
        <v>260</v>
      </c>
      <c r="G176" s="9" t="s">
        <v>770</v>
      </c>
      <c r="H176" s="9" t="s">
        <v>754</v>
      </c>
      <c r="I176" s="9" t="s">
        <v>770</v>
      </c>
      <c r="J176" s="9" t="s">
        <v>787</v>
      </c>
      <c r="K176" s="9" t="s">
        <v>770</v>
      </c>
      <c r="L176" t="s">
        <v>54</v>
      </c>
      <c r="M176" s="47" t="str">
        <f>_xlfn.XLOOKUP(Table229[[#This Row],[Reason]],Churn_Mapping[Reason],Churn_Mapping[Type],"")</f>
        <v>Uncontrollable</v>
      </c>
      <c r="N176" s="3">
        <v>45191</v>
      </c>
      <c r="O176" s="45" t="str">
        <f t="shared" si="5"/>
        <v>September</v>
      </c>
      <c r="P176" s="15">
        <f>_xlfn.XLOOKUP(EOMONTH(Table229[[#This Row],[Effective Date: (BD)]],0),Budget_2023[Month],Budget_2023[Budget],"not found")</f>
        <v>67526</v>
      </c>
      <c r="Q176" s="9">
        <v>0</v>
      </c>
    </row>
    <row r="177" spans="1:17">
      <c r="A177" t="s">
        <v>12</v>
      </c>
      <c r="B177" t="s">
        <v>160</v>
      </c>
      <c r="C177" t="s">
        <v>476</v>
      </c>
      <c r="D177" s="28" t="s">
        <v>905</v>
      </c>
      <c r="E177" s="72" t="s">
        <v>770</v>
      </c>
      <c r="F177" s="9">
        <v>271.95</v>
      </c>
      <c r="G177" s="9" t="s">
        <v>770</v>
      </c>
      <c r="H177" s="9" t="s">
        <v>754</v>
      </c>
      <c r="I177" s="9" t="s">
        <v>770</v>
      </c>
      <c r="J177" s="9" t="s">
        <v>787</v>
      </c>
      <c r="K177" s="9" t="s">
        <v>770</v>
      </c>
      <c r="L177" t="s">
        <v>50</v>
      </c>
      <c r="M177" s="47" t="str">
        <f>_xlfn.XLOOKUP(Table229[[#This Row],[Reason]],Churn_Mapping[Reason],Churn_Mapping[Type],"")</f>
        <v>Controllable</v>
      </c>
      <c r="N177" s="3">
        <v>45199</v>
      </c>
      <c r="O177" s="45" t="str">
        <f t="shared" si="5"/>
        <v>September</v>
      </c>
      <c r="P177" s="15">
        <f>_xlfn.XLOOKUP(EOMONTH(Table229[[#This Row],[Effective Date: (BD)]],0),Budget_2023[Month],Budget_2023[Budget],"not found")</f>
        <v>67526</v>
      </c>
      <c r="Q177" s="9">
        <v>0</v>
      </c>
    </row>
    <row r="178" spans="1:17">
      <c r="A178" t="s">
        <v>14</v>
      </c>
      <c r="B178" t="s">
        <v>160</v>
      </c>
      <c r="C178" t="s">
        <v>39</v>
      </c>
      <c r="D178" s="28" t="s">
        <v>906</v>
      </c>
      <c r="E178" s="72" t="s">
        <v>770</v>
      </c>
      <c r="F178" s="9">
        <v>450</v>
      </c>
      <c r="G178" s="9" t="s">
        <v>770</v>
      </c>
      <c r="H178" s="9" t="s">
        <v>763</v>
      </c>
      <c r="I178" s="9">
        <v>1670</v>
      </c>
      <c r="J178" s="9" t="s">
        <v>787</v>
      </c>
      <c r="K178" s="9">
        <v>1670</v>
      </c>
      <c r="L178" t="s">
        <v>41</v>
      </c>
      <c r="M178" s="47" t="str">
        <f>_xlfn.XLOOKUP(Table229[[#This Row],[Reason]],Churn_Mapping[Reason],Churn_Mapping[Type],"")</f>
        <v>Uncontrollable</v>
      </c>
      <c r="N178" s="3">
        <v>45199</v>
      </c>
      <c r="O178" s="45" t="str">
        <f t="shared" si="5"/>
        <v>September</v>
      </c>
      <c r="P178" s="15">
        <f>_xlfn.XLOOKUP(EOMONTH(Table229[[#This Row],[Effective Date: (BD)]],0),Budget_2023[Month],Budget_2023[Budget],"not found")</f>
        <v>67526</v>
      </c>
      <c r="Q178" s="9">
        <v>0</v>
      </c>
    </row>
    <row r="179" spans="1:17">
      <c r="A179" t="s">
        <v>14</v>
      </c>
      <c r="B179" t="s">
        <v>160</v>
      </c>
      <c r="C179" t="s">
        <v>39</v>
      </c>
      <c r="D179" s="28" t="s">
        <v>906</v>
      </c>
      <c r="E179" s="72" t="s">
        <v>770</v>
      </c>
      <c r="F179" s="9">
        <v>150</v>
      </c>
      <c r="G179" s="9" t="s">
        <v>770</v>
      </c>
      <c r="H179" s="9" t="s">
        <v>763</v>
      </c>
      <c r="I179" s="9">
        <v>240</v>
      </c>
      <c r="J179" s="9" t="s">
        <v>787</v>
      </c>
      <c r="K179" s="9" t="s">
        <v>770</v>
      </c>
      <c r="L179" t="s">
        <v>41</v>
      </c>
      <c r="M179" s="47" t="str">
        <f>_xlfn.XLOOKUP(Table229[[#This Row],[Reason]],Churn_Mapping[Reason],Churn_Mapping[Type],"")</f>
        <v>Uncontrollable</v>
      </c>
      <c r="N179" s="3">
        <v>45199</v>
      </c>
      <c r="O179" s="45" t="str">
        <f t="shared" si="5"/>
        <v>September</v>
      </c>
      <c r="P179" s="15">
        <f>_xlfn.XLOOKUP(EOMONTH(Table229[[#This Row],[Effective Date: (BD)]],0),Budget_2023[Month],Budget_2023[Budget],"not found")</f>
        <v>67526</v>
      </c>
      <c r="Q179" s="9">
        <v>0</v>
      </c>
    </row>
    <row r="180" spans="1:17">
      <c r="A180" t="s">
        <v>12</v>
      </c>
      <c r="B180" t="s">
        <v>160</v>
      </c>
      <c r="C180" t="s">
        <v>39</v>
      </c>
      <c r="D180" s="28" t="s">
        <v>906</v>
      </c>
      <c r="E180" s="72">
        <v>150</v>
      </c>
      <c r="F180" s="9">
        <v>150</v>
      </c>
      <c r="G180" s="9" t="s">
        <v>770</v>
      </c>
      <c r="H180" s="9" t="s">
        <v>763</v>
      </c>
      <c r="I180" s="9">
        <v>245</v>
      </c>
      <c r="J180" s="9" t="s">
        <v>787</v>
      </c>
      <c r="K180" s="9" t="s">
        <v>770</v>
      </c>
      <c r="L180" t="s">
        <v>41</v>
      </c>
      <c r="M180" s="47" t="str">
        <f>_xlfn.XLOOKUP(Table229[[#This Row],[Reason]],Churn_Mapping[Reason],Churn_Mapping[Type],"")</f>
        <v>Uncontrollable</v>
      </c>
      <c r="N180" s="3">
        <v>45199</v>
      </c>
      <c r="O180" s="45" t="str">
        <f t="shared" si="5"/>
        <v>September</v>
      </c>
      <c r="P180" s="15">
        <f>_xlfn.XLOOKUP(EOMONTH(Table229[[#This Row],[Effective Date: (BD)]],0),Budget_2023[Month],Budget_2023[Budget],"not found")</f>
        <v>67526</v>
      </c>
      <c r="Q180" s="9">
        <v>0</v>
      </c>
    </row>
    <row r="181" spans="1:17">
      <c r="A181" t="s">
        <v>13</v>
      </c>
      <c r="B181" t="s">
        <v>160</v>
      </c>
      <c r="C181" t="s">
        <v>476</v>
      </c>
      <c r="D181" s="28" t="s">
        <v>907</v>
      </c>
      <c r="E181" s="71" t="s">
        <v>770</v>
      </c>
      <c r="F181" s="9">
        <v>326.82</v>
      </c>
      <c r="G181" s="9" t="s">
        <v>770</v>
      </c>
      <c r="H181" s="9" t="s">
        <v>754</v>
      </c>
      <c r="I181" s="9" t="s">
        <v>770</v>
      </c>
      <c r="J181" s="9" t="s">
        <v>770</v>
      </c>
      <c r="K181" s="9" t="s">
        <v>770</v>
      </c>
      <c r="L181" t="s">
        <v>54</v>
      </c>
      <c r="M181" s="47" t="str">
        <f>_xlfn.XLOOKUP(Table229[[#This Row],[Reason]],Churn_Mapping[Reason],Churn_Mapping[Type],"")</f>
        <v>Uncontrollable</v>
      </c>
      <c r="N181" s="3">
        <v>45199</v>
      </c>
      <c r="O181" s="45" t="str">
        <f t="shared" si="5"/>
        <v>September</v>
      </c>
      <c r="P181" s="15">
        <f>_xlfn.XLOOKUP(EOMONTH(Table229[[#This Row],[Effective Date: (BD)]],0),Budget_2023[Month],Budget_2023[Budget],"not found")</f>
        <v>67526</v>
      </c>
      <c r="Q181" s="9">
        <v>0</v>
      </c>
    </row>
    <row r="182" spans="1:17">
      <c r="A182" t="s">
        <v>14</v>
      </c>
      <c r="B182" t="s">
        <v>160</v>
      </c>
      <c r="C182" t="s">
        <v>476</v>
      </c>
      <c r="D182" s="28" t="s">
        <v>908</v>
      </c>
      <c r="E182" s="71">
        <v>980.11</v>
      </c>
      <c r="F182" s="9">
        <v>957.11</v>
      </c>
      <c r="G182" s="9" t="s">
        <v>770</v>
      </c>
      <c r="H182" s="9" t="s">
        <v>754</v>
      </c>
      <c r="I182" s="9" t="s">
        <v>770</v>
      </c>
      <c r="J182" s="9" t="s">
        <v>770</v>
      </c>
      <c r="K182" s="9" t="s">
        <v>770</v>
      </c>
      <c r="L182" t="s">
        <v>54</v>
      </c>
      <c r="M182" s="47" t="str">
        <f>_xlfn.XLOOKUP(Table229[[#This Row],[Reason]],Churn_Mapping[Reason],Churn_Mapping[Type],"")</f>
        <v>Uncontrollable</v>
      </c>
      <c r="N182" s="3">
        <v>45199</v>
      </c>
      <c r="O182" s="45" t="str">
        <f t="shared" si="5"/>
        <v>September</v>
      </c>
      <c r="P182" s="15">
        <f>_xlfn.XLOOKUP(EOMONTH(Table229[[#This Row],[Effective Date: (BD)]],0),Budget_2023[Month],Budget_2023[Budget],"not found")</f>
        <v>67526</v>
      </c>
      <c r="Q182" s="9" t="s">
        <v>770</v>
      </c>
    </row>
    <row r="183" spans="1:17">
      <c r="A183" t="s">
        <v>14</v>
      </c>
      <c r="B183" t="s">
        <v>160</v>
      </c>
      <c r="C183" t="s">
        <v>39</v>
      </c>
      <c r="D183" s="28" t="s">
        <v>909</v>
      </c>
      <c r="E183" s="71" t="s">
        <v>770</v>
      </c>
      <c r="F183" s="9">
        <v>1411</v>
      </c>
      <c r="G183" s="9" t="s">
        <v>770</v>
      </c>
      <c r="H183" s="9" t="s">
        <v>763</v>
      </c>
      <c r="I183" s="9">
        <v>4797.5</v>
      </c>
      <c r="J183" s="9" t="s">
        <v>770</v>
      </c>
      <c r="K183" s="9">
        <v>4797.5</v>
      </c>
      <c r="L183" t="s">
        <v>54</v>
      </c>
      <c r="M183" s="47" t="str">
        <f>_xlfn.XLOOKUP(Table229[[#This Row],[Reason]],Churn_Mapping[Reason],Churn_Mapping[Type],"")</f>
        <v>Uncontrollable</v>
      </c>
      <c r="N183" s="3">
        <v>45199</v>
      </c>
      <c r="O183" s="45" t="str">
        <f t="shared" si="5"/>
        <v>September</v>
      </c>
      <c r="P183" s="15">
        <f>_xlfn.XLOOKUP(EOMONTH(Table229[[#This Row],[Effective Date: (BD)]],0),Budget_2023[Month],Budget_2023[Budget],"not found")</f>
        <v>67526</v>
      </c>
      <c r="Q183" s="9" t="s">
        <v>770</v>
      </c>
    </row>
    <row r="184" spans="1:17">
      <c r="A184" t="s">
        <v>12</v>
      </c>
      <c r="B184" t="s">
        <v>160</v>
      </c>
      <c r="C184" t="s">
        <v>39</v>
      </c>
      <c r="D184" s="28" t="s">
        <v>603</v>
      </c>
      <c r="E184" s="71" t="s">
        <v>770</v>
      </c>
      <c r="F184" s="9">
        <v>1008.33</v>
      </c>
      <c r="G184" s="9" t="s">
        <v>770</v>
      </c>
      <c r="H184" s="9" t="s">
        <v>763</v>
      </c>
      <c r="I184" s="9">
        <v>21645.48</v>
      </c>
      <c r="J184" s="9" t="s">
        <v>770</v>
      </c>
      <c r="K184" s="9">
        <v>21645.48</v>
      </c>
      <c r="L184" t="s">
        <v>41</v>
      </c>
      <c r="M184" s="47" t="str">
        <f>_xlfn.XLOOKUP(Table229[[#This Row],[Reason]],Churn_Mapping[Reason],Churn_Mapping[Type],"")</f>
        <v>Uncontrollable</v>
      </c>
      <c r="N184" s="3">
        <v>45199</v>
      </c>
      <c r="O184" s="45" t="str">
        <f t="shared" si="5"/>
        <v>September</v>
      </c>
      <c r="P184" s="15">
        <f>_xlfn.XLOOKUP(EOMONTH(Table229[[#This Row],[Effective Date: (BD)]],0),Budget_2023[Month],Budget_2023[Budget],"not found")</f>
        <v>67526</v>
      </c>
      <c r="Q184" s="9" t="s">
        <v>770</v>
      </c>
    </row>
    <row r="185" spans="1:17">
      <c r="A185" t="s">
        <v>13</v>
      </c>
      <c r="B185" t="s">
        <v>160</v>
      </c>
      <c r="C185" t="s">
        <v>484</v>
      </c>
      <c r="D185" s="28" t="s">
        <v>910</v>
      </c>
      <c r="E185" s="71" t="s">
        <v>770</v>
      </c>
      <c r="F185" s="9">
        <v>787.5</v>
      </c>
      <c r="G185" s="9" t="s">
        <v>770</v>
      </c>
      <c r="H185" s="9" t="s">
        <v>754</v>
      </c>
      <c r="I185" s="9" t="s">
        <v>770</v>
      </c>
      <c r="J185" s="9" t="s">
        <v>770</v>
      </c>
      <c r="K185" s="9" t="s">
        <v>770</v>
      </c>
      <c r="L185" t="s">
        <v>54</v>
      </c>
      <c r="M185" s="47" t="str">
        <f>_xlfn.XLOOKUP(Table229[[#This Row],[Reason]],Churn_Mapping[Reason],Churn_Mapping[Type],"")</f>
        <v>Uncontrollable</v>
      </c>
      <c r="N185" s="3">
        <v>45199</v>
      </c>
      <c r="O185" s="45" t="str">
        <f t="shared" si="5"/>
        <v>September</v>
      </c>
      <c r="P185" s="15">
        <f>_xlfn.XLOOKUP(EOMONTH(Table229[[#This Row],[Effective Date: (BD)]],0),Budget_2023[Month],Budget_2023[Budget],"not found")</f>
        <v>67526</v>
      </c>
      <c r="Q185" s="9" t="s">
        <v>770</v>
      </c>
    </row>
    <row r="186" spans="1:17">
      <c r="A186" t="s">
        <v>14</v>
      </c>
      <c r="B186" t="s">
        <v>160</v>
      </c>
      <c r="C186" t="s">
        <v>484</v>
      </c>
      <c r="D186" s="28" t="s">
        <v>911</v>
      </c>
      <c r="E186" s="71">
        <v>4310</v>
      </c>
      <c r="F186" s="9">
        <v>4310</v>
      </c>
      <c r="G186" s="9" t="s">
        <v>770</v>
      </c>
      <c r="H186" s="9" t="s">
        <v>754</v>
      </c>
      <c r="I186" s="9" t="s">
        <v>770</v>
      </c>
      <c r="J186" s="9" t="s">
        <v>770</v>
      </c>
      <c r="K186" s="9" t="s">
        <v>770</v>
      </c>
      <c r="L186" t="s">
        <v>632</v>
      </c>
      <c r="M186" s="47" t="str">
        <f>_xlfn.XLOOKUP(Table229[[#This Row],[Reason]],Churn_Mapping[Reason],Churn_Mapping[Type],"")</f>
        <v>Uncontrollable</v>
      </c>
      <c r="N186" s="3">
        <v>45199</v>
      </c>
      <c r="O186" s="45" t="str">
        <f t="shared" si="5"/>
        <v>September</v>
      </c>
      <c r="P186" s="15">
        <f>_xlfn.XLOOKUP(EOMONTH(Table229[[#This Row],[Effective Date: (BD)]],0),Budget_2023[Month],Budget_2023[Budget],"not found")</f>
        <v>67526</v>
      </c>
      <c r="Q186" s="9" t="s">
        <v>770</v>
      </c>
    </row>
    <row r="187" spans="1:17">
      <c r="A187" t="s">
        <v>12</v>
      </c>
      <c r="B187" t="s">
        <v>173</v>
      </c>
      <c r="C187" t="s">
        <v>39</v>
      </c>
      <c r="D187" s="28" t="s">
        <v>613</v>
      </c>
      <c r="E187" s="71" t="s">
        <v>770</v>
      </c>
      <c r="F187" s="9">
        <v>5688.13</v>
      </c>
      <c r="G187" s="9" t="s">
        <v>770</v>
      </c>
      <c r="H187" s="9" t="s">
        <v>754</v>
      </c>
      <c r="I187" s="9" t="s">
        <v>770</v>
      </c>
      <c r="J187" s="9" t="s">
        <v>770</v>
      </c>
      <c r="K187" s="9" t="s">
        <v>770</v>
      </c>
      <c r="L187" t="s">
        <v>54</v>
      </c>
      <c r="M187" s="47" t="str">
        <f>_xlfn.XLOOKUP(Table229[[#This Row],[Reason]],Churn_Mapping[Reason],Churn_Mapping[Type],"")</f>
        <v>Uncontrollable</v>
      </c>
      <c r="N187" s="3">
        <v>45200</v>
      </c>
      <c r="O187" s="45" t="str">
        <f t="shared" si="5"/>
        <v>October</v>
      </c>
      <c r="P187" s="15">
        <f>_xlfn.XLOOKUP(EOMONTH(Table229[[#This Row],[Effective Date: (BD)]],0),Budget_2023[Month],Budget_2023[Budget],"not found")</f>
        <v>68992</v>
      </c>
      <c r="Q187" s="9" t="s">
        <v>770</v>
      </c>
    </row>
    <row r="188" spans="1:17">
      <c r="A188" t="s">
        <v>13</v>
      </c>
      <c r="B188" t="s">
        <v>160</v>
      </c>
      <c r="C188" t="s">
        <v>486</v>
      </c>
      <c r="D188" s="28" t="s">
        <v>912</v>
      </c>
      <c r="E188" s="71" t="s">
        <v>770</v>
      </c>
      <c r="F188" s="9">
        <v>8.3000000000000007</v>
      </c>
      <c r="G188" s="9" t="s">
        <v>770</v>
      </c>
      <c r="H188" s="9" t="s">
        <v>754</v>
      </c>
      <c r="I188" s="9" t="s">
        <v>770</v>
      </c>
      <c r="J188" s="9" t="s">
        <v>770</v>
      </c>
      <c r="K188" s="9" t="s">
        <v>770</v>
      </c>
      <c r="L188" t="s">
        <v>41</v>
      </c>
      <c r="M188" s="47" t="str">
        <f>_xlfn.XLOOKUP(Table229[[#This Row],[Reason]],Churn_Mapping[Reason],Churn_Mapping[Type],"")</f>
        <v>Uncontrollable</v>
      </c>
      <c r="N188" s="3">
        <v>45212</v>
      </c>
      <c r="O188" s="45" t="str">
        <f t="shared" si="5"/>
        <v>October</v>
      </c>
      <c r="P188" s="15">
        <f>_xlfn.XLOOKUP(EOMONTH(Table229[[#This Row],[Effective Date: (BD)]],0),Budget_2023[Month],Budget_2023[Budget],"not found")</f>
        <v>68992</v>
      </c>
      <c r="Q188" s="9" t="s">
        <v>770</v>
      </c>
    </row>
    <row r="189" spans="1:17">
      <c r="A189" t="s">
        <v>12</v>
      </c>
      <c r="B189" t="s">
        <v>173</v>
      </c>
      <c r="C189" t="s">
        <v>39</v>
      </c>
      <c r="D189" s="28" t="s">
        <v>913</v>
      </c>
      <c r="E189" s="71" t="s">
        <v>770</v>
      </c>
      <c r="F189" s="9">
        <v>735.6</v>
      </c>
      <c r="G189" s="9" t="s">
        <v>770</v>
      </c>
      <c r="H189" s="9" t="s">
        <v>754</v>
      </c>
      <c r="I189" s="9" t="s">
        <v>770</v>
      </c>
      <c r="J189" s="9" t="s">
        <v>770</v>
      </c>
      <c r="K189" s="9" t="s">
        <v>770</v>
      </c>
      <c r="L189" t="s">
        <v>475</v>
      </c>
      <c r="M189" s="47" t="str">
        <f>_xlfn.XLOOKUP(Table229[[#This Row],[Reason]],Churn_Mapping[Reason],Churn_Mapping[Type],"")</f>
        <v>Controllable</v>
      </c>
      <c r="N189" s="3">
        <v>45214</v>
      </c>
      <c r="O189" s="45" t="str">
        <f t="shared" si="5"/>
        <v>October</v>
      </c>
      <c r="P189" s="15">
        <f>_xlfn.XLOOKUP(EOMONTH(Table229[[#This Row],[Effective Date: (BD)]],0),Budget_2023[Month],Budget_2023[Budget],"not found")</f>
        <v>68992</v>
      </c>
      <c r="Q189" s="9" t="s">
        <v>770</v>
      </c>
    </row>
    <row r="190" spans="1:17">
      <c r="A190" t="s">
        <v>13</v>
      </c>
      <c r="B190" t="s">
        <v>160</v>
      </c>
      <c r="C190" t="s">
        <v>168</v>
      </c>
      <c r="D190" s="28" t="s">
        <v>914</v>
      </c>
      <c r="E190" s="72" t="s">
        <v>770</v>
      </c>
      <c r="F190" s="9">
        <v>283</v>
      </c>
      <c r="H190" s="9" t="s">
        <v>763</v>
      </c>
      <c r="I190" s="9">
        <v>2150.8000000000002</v>
      </c>
      <c r="J190" s="9" t="s">
        <v>787</v>
      </c>
      <c r="K190" s="9">
        <v>2150.8000000000002</v>
      </c>
      <c r="L190" t="s">
        <v>54</v>
      </c>
      <c r="M190" s="47" t="str">
        <f>_xlfn.XLOOKUP(Table229[[#This Row],[Reason]],Churn_Mapping[Reason],Churn_Mapping[Type],"")</f>
        <v>Uncontrollable</v>
      </c>
      <c r="N190" s="3">
        <v>45230</v>
      </c>
      <c r="O190" s="45" t="str">
        <f t="shared" si="5"/>
        <v>October</v>
      </c>
      <c r="P190" s="15">
        <f>_xlfn.XLOOKUP(EOMONTH(Table229[[#This Row],[Effective Date: (BD)]],0),Budget_2023[Month],Budget_2023[Budget],"not found")</f>
        <v>68992</v>
      </c>
      <c r="Q190" s="9">
        <v>0</v>
      </c>
    </row>
    <row r="191" spans="1:17">
      <c r="A191" t="s">
        <v>12</v>
      </c>
      <c r="B191" t="s">
        <v>160</v>
      </c>
      <c r="C191" t="s">
        <v>39</v>
      </c>
      <c r="D191" s="28" t="s">
        <v>915</v>
      </c>
      <c r="E191" s="71" t="s">
        <v>770</v>
      </c>
      <c r="F191" s="50">
        <v>183</v>
      </c>
      <c r="G191" s="9" t="s">
        <v>770</v>
      </c>
      <c r="H191" s="9" t="s">
        <v>754</v>
      </c>
      <c r="I191" s="9" t="s">
        <v>770</v>
      </c>
      <c r="J191" s="9" t="s">
        <v>770</v>
      </c>
      <c r="K191" s="9" t="s">
        <v>770</v>
      </c>
      <c r="L191" t="s">
        <v>475</v>
      </c>
      <c r="M191" s="47" t="str">
        <f>_xlfn.XLOOKUP(Table229[[#This Row],[Reason]],Churn_Mapping[Reason],Churn_Mapping[Type],"")</f>
        <v>Controllable</v>
      </c>
      <c r="N191" s="3">
        <v>45230</v>
      </c>
      <c r="O191" s="45" t="str">
        <f t="shared" si="5"/>
        <v>October</v>
      </c>
      <c r="P191" s="15">
        <f>_xlfn.XLOOKUP(EOMONTH(Table229[[#This Row],[Effective Date: (BD)]],0),Budget_2023[Month],Budget_2023[Budget],"not found")</f>
        <v>68992</v>
      </c>
      <c r="Q191" s="9" t="s">
        <v>770</v>
      </c>
    </row>
    <row r="192" spans="1:17">
      <c r="A192" t="s">
        <v>14</v>
      </c>
      <c r="B192" t="s">
        <v>160</v>
      </c>
      <c r="C192" t="s">
        <v>39</v>
      </c>
      <c r="D192" s="28" t="s">
        <v>916</v>
      </c>
      <c r="E192" s="71">
        <v>24.45</v>
      </c>
      <c r="F192" s="9">
        <v>24.45</v>
      </c>
      <c r="G192" s="9" t="s">
        <v>770</v>
      </c>
      <c r="H192" s="9" t="s">
        <v>763</v>
      </c>
      <c r="I192" s="9">
        <v>193.23</v>
      </c>
      <c r="J192" s="9" t="s">
        <v>770</v>
      </c>
      <c r="K192" s="9">
        <v>193.23</v>
      </c>
      <c r="L192" t="s">
        <v>469</v>
      </c>
      <c r="M192" s="47" t="str">
        <f>_xlfn.XLOOKUP(Table229[[#This Row],[Reason]],Churn_Mapping[Reason],Churn_Mapping[Type],"")</f>
        <v xml:space="preserve">Unknown </v>
      </c>
      <c r="N192" s="3">
        <v>45230</v>
      </c>
      <c r="O192" s="45" t="str">
        <f t="shared" si="5"/>
        <v>October</v>
      </c>
      <c r="P192" s="15">
        <f>_xlfn.XLOOKUP(EOMONTH(Table229[[#This Row],[Effective Date: (BD)]],0),Budget_2023[Month],Budget_2023[Budget],"not found")</f>
        <v>68992</v>
      </c>
      <c r="Q192" s="9" t="s">
        <v>770</v>
      </c>
    </row>
    <row r="193" spans="1:18">
      <c r="A193" t="s">
        <v>14</v>
      </c>
      <c r="B193" t="s">
        <v>160</v>
      </c>
      <c r="C193" t="s">
        <v>39</v>
      </c>
      <c r="D193" s="28" t="s">
        <v>898</v>
      </c>
      <c r="E193" s="71" t="s">
        <v>770</v>
      </c>
      <c r="F193" s="9">
        <v>780</v>
      </c>
      <c r="G193" s="9" t="s">
        <v>770</v>
      </c>
      <c r="H193" s="9" t="s">
        <v>763</v>
      </c>
      <c r="I193" s="9">
        <v>4052.9</v>
      </c>
      <c r="J193" s="9" t="s">
        <v>770</v>
      </c>
      <c r="K193" s="9">
        <v>4052.9</v>
      </c>
      <c r="L193" t="s">
        <v>632</v>
      </c>
      <c r="M193" s="47" t="str">
        <f>_xlfn.XLOOKUP(Table229[[#This Row],[Reason]],Churn_Mapping[Reason],Churn_Mapping[Type],"")</f>
        <v>Uncontrollable</v>
      </c>
      <c r="N193" s="3">
        <v>45230</v>
      </c>
      <c r="O193" s="45" t="str">
        <f t="shared" si="5"/>
        <v>October</v>
      </c>
      <c r="P193" s="15">
        <f>_xlfn.XLOOKUP(EOMONTH(Table229[[#This Row],[Effective Date: (BD)]],0),Budget_2023[Month],Budget_2023[Budget],"not found")</f>
        <v>68992</v>
      </c>
      <c r="Q193" s="9" t="s">
        <v>770</v>
      </c>
    </row>
    <row r="194" spans="1:18">
      <c r="A194" t="s">
        <v>13</v>
      </c>
      <c r="B194" t="s">
        <v>160</v>
      </c>
      <c r="C194" t="s">
        <v>486</v>
      </c>
      <c r="D194" s="28" t="s">
        <v>917</v>
      </c>
      <c r="E194" s="71">
        <v>1423.5</v>
      </c>
      <c r="F194" s="9">
        <v>1423.5</v>
      </c>
      <c r="G194" s="9" t="s">
        <v>770</v>
      </c>
      <c r="H194" s="9" t="s">
        <v>763</v>
      </c>
      <c r="I194" s="9">
        <v>11388</v>
      </c>
      <c r="J194" s="9" t="s">
        <v>770</v>
      </c>
      <c r="K194" s="9">
        <v>11388</v>
      </c>
      <c r="L194" t="s">
        <v>632</v>
      </c>
      <c r="M194" s="47" t="str">
        <f>_xlfn.XLOOKUP(Table229[[#This Row],[Reason]],Churn_Mapping[Reason],Churn_Mapping[Type],"")</f>
        <v>Uncontrollable</v>
      </c>
      <c r="N194" s="3">
        <v>45230</v>
      </c>
      <c r="O194" s="45" t="str">
        <f t="shared" ref="O194:O200" si="6">TEXT(N194,"mmmm")</f>
        <v>October</v>
      </c>
      <c r="P194" s="15">
        <f>_xlfn.XLOOKUP(EOMONTH(Table229[[#This Row],[Effective Date: (BD)]],0),Budget_2023[Month],Budget_2023[Budget],"not found")</f>
        <v>68992</v>
      </c>
      <c r="Q194" s="9" t="s">
        <v>770</v>
      </c>
    </row>
    <row r="195" spans="1:18">
      <c r="A195" t="s">
        <v>13</v>
      </c>
      <c r="B195" t="s">
        <v>780</v>
      </c>
      <c r="C195" t="s">
        <v>39</v>
      </c>
      <c r="D195" s="28" t="s">
        <v>918</v>
      </c>
      <c r="E195" s="71">
        <v>6020.25</v>
      </c>
      <c r="F195" s="9">
        <v>6020.25</v>
      </c>
      <c r="G195" s="9" t="s">
        <v>770</v>
      </c>
      <c r="H195" s="9" t="s">
        <v>763</v>
      </c>
      <c r="I195" s="9">
        <v>14833.16</v>
      </c>
      <c r="J195" s="9" t="s">
        <v>770</v>
      </c>
      <c r="K195" s="9">
        <v>14833.16</v>
      </c>
      <c r="L195" t="s">
        <v>632</v>
      </c>
      <c r="M195" s="47" t="str">
        <f>_xlfn.XLOOKUP(Table229[[#This Row],[Reason]],Churn_Mapping[Reason],Churn_Mapping[Type],"")</f>
        <v>Uncontrollable</v>
      </c>
      <c r="N195" s="3">
        <v>45230</v>
      </c>
      <c r="O195" s="45" t="str">
        <f t="shared" si="6"/>
        <v>October</v>
      </c>
      <c r="P195" s="15">
        <f>_xlfn.XLOOKUP(EOMONTH(Table229[[#This Row],[Effective Date: (BD)]],0),Budget_2023[Month],Budget_2023[Budget],"not found")</f>
        <v>68992</v>
      </c>
      <c r="Q195" s="9" t="s">
        <v>770</v>
      </c>
    </row>
    <row r="196" spans="1:18">
      <c r="A196" t="s">
        <v>13</v>
      </c>
      <c r="B196" t="s">
        <v>160</v>
      </c>
      <c r="C196" t="s">
        <v>39</v>
      </c>
      <c r="D196" s="28" t="s">
        <v>919</v>
      </c>
      <c r="E196" s="71">
        <v>5502.75</v>
      </c>
      <c r="F196" s="9">
        <v>5502.75</v>
      </c>
      <c r="H196" s="9" t="s">
        <v>754</v>
      </c>
      <c r="I196" s="9">
        <v>0</v>
      </c>
      <c r="K196" s="9">
        <v>0</v>
      </c>
      <c r="L196" t="s">
        <v>469</v>
      </c>
      <c r="M196" s="47" t="str">
        <f>_xlfn.XLOOKUP(Table229[[#This Row],[Reason]],Churn_Mapping[Reason],Churn_Mapping[Type],"")</f>
        <v xml:space="preserve">Unknown </v>
      </c>
      <c r="N196" s="3">
        <v>45230</v>
      </c>
      <c r="O196" s="45" t="str">
        <f t="shared" si="6"/>
        <v>October</v>
      </c>
      <c r="P196" s="15">
        <f>_xlfn.XLOOKUP(EOMONTH(Table229[[#This Row],[Effective Date: (BD)]],0),Budget_2023[Month],Budget_2023[Budget],"not found")</f>
        <v>68992</v>
      </c>
    </row>
    <row r="197" spans="1:18">
      <c r="A197" t="s">
        <v>14</v>
      </c>
      <c r="B197" t="s">
        <v>173</v>
      </c>
      <c r="C197" t="s">
        <v>39</v>
      </c>
      <c r="D197" s="28" t="s">
        <v>920</v>
      </c>
      <c r="E197" s="71">
        <v>125</v>
      </c>
      <c r="F197" s="9">
        <v>125</v>
      </c>
      <c r="H197" s="9" t="s">
        <v>754</v>
      </c>
      <c r="I197" s="9">
        <v>0</v>
      </c>
      <c r="L197" t="s">
        <v>469</v>
      </c>
      <c r="M197" s="47" t="str">
        <f>_xlfn.XLOOKUP(Table229[[#This Row],[Reason]],Churn_Mapping[Reason],Churn_Mapping[Type],"")</f>
        <v xml:space="preserve">Unknown </v>
      </c>
      <c r="N197" s="3">
        <v>45230</v>
      </c>
      <c r="O197" s="45" t="str">
        <f t="shared" si="6"/>
        <v>October</v>
      </c>
      <c r="P197" s="15">
        <f>_xlfn.XLOOKUP(EOMONTH(Table229[[#This Row],[Effective Date: (BD)]],0),Budget_2023[Month],Budget_2023[Budget],"not found")</f>
        <v>68992</v>
      </c>
    </row>
    <row r="198" spans="1:18">
      <c r="A198" t="s">
        <v>14</v>
      </c>
      <c r="B198" t="s">
        <v>160</v>
      </c>
      <c r="C198" t="s">
        <v>486</v>
      </c>
      <c r="D198" s="28" t="s">
        <v>921</v>
      </c>
      <c r="E198" s="71">
        <v>4095.8</v>
      </c>
      <c r="F198" s="9">
        <v>4095.8</v>
      </c>
      <c r="H198" s="9" t="s">
        <v>754</v>
      </c>
      <c r="I198" s="9">
        <v>0</v>
      </c>
      <c r="J198" s="9">
        <v>0</v>
      </c>
      <c r="K198" s="9">
        <v>0</v>
      </c>
      <c r="L198" t="s">
        <v>469</v>
      </c>
      <c r="M198" s="47" t="str">
        <f>_xlfn.XLOOKUP(Table229[[#This Row],[Reason]],Churn_Mapping[Reason],Churn_Mapping[Type],"")</f>
        <v xml:space="preserve">Unknown </v>
      </c>
      <c r="N198" s="3">
        <v>45235</v>
      </c>
      <c r="O198" s="45" t="str">
        <f t="shared" si="6"/>
        <v>November</v>
      </c>
      <c r="P198" s="15">
        <f>_xlfn.XLOOKUP(EOMONTH(Table229[[#This Row],[Effective Date: (BD)]],0),Budget_2023[Month],Budget_2023[Budget],"not found")</f>
        <v>70540</v>
      </c>
    </row>
    <row r="199" spans="1:18">
      <c r="A199" t="s">
        <v>13</v>
      </c>
      <c r="B199" t="s">
        <v>160</v>
      </c>
      <c r="C199" t="s">
        <v>168</v>
      </c>
      <c r="D199" s="28" t="s">
        <v>922</v>
      </c>
      <c r="E199" s="71" t="s">
        <v>770</v>
      </c>
      <c r="F199" s="9">
        <v>921.7</v>
      </c>
      <c r="G199" s="9" t="s">
        <v>770</v>
      </c>
      <c r="H199" s="9" t="s">
        <v>763</v>
      </c>
      <c r="I199" s="9">
        <v>2081.2600000000002</v>
      </c>
      <c r="J199" s="9" t="s">
        <v>770</v>
      </c>
      <c r="K199" s="9">
        <v>2081.2600000000002</v>
      </c>
      <c r="L199" t="s">
        <v>41</v>
      </c>
      <c r="M199" s="47" t="str">
        <f>_xlfn.XLOOKUP(Table229[[#This Row],[Reason]],Churn_Mapping[Reason],Churn_Mapping[Type],"")</f>
        <v>Uncontrollable</v>
      </c>
      <c r="N199" s="3">
        <v>45291</v>
      </c>
      <c r="O199" s="45" t="str">
        <f t="shared" si="6"/>
        <v>December</v>
      </c>
      <c r="P199" s="15">
        <f>_xlfn.XLOOKUP(EOMONTH(Table229[[#This Row],[Effective Date: (BD)]],0),Budget_2023[Month],Budget_2023[Budget],"not found")</f>
        <v>72156</v>
      </c>
      <c r="Q199" s="9" t="s">
        <v>770</v>
      </c>
    </row>
    <row r="200" spans="1:18">
      <c r="A200" t="s">
        <v>14</v>
      </c>
      <c r="B200" t="s">
        <v>160</v>
      </c>
      <c r="C200" t="s">
        <v>168</v>
      </c>
      <c r="D200" s="28" t="s">
        <v>922</v>
      </c>
      <c r="E200" s="71">
        <v>921.7</v>
      </c>
      <c r="F200" s="9">
        <v>921.7</v>
      </c>
      <c r="G200" s="9" t="s">
        <v>770</v>
      </c>
      <c r="H200" s="9" t="s">
        <v>763</v>
      </c>
      <c r="I200" s="9">
        <v>2081.2600000000002</v>
      </c>
      <c r="J200" s="9" t="s">
        <v>770</v>
      </c>
      <c r="K200" s="9">
        <v>2081.2600000000002</v>
      </c>
      <c r="L200" t="s">
        <v>54</v>
      </c>
      <c r="M200" s="47" t="str">
        <f>_xlfn.XLOOKUP(Table229[[#This Row],[Reason]],Churn_Mapping[Reason],Churn_Mapping[Type],"")</f>
        <v>Uncontrollable</v>
      </c>
      <c r="N200" s="3">
        <v>45291</v>
      </c>
      <c r="O200" s="45" t="str">
        <f t="shared" si="6"/>
        <v>December</v>
      </c>
      <c r="P200" s="15">
        <f>_xlfn.XLOOKUP(EOMONTH(Table229[[#This Row],[Effective Date: (BD)]],0),Budget_2023[Month],Budget_2023[Budget],"not found")</f>
        <v>72156</v>
      </c>
      <c r="Q200" s="9" t="s">
        <v>770</v>
      </c>
    </row>
    <row r="201" spans="1:18">
      <c r="A201" t="s">
        <v>12</v>
      </c>
      <c r="B201" t="s">
        <v>160</v>
      </c>
      <c r="C201" t="s">
        <v>39</v>
      </c>
      <c r="D201" s="28" t="s">
        <v>923</v>
      </c>
      <c r="E201" s="71">
        <v>120</v>
      </c>
      <c r="F201" s="9">
        <v>120</v>
      </c>
      <c r="H201" s="9" t="s">
        <v>754</v>
      </c>
      <c r="L201" t="s">
        <v>469</v>
      </c>
      <c r="M201" s="47" t="str">
        <f>_xlfn.XLOOKUP(Table229[[#This Row],[Reason]],Churn_Mapping[Reason],Churn_Mapping[Type],"")</f>
        <v xml:space="preserve">Unknown </v>
      </c>
      <c r="N201" s="3">
        <v>45253</v>
      </c>
      <c r="O201" s="45" t="str">
        <f>TEXT(N201,"mmmm")</f>
        <v>November</v>
      </c>
      <c r="P201" s="15">
        <f>_xlfn.XLOOKUP(EOMONTH(Table229[[#This Row],[Effective Date: (BD)]],0),Budget_2023[Month],Budget_2023[Budget],"not found")</f>
        <v>70540</v>
      </c>
    </row>
    <row r="202" spans="1:18">
      <c r="A202" t="s">
        <v>12</v>
      </c>
      <c r="B202" t="s">
        <v>160</v>
      </c>
      <c r="C202" t="s">
        <v>39</v>
      </c>
      <c r="D202" s="28" t="s">
        <v>206</v>
      </c>
      <c r="E202" s="71">
        <v>1100</v>
      </c>
      <c r="F202" s="9">
        <v>1100</v>
      </c>
      <c r="L202" t="s">
        <v>469</v>
      </c>
      <c r="M202" s="47" t="str">
        <f>_xlfn.XLOOKUP(Table229[[#This Row],[Reason]],Churn_Mapping[Reason],Churn_Mapping[Type],"")</f>
        <v xml:space="preserve">Unknown </v>
      </c>
      <c r="N202" s="3">
        <v>45230</v>
      </c>
      <c r="O202" s="45" t="str">
        <f>TEXT(N202,"mmmm")</f>
        <v>October</v>
      </c>
      <c r="P202" s="15">
        <f>_xlfn.XLOOKUP(EOMONTH(Table229[[#This Row],[Effective Date: (BD)]],0),Budget_2023[Month],Budget_2023[Budget],"not found")</f>
        <v>68992</v>
      </c>
    </row>
    <row r="203" spans="1:18">
      <c r="A203" t="s">
        <v>13</v>
      </c>
      <c r="B203" t="s">
        <v>794</v>
      </c>
      <c r="C203" t="s">
        <v>39</v>
      </c>
      <c r="D203" s="28" t="s">
        <v>924</v>
      </c>
      <c r="E203" s="71">
        <v>5037.88</v>
      </c>
      <c r="F203" s="9">
        <v>5037.88</v>
      </c>
      <c r="H203" s="9" t="s">
        <v>763</v>
      </c>
      <c r="I203" s="9">
        <v>0</v>
      </c>
      <c r="L203" t="s">
        <v>682</v>
      </c>
      <c r="M203" s="47" t="str">
        <f>_xlfn.XLOOKUP(Table229[[#This Row],[Reason]],Churn_Mapping[Reason],Churn_Mapping[Type],"")</f>
        <v>Uncontrollable</v>
      </c>
      <c r="N203" s="3">
        <v>45197</v>
      </c>
      <c r="O203" s="45" t="str">
        <f>TEXT(N203,"mmmm")</f>
        <v>September</v>
      </c>
      <c r="P203" s="15">
        <f>_xlfn.XLOOKUP(EOMONTH(Table229[[#This Row],[Effective Date: (BD)]],0),Budget_2023[Month],Budget_2023[Budget],"not found")</f>
        <v>67526</v>
      </c>
    </row>
    <row r="204" spans="1:18">
      <c r="A204" t="s">
        <v>13</v>
      </c>
      <c r="B204" t="s">
        <v>925</v>
      </c>
      <c r="C204" t="s">
        <v>168</v>
      </c>
      <c r="D204" t="s">
        <v>926</v>
      </c>
      <c r="E204" s="42">
        <v>1867.72</v>
      </c>
      <c r="F204" s="9">
        <v>1867.72</v>
      </c>
      <c r="L204" t="s">
        <v>927</v>
      </c>
      <c r="M204" t="s">
        <v>242</v>
      </c>
      <c r="N204" s="3">
        <v>45291</v>
      </c>
      <c r="O204" s="9" t="s">
        <v>11</v>
      </c>
    </row>
    <row r="205" spans="1:18">
      <c r="A205" t="s">
        <v>13</v>
      </c>
      <c r="B205" t="s">
        <v>925</v>
      </c>
      <c r="C205" t="s">
        <v>39</v>
      </c>
      <c r="D205" t="s">
        <v>928</v>
      </c>
      <c r="E205" s="42">
        <v>25249</v>
      </c>
      <c r="F205" s="42">
        <v>25249</v>
      </c>
      <c r="H205" s="9" t="s">
        <v>763</v>
      </c>
      <c r="I205" s="50">
        <v>132126.53</v>
      </c>
      <c r="L205" t="s">
        <v>929</v>
      </c>
      <c r="M205" t="s">
        <v>242</v>
      </c>
      <c r="N205" s="3">
        <v>45232</v>
      </c>
      <c r="O205" s="9" t="s">
        <v>10</v>
      </c>
      <c r="P205" s="15">
        <v>132126.53</v>
      </c>
      <c r="R205" t="s">
        <v>930</v>
      </c>
    </row>
    <row r="206" spans="1:18">
      <c r="A206" t="s">
        <v>931</v>
      </c>
      <c r="B206" t="s">
        <v>925</v>
      </c>
      <c r="C206" t="s">
        <v>168</v>
      </c>
      <c r="D206" t="s">
        <v>926</v>
      </c>
      <c r="E206" s="42">
        <v>1867.72</v>
      </c>
      <c r="F206" s="9">
        <v>1867.72</v>
      </c>
      <c r="L206" t="s">
        <v>927</v>
      </c>
      <c r="M206" t="s">
        <v>242</v>
      </c>
    </row>
    <row r="207" spans="1:18">
      <c r="A207" t="s">
        <v>12</v>
      </c>
      <c r="B207" t="s">
        <v>160</v>
      </c>
      <c r="C207" t="s">
        <v>39</v>
      </c>
      <c r="D207" t="s">
        <v>245</v>
      </c>
      <c r="E207" s="42">
        <v>925</v>
      </c>
      <c r="F207" s="9">
        <v>925</v>
      </c>
    </row>
    <row r="208" spans="1:18" ht="15">
      <c r="A208" t="s">
        <v>12</v>
      </c>
      <c r="B208" t="s">
        <v>160</v>
      </c>
      <c r="C208" t="s">
        <v>39</v>
      </c>
      <c r="D208" s="97" t="s">
        <v>118</v>
      </c>
      <c r="R208" t="s">
        <v>932</v>
      </c>
    </row>
    <row r="209" spans="1:1">
      <c r="A209" t="s">
        <v>12</v>
      </c>
    </row>
  </sheetData>
  <autoFilter ref="B213" xr:uid="{DF67E31F-A816-4EE2-A73B-CB375899120A}"/>
  <phoneticPr fontId="10" type="noConversion"/>
  <dataValidations count="4">
    <dataValidation type="list" allowBlank="1" showInputMessage="1" showErrorMessage="1" sqref="L2:L203" xr:uid="{EEFF3871-2DE8-432D-8082-DCBA742341A8}">
      <formula1>INDIRECT("Churn_Mapping2023[Reason]")</formula1>
    </dataValidation>
    <dataValidation type="list" allowBlank="1" showInputMessage="1" showErrorMessage="1" sqref="B2:B203" xr:uid="{F4E3FD9A-237B-4F27-989A-5C1438768A14}">
      <formula1>INDIRECT("Service_Type2023")</formula1>
    </dataValidation>
    <dataValidation type="list" allowBlank="1" showInputMessage="1" showErrorMessage="1" sqref="A2:A205" xr:uid="{E304F0DB-DE73-4A4F-A6F2-BDAF33C964B5}">
      <formula1>INDIRECT("Churn_Type2023")</formula1>
    </dataValidation>
    <dataValidation type="list" allowBlank="1" showInputMessage="1" showErrorMessage="1" sqref="C1:C1048576" xr:uid="{14234B39-3F03-40DF-AA2B-792FFD43B45A}">
      <formula1>INDIRECT("Internal_Company2023")</formula1>
    </dataValidation>
  </dataValidations>
  <pageMargins left="0.7" right="0.7" top="0.75" bottom="0.75" header="0.3" footer="0.3"/>
  <pageSetup orientation="portrait" r:id="rId1"/>
  <legacyDrawing r:id="rId2"/>
  <tableParts count="1">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42520-2929-4B9D-86B9-FA5884B91217}">
  <dimension ref="A1:Y209"/>
  <sheetViews>
    <sheetView zoomScale="80" zoomScaleNormal="80" workbookViewId="0">
      <pane ySplit="1" topLeftCell="A2" activePane="bottomLeft" state="frozen"/>
      <selection pane="bottomLeft" activeCell="R2" sqref="R2"/>
      <selection activeCell="F129" sqref="F129"/>
    </sheetView>
  </sheetViews>
  <sheetFormatPr defaultRowHeight="15"/>
  <cols>
    <col min="1" max="1" width="14.5703125" customWidth="1"/>
    <col min="2" max="2" width="20.85546875" customWidth="1"/>
    <col min="3" max="3" width="19.28515625" customWidth="1"/>
    <col min="4" max="4" width="45.7109375" bestFit="1" customWidth="1"/>
    <col min="5" max="5" width="19.85546875" style="42" customWidth="1"/>
    <col min="6" max="6" width="18.140625" style="9" customWidth="1"/>
    <col min="7" max="7" width="13.42578125" style="9" customWidth="1"/>
    <col min="8" max="8" width="10.28515625" style="9" customWidth="1"/>
    <col min="9" max="9" width="18.140625" style="9" customWidth="1"/>
    <col min="10" max="10" width="14.42578125" style="9" customWidth="1"/>
    <col min="11" max="11" width="14.85546875" style="9" customWidth="1"/>
    <col min="12" max="12" width="28.28515625" bestFit="1" customWidth="1"/>
    <col min="13" max="13" width="14.140625" customWidth="1"/>
    <col min="14" max="14" width="14.140625" style="3" customWidth="1"/>
    <col min="15" max="15" width="12" style="9" bestFit="1" customWidth="1"/>
    <col min="16" max="16" width="14.42578125" style="15" bestFit="1" customWidth="1"/>
    <col min="17" max="17" width="20.140625" style="9" bestFit="1" customWidth="1"/>
    <col min="18" max="18" width="42.140625" customWidth="1"/>
    <col min="19" max="19" width="44" customWidth="1"/>
  </cols>
  <sheetData>
    <row r="1" spans="1:25" ht="43.15">
      <c r="A1" s="67" t="s">
        <v>740</v>
      </c>
      <c r="B1" s="67" t="s">
        <v>741</v>
      </c>
      <c r="C1" s="67" t="s">
        <v>742</v>
      </c>
      <c r="D1" s="67" t="s">
        <v>743</v>
      </c>
      <c r="E1" s="68" t="s">
        <v>744</v>
      </c>
      <c r="F1" s="68" t="s">
        <v>745</v>
      </c>
      <c r="G1" s="68" t="s">
        <v>746</v>
      </c>
      <c r="H1" s="68" t="s">
        <v>747</v>
      </c>
      <c r="I1" s="68" t="s">
        <v>35</v>
      </c>
      <c r="J1" s="68" t="s">
        <v>748</v>
      </c>
      <c r="K1" s="68" t="s">
        <v>749</v>
      </c>
      <c r="L1" s="67" t="s">
        <v>750</v>
      </c>
      <c r="M1" s="67" t="s">
        <v>463</v>
      </c>
      <c r="N1" s="73" t="s">
        <v>15</v>
      </c>
      <c r="O1" s="69" t="s">
        <v>32</v>
      </c>
      <c r="P1" s="70" t="s">
        <v>36</v>
      </c>
      <c r="Q1" s="68" t="s">
        <v>751</v>
      </c>
      <c r="R1" s="67" t="s">
        <v>37</v>
      </c>
      <c r="S1" s="67" t="s">
        <v>752</v>
      </c>
      <c r="T1" s="67"/>
      <c r="U1" s="67"/>
      <c r="V1" s="67"/>
      <c r="W1" s="67"/>
      <c r="X1" s="67"/>
      <c r="Y1" s="67"/>
    </row>
    <row r="2" spans="1:25">
      <c r="A2" t="s">
        <v>12</v>
      </c>
      <c r="B2" t="s">
        <v>160</v>
      </c>
      <c r="C2" t="s">
        <v>164</v>
      </c>
      <c r="D2" s="28" t="s">
        <v>933</v>
      </c>
      <c r="E2" s="72">
        <v>571</v>
      </c>
      <c r="F2" s="72">
        <v>571</v>
      </c>
      <c r="L2" t="s">
        <v>475</v>
      </c>
      <c r="M2" s="47"/>
      <c r="N2" s="3">
        <v>45296</v>
      </c>
      <c r="O2" s="45" t="s">
        <v>0</v>
      </c>
      <c r="R2" t="s">
        <v>934</v>
      </c>
    </row>
    <row r="3" spans="1:25" ht="14.45">
      <c r="D3" s="28"/>
      <c r="E3" s="72"/>
      <c r="M3" s="47"/>
      <c r="O3" s="45"/>
    </row>
    <row r="4" spans="1:25" ht="14.45">
      <c r="D4" s="28"/>
      <c r="E4" s="72"/>
      <c r="M4" s="47"/>
      <c r="O4" s="45"/>
    </row>
    <row r="5" spans="1:25" ht="14.45">
      <c r="D5" s="28"/>
      <c r="E5" s="72"/>
      <c r="M5" s="47"/>
      <c r="O5" s="45"/>
    </row>
    <row r="6" spans="1:25" ht="14.45">
      <c r="D6" s="28"/>
      <c r="E6" s="9"/>
      <c r="M6" s="47"/>
      <c r="O6" s="45"/>
    </row>
    <row r="7" spans="1:25" ht="14.45">
      <c r="D7" s="28"/>
      <c r="E7" s="72"/>
      <c r="M7" s="47"/>
      <c r="O7" s="45"/>
    </row>
    <row r="8" spans="1:25" ht="14.45">
      <c r="D8" s="28"/>
      <c r="E8" s="72"/>
      <c r="M8" s="47"/>
      <c r="O8" s="45"/>
    </row>
    <row r="9" spans="1:25" ht="14.45">
      <c r="D9" s="28"/>
      <c r="E9" s="9"/>
      <c r="M9" s="47"/>
      <c r="O9" s="45"/>
    </row>
    <row r="10" spans="1:25" ht="14.45">
      <c r="D10" s="28"/>
      <c r="E10" s="72"/>
      <c r="M10" s="47"/>
      <c r="O10" s="45"/>
    </row>
    <row r="11" spans="1:25" ht="14.45">
      <c r="D11" s="28"/>
      <c r="E11" s="72"/>
      <c r="M11" s="47"/>
      <c r="O11" s="45"/>
    </row>
    <row r="12" spans="1:25" ht="14.45">
      <c r="D12" s="28"/>
      <c r="E12" s="72"/>
      <c r="M12" s="47"/>
      <c r="O12" s="45"/>
    </row>
    <row r="13" spans="1:25" ht="14.45">
      <c r="D13" s="28"/>
      <c r="E13" s="72"/>
      <c r="M13" s="47"/>
      <c r="O13" s="45"/>
    </row>
    <row r="14" spans="1:25" ht="14.45">
      <c r="D14" s="28"/>
      <c r="E14" s="9"/>
      <c r="M14" s="47"/>
      <c r="O14" s="45"/>
    </row>
    <row r="15" spans="1:25" ht="14.45">
      <c r="D15" s="28"/>
      <c r="E15" s="72"/>
      <c r="M15" s="47"/>
      <c r="O15" s="45"/>
    </row>
    <row r="16" spans="1:25" ht="14.45">
      <c r="D16" s="28"/>
      <c r="E16" s="72"/>
      <c r="M16" s="47"/>
      <c r="O16" s="45"/>
    </row>
    <row r="17" spans="4:15" ht="14.45">
      <c r="D17" s="28"/>
      <c r="E17" s="72"/>
      <c r="M17" s="47"/>
      <c r="O17" s="45"/>
    </row>
    <row r="18" spans="4:15" ht="14.45">
      <c r="D18" s="28"/>
      <c r="E18" s="72"/>
      <c r="M18" s="47"/>
      <c r="O18" s="45"/>
    </row>
    <row r="19" spans="4:15" ht="14.45">
      <c r="D19" s="28"/>
      <c r="E19" s="72"/>
      <c r="M19" s="47"/>
      <c r="O19" s="45"/>
    </row>
    <row r="20" spans="4:15" ht="14.45">
      <c r="D20" s="28"/>
      <c r="E20" s="72"/>
      <c r="M20" s="47"/>
      <c r="O20" s="45"/>
    </row>
    <row r="21" spans="4:15" ht="14.45">
      <c r="D21" s="28"/>
      <c r="E21" s="72"/>
      <c r="M21" s="47"/>
      <c r="O21" s="45"/>
    </row>
    <row r="22" spans="4:15" ht="14.45">
      <c r="D22" s="28"/>
      <c r="E22" s="72"/>
      <c r="M22" s="47"/>
      <c r="O22" s="45"/>
    </row>
    <row r="23" spans="4:15" ht="14.45">
      <c r="D23" s="28"/>
      <c r="E23" s="72"/>
      <c r="M23" s="47"/>
      <c r="O23" s="45"/>
    </row>
    <row r="24" spans="4:15" ht="14.45">
      <c r="D24" s="28"/>
      <c r="E24" s="72"/>
      <c r="M24" s="47"/>
      <c r="O24" s="45"/>
    </row>
    <row r="25" spans="4:15" ht="14.45">
      <c r="D25" s="28"/>
      <c r="E25" s="72"/>
      <c r="M25" s="47"/>
      <c r="O25" s="45"/>
    </row>
    <row r="26" spans="4:15" ht="14.45">
      <c r="D26" s="28"/>
      <c r="E26" s="72"/>
      <c r="M26" s="47"/>
      <c r="O26" s="45"/>
    </row>
    <row r="27" spans="4:15" ht="14.45">
      <c r="D27" s="28"/>
      <c r="E27" s="72"/>
      <c r="M27" s="47"/>
      <c r="O27" s="45"/>
    </row>
    <row r="28" spans="4:15" ht="14.45">
      <c r="D28" s="28"/>
      <c r="E28" s="72"/>
      <c r="M28" s="47"/>
      <c r="O28" s="45"/>
    </row>
    <row r="29" spans="4:15" ht="14.45">
      <c r="D29" s="28"/>
      <c r="E29" s="72"/>
      <c r="M29" s="47"/>
      <c r="O29" s="45"/>
    </row>
    <row r="30" spans="4:15" ht="14.45">
      <c r="D30" s="28"/>
      <c r="E30" s="72"/>
      <c r="M30" s="47"/>
      <c r="O30" s="45"/>
    </row>
    <row r="31" spans="4:15" ht="14.45">
      <c r="D31" s="28"/>
      <c r="E31" s="72"/>
      <c r="M31" s="47"/>
      <c r="O31" s="45"/>
    </row>
    <row r="32" spans="4:15" ht="14.45">
      <c r="D32" s="28"/>
      <c r="E32" s="72"/>
      <c r="F32" s="72"/>
      <c r="G32" s="72"/>
      <c r="M32" s="47"/>
      <c r="O32" s="45"/>
    </row>
    <row r="33" spans="4:15" ht="14.45">
      <c r="D33" s="28"/>
      <c r="E33" s="72"/>
      <c r="M33" s="47"/>
      <c r="O33" s="45"/>
    </row>
    <row r="34" spans="4:15" ht="14.45">
      <c r="D34" s="28"/>
      <c r="E34" s="72"/>
      <c r="M34" s="47"/>
      <c r="O34" s="45"/>
    </row>
    <row r="35" spans="4:15" ht="14.45">
      <c r="D35" s="28"/>
      <c r="E35" s="72"/>
      <c r="M35" s="47"/>
      <c r="O35" s="45"/>
    </row>
    <row r="36" spans="4:15" ht="14.45">
      <c r="D36" s="28"/>
      <c r="E36" s="72"/>
      <c r="M36" s="47"/>
      <c r="O36" s="45"/>
    </row>
    <row r="37" spans="4:15" ht="14.45">
      <c r="D37" s="28"/>
      <c r="E37" s="72"/>
      <c r="M37" s="47"/>
      <c r="O37" s="45"/>
    </row>
    <row r="38" spans="4:15" ht="14.45">
      <c r="D38" s="28"/>
      <c r="E38" s="87"/>
      <c r="M38" s="47"/>
      <c r="O38" s="45"/>
    </row>
    <row r="39" spans="4:15" ht="14.45">
      <c r="D39" s="28"/>
      <c r="E39" s="72"/>
      <c r="M39" s="47"/>
      <c r="O39" s="45"/>
    </row>
    <row r="40" spans="4:15" ht="14.45">
      <c r="D40" s="28"/>
      <c r="E40" s="72"/>
      <c r="M40" s="47"/>
      <c r="O40" s="45"/>
    </row>
    <row r="41" spans="4:15" ht="14.45">
      <c r="D41" s="28"/>
      <c r="E41" s="72"/>
      <c r="M41" s="47"/>
      <c r="O41" s="45"/>
    </row>
    <row r="42" spans="4:15" ht="14.45">
      <c r="D42" s="28"/>
      <c r="E42" s="72"/>
      <c r="M42" s="47"/>
      <c r="O42" s="45"/>
    </row>
    <row r="43" spans="4:15" ht="14.45">
      <c r="D43" s="28"/>
      <c r="E43" s="72"/>
      <c r="M43" s="47"/>
      <c r="O43" s="45"/>
    </row>
    <row r="44" spans="4:15" ht="14.45">
      <c r="D44" s="28"/>
      <c r="E44" s="72"/>
      <c r="M44" s="47"/>
      <c r="O44" s="45"/>
    </row>
    <row r="45" spans="4:15" ht="14.45">
      <c r="D45" s="28"/>
      <c r="E45" s="72"/>
      <c r="M45" s="47"/>
      <c r="O45" s="45"/>
    </row>
    <row r="46" spans="4:15" ht="14.45">
      <c r="D46" s="28"/>
      <c r="E46" s="72"/>
      <c r="M46" s="47"/>
      <c r="O46" s="45"/>
    </row>
    <row r="47" spans="4:15" ht="14.45">
      <c r="D47" s="28"/>
      <c r="E47" s="72"/>
      <c r="M47" s="47"/>
      <c r="O47" s="45"/>
    </row>
    <row r="48" spans="4:15" ht="14.45">
      <c r="D48" s="28"/>
      <c r="E48" s="72"/>
      <c r="F48" s="72"/>
      <c r="M48" s="47"/>
      <c r="O48" s="45"/>
    </row>
    <row r="49" spans="4:15" ht="14.45">
      <c r="D49" s="28"/>
      <c r="E49" s="72"/>
      <c r="M49" s="47"/>
      <c r="O49" s="45"/>
    </row>
    <row r="50" spans="4:15" ht="14.45">
      <c r="D50" s="28"/>
      <c r="E50" s="72"/>
      <c r="F50" s="72"/>
      <c r="M50" s="47"/>
      <c r="O50" s="45"/>
    </row>
    <row r="51" spans="4:15" ht="14.45">
      <c r="D51" s="28"/>
      <c r="E51" s="72"/>
      <c r="M51" s="47"/>
      <c r="O51" s="45"/>
    </row>
    <row r="52" spans="4:15" ht="14.45">
      <c r="D52" s="28"/>
      <c r="E52" s="72"/>
      <c r="M52" s="47"/>
      <c r="O52" s="45"/>
    </row>
    <row r="53" spans="4:15" ht="14.45">
      <c r="D53" s="28"/>
      <c r="E53" s="72"/>
      <c r="M53" s="47"/>
      <c r="O53" s="45"/>
    </row>
    <row r="54" spans="4:15" ht="14.45">
      <c r="D54" s="28"/>
      <c r="E54" s="72"/>
      <c r="M54" s="47"/>
      <c r="O54" s="45"/>
    </row>
    <row r="55" spans="4:15" ht="14.45">
      <c r="D55" s="28"/>
      <c r="E55" s="72"/>
      <c r="M55" s="47"/>
      <c r="O55" s="45"/>
    </row>
    <row r="56" spans="4:15" ht="14.45">
      <c r="D56" s="28"/>
      <c r="E56" s="72"/>
      <c r="M56" s="47"/>
      <c r="O56" s="45"/>
    </row>
    <row r="57" spans="4:15" ht="14.45">
      <c r="D57" s="28"/>
      <c r="E57" s="72"/>
      <c r="M57" s="47"/>
      <c r="O57" s="45"/>
    </row>
    <row r="58" spans="4:15" ht="14.45">
      <c r="D58" s="28"/>
      <c r="E58" s="72"/>
      <c r="M58" s="47"/>
      <c r="O58" s="45"/>
    </row>
    <row r="59" spans="4:15" ht="14.45">
      <c r="D59" s="28"/>
      <c r="E59" s="72"/>
      <c r="M59" s="47"/>
      <c r="O59" s="45"/>
    </row>
    <row r="60" spans="4:15" ht="14.45">
      <c r="D60" s="28"/>
      <c r="E60" s="72"/>
      <c r="M60" s="47"/>
      <c r="O60" s="45"/>
    </row>
    <row r="61" spans="4:15" ht="14.45">
      <c r="D61" s="28"/>
      <c r="E61" s="72"/>
      <c r="M61" s="47"/>
      <c r="O61" s="45"/>
    </row>
    <row r="62" spans="4:15" ht="14.45">
      <c r="D62" s="28"/>
      <c r="E62" s="72"/>
      <c r="M62" s="47"/>
      <c r="O62" s="45"/>
    </row>
    <row r="63" spans="4:15" ht="14.45">
      <c r="D63" s="28"/>
      <c r="E63" s="72"/>
      <c r="M63" s="47"/>
      <c r="O63" s="45"/>
    </row>
    <row r="64" spans="4:15" ht="14.45">
      <c r="D64" s="28"/>
      <c r="E64" s="72"/>
      <c r="M64" s="47"/>
      <c r="O64" s="45"/>
    </row>
    <row r="65" spans="4:15" ht="14.45">
      <c r="D65" s="28"/>
      <c r="E65" s="72"/>
      <c r="M65" s="47"/>
      <c r="O65" s="45"/>
    </row>
    <row r="66" spans="4:15" ht="14.45">
      <c r="D66" s="28"/>
      <c r="E66" s="72"/>
      <c r="M66" s="47"/>
      <c r="O66" s="45"/>
    </row>
    <row r="67" spans="4:15" ht="14.45">
      <c r="D67" s="28"/>
      <c r="E67" s="72"/>
      <c r="M67" s="47"/>
      <c r="O67" s="45"/>
    </row>
    <row r="68" spans="4:15" ht="14.45">
      <c r="D68" s="28"/>
      <c r="E68" s="72"/>
      <c r="M68" s="47"/>
      <c r="O68" s="45"/>
    </row>
    <row r="69" spans="4:15" ht="14.45">
      <c r="D69" s="28"/>
      <c r="E69" s="72"/>
      <c r="M69" s="47"/>
      <c r="O69" s="45"/>
    </row>
    <row r="70" spans="4:15" ht="14.45">
      <c r="D70" s="28"/>
      <c r="E70" s="72"/>
      <c r="M70" s="47"/>
      <c r="O70" s="45"/>
    </row>
    <row r="71" spans="4:15" ht="14.45">
      <c r="D71" s="28"/>
      <c r="E71" s="72"/>
      <c r="M71" s="47"/>
      <c r="O71" s="45"/>
    </row>
    <row r="72" spans="4:15" ht="14.45">
      <c r="D72" s="28"/>
      <c r="E72" s="72"/>
      <c r="M72" s="47"/>
      <c r="O72" s="45"/>
    </row>
    <row r="73" spans="4:15" ht="14.45">
      <c r="D73" s="28"/>
      <c r="E73" s="72"/>
      <c r="M73" s="47"/>
      <c r="O73" s="45"/>
    </row>
    <row r="74" spans="4:15" ht="14.45">
      <c r="D74" s="28"/>
      <c r="E74" s="72"/>
      <c r="M74" s="47"/>
      <c r="O74" s="45"/>
    </row>
    <row r="75" spans="4:15" ht="14.45">
      <c r="D75" s="28"/>
      <c r="E75" s="72"/>
      <c r="F75" s="50"/>
      <c r="M75" s="47"/>
      <c r="O75" s="45"/>
    </row>
    <row r="76" spans="4:15" ht="14.45">
      <c r="D76" s="28"/>
      <c r="E76" s="72"/>
      <c r="M76" s="47"/>
      <c r="O76" s="45"/>
    </row>
    <row r="77" spans="4:15" ht="14.45">
      <c r="D77" s="28"/>
      <c r="E77" s="72"/>
      <c r="F77" s="72"/>
      <c r="M77" s="47"/>
      <c r="O77" s="45"/>
    </row>
    <row r="78" spans="4:15" ht="14.45">
      <c r="D78" s="28"/>
      <c r="E78" s="72"/>
      <c r="M78" s="47"/>
      <c r="O78" s="45"/>
    </row>
    <row r="79" spans="4:15" ht="14.45">
      <c r="D79" s="28"/>
      <c r="E79" s="72"/>
      <c r="M79" s="47"/>
      <c r="O79" s="45"/>
    </row>
    <row r="80" spans="4:15" ht="14.45">
      <c r="D80" s="28"/>
      <c r="E80" s="72"/>
      <c r="M80" s="47"/>
      <c r="O80" s="45"/>
    </row>
    <row r="81" spans="1:15" ht="14.45">
      <c r="D81" s="28"/>
      <c r="E81" s="72"/>
      <c r="M81" s="47"/>
      <c r="O81" s="45"/>
    </row>
    <row r="82" spans="1:15" ht="14.45">
      <c r="D82" s="28"/>
      <c r="E82" s="72"/>
      <c r="M82" s="47"/>
      <c r="O82" s="45"/>
    </row>
    <row r="83" spans="1:15">
      <c r="D83" s="88"/>
      <c r="E83" s="72"/>
      <c r="M83" s="47"/>
      <c r="O83" s="45"/>
    </row>
    <row r="84" spans="1:15" ht="14.45">
      <c r="D84" s="28"/>
      <c r="E84" s="72"/>
      <c r="M84" s="47"/>
      <c r="O84" s="45"/>
    </row>
    <row r="85" spans="1:15" ht="14.45">
      <c r="D85" s="28"/>
      <c r="E85" s="72"/>
      <c r="J85" s="50"/>
      <c r="M85" s="47"/>
      <c r="O85" s="45"/>
    </row>
    <row r="86" spans="1:15" ht="14.45">
      <c r="D86" s="28"/>
      <c r="E86" s="72"/>
      <c r="M86" s="47"/>
      <c r="O86" s="45"/>
    </row>
    <row r="87" spans="1:15" ht="14.45">
      <c r="D87" s="28"/>
      <c r="E87" s="72"/>
      <c r="M87" s="47"/>
      <c r="O87" s="45"/>
    </row>
    <row r="88" spans="1:15" ht="14.45">
      <c r="D88" s="28"/>
      <c r="E88" s="72"/>
      <c r="M88" s="47"/>
      <c r="O88" s="45"/>
    </row>
    <row r="89" spans="1:15" ht="14.45">
      <c r="D89" s="28"/>
      <c r="E89" s="72"/>
      <c r="F89" s="72"/>
      <c r="J89" s="72"/>
      <c r="M89" s="47"/>
      <c r="O89" s="45"/>
    </row>
    <row r="90" spans="1:15" ht="14.45">
      <c r="D90" s="28"/>
      <c r="E90" s="72"/>
      <c r="M90" s="47"/>
      <c r="O90" s="45"/>
    </row>
    <row r="91" spans="1:15" ht="14.45">
      <c r="D91" s="28"/>
      <c r="E91" s="72"/>
      <c r="M91" s="47"/>
      <c r="O91" s="45"/>
    </row>
    <row r="92" spans="1:15" ht="14.45">
      <c r="D92" s="28"/>
      <c r="E92" s="72"/>
      <c r="M92" s="47"/>
      <c r="O92" s="45"/>
    </row>
    <row r="93" spans="1:15" ht="14.45">
      <c r="D93" s="28"/>
      <c r="E93" s="72"/>
      <c r="M93" s="47"/>
      <c r="O93" s="45"/>
    </row>
    <row r="94" spans="1:15" ht="14.45">
      <c r="D94" s="28"/>
      <c r="E94" s="72"/>
      <c r="M94" s="47"/>
      <c r="O94" s="45"/>
    </row>
    <row r="95" spans="1:15" ht="14.45">
      <c r="D95" s="28"/>
      <c r="E95" s="72"/>
      <c r="M95" s="47"/>
      <c r="O95" s="45"/>
    </row>
    <row r="96" spans="1:15" ht="14.45">
      <c r="D96" s="28"/>
      <c r="E96" s="72"/>
      <c r="M96" s="47"/>
      <c r="O96" s="45"/>
    </row>
    <row r="97" spans="1:19" ht="14.45">
      <c r="D97" s="28"/>
      <c r="E97" s="72"/>
      <c r="M97" s="47"/>
      <c r="O97" s="45"/>
    </row>
    <row r="98" spans="1:19" ht="14.45">
      <c r="D98" s="28"/>
      <c r="E98" s="72"/>
      <c r="M98" s="47"/>
      <c r="O98" s="45"/>
    </row>
    <row r="99" spans="1:19" s="89" customFormat="1" ht="14.45">
      <c r="A99"/>
      <c r="B99"/>
      <c r="C99"/>
      <c r="D99" s="28"/>
      <c r="E99" s="72"/>
      <c r="F99" s="9"/>
      <c r="G99" s="9"/>
      <c r="H99" s="9"/>
      <c r="I99" s="9"/>
      <c r="J99" s="9"/>
      <c r="K99" s="9"/>
      <c r="L99"/>
      <c r="M99" s="47"/>
      <c r="N99" s="3"/>
      <c r="O99" s="45"/>
      <c r="P99" s="15"/>
      <c r="Q99" s="9"/>
      <c r="R99"/>
      <c r="S99"/>
    </row>
    <row r="100" spans="1:19" ht="14.45">
      <c r="D100" s="28"/>
      <c r="E100" s="72"/>
      <c r="M100" s="47"/>
      <c r="O100" s="45"/>
    </row>
    <row r="101" spans="1:19" ht="14.45">
      <c r="D101" s="28"/>
      <c r="E101" s="72"/>
      <c r="M101" s="47"/>
      <c r="O101" s="45"/>
    </row>
    <row r="102" spans="1:19" ht="14.45">
      <c r="D102" s="28"/>
      <c r="E102" s="72"/>
      <c r="M102" s="47"/>
      <c r="O102" s="45"/>
    </row>
    <row r="103" spans="1:19" ht="14.45">
      <c r="D103" s="28"/>
      <c r="E103" s="72"/>
      <c r="M103" s="47"/>
      <c r="O103" s="45"/>
    </row>
    <row r="104" spans="1:19" ht="14.45">
      <c r="D104" s="28"/>
      <c r="E104" s="72"/>
      <c r="M104" s="47"/>
      <c r="O104" s="45"/>
    </row>
    <row r="105" spans="1:19" ht="14.45">
      <c r="D105" s="28"/>
      <c r="E105" s="72"/>
      <c r="M105" s="47"/>
      <c r="O105" s="45"/>
    </row>
    <row r="106" spans="1:19" ht="14.45">
      <c r="D106" s="28"/>
      <c r="E106" s="72"/>
      <c r="M106" s="47"/>
      <c r="O106" s="45"/>
    </row>
    <row r="107" spans="1:19" ht="14.45">
      <c r="D107" s="28"/>
      <c r="E107" s="72"/>
      <c r="M107" s="47"/>
      <c r="O107" s="45"/>
    </row>
    <row r="108" spans="1:19" ht="14.45">
      <c r="D108" s="28"/>
      <c r="E108" s="72"/>
      <c r="M108" s="47"/>
      <c r="O108" s="45"/>
    </row>
    <row r="109" spans="1:19" ht="14.45">
      <c r="D109" s="28"/>
      <c r="E109" s="72"/>
      <c r="M109" s="47"/>
      <c r="O109" s="45"/>
    </row>
    <row r="110" spans="1:19" ht="14.45">
      <c r="D110" s="28"/>
      <c r="E110" s="72"/>
      <c r="M110" s="47"/>
      <c r="O110" s="45"/>
    </row>
    <row r="111" spans="1:19" ht="14.45">
      <c r="D111" s="28"/>
      <c r="E111" s="72"/>
      <c r="M111" s="47"/>
      <c r="O111" s="45"/>
    </row>
    <row r="112" spans="1:19" ht="14.45">
      <c r="D112" s="28"/>
      <c r="E112" s="72"/>
      <c r="F112" s="50"/>
      <c r="M112" s="47"/>
      <c r="O112" s="45"/>
    </row>
    <row r="113" spans="4:15" ht="14.45">
      <c r="D113" s="28"/>
      <c r="E113" s="72"/>
      <c r="M113" s="47"/>
      <c r="O113" s="45"/>
    </row>
    <row r="114" spans="4:15" ht="14.45">
      <c r="D114" s="28"/>
      <c r="E114" s="72"/>
      <c r="M114" s="47"/>
      <c r="O114" s="45"/>
    </row>
    <row r="115" spans="4:15" ht="14.45">
      <c r="D115" s="28"/>
      <c r="E115" s="72"/>
      <c r="M115" s="47"/>
      <c r="O115" s="45"/>
    </row>
    <row r="116" spans="4:15" ht="14.45">
      <c r="D116" s="28"/>
      <c r="E116" s="72"/>
      <c r="M116" s="47"/>
      <c r="O116" s="45"/>
    </row>
    <row r="117" spans="4:15" ht="14.45">
      <c r="D117" s="28"/>
      <c r="E117" s="72"/>
      <c r="M117" s="47"/>
      <c r="O117" s="45"/>
    </row>
    <row r="118" spans="4:15" ht="14.45">
      <c r="D118" s="28"/>
      <c r="E118" s="72"/>
      <c r="M118" s="47"/>
      <c r="O118" s="45"/>
    </row>
    <row r="119" spans="4:15" ht="14.45">
      <c r="D119" s="28"/>
      <c r="E119" s="72"/>
      <c r="J119" s="50"/>
      <c r="M119" s="47"/>
      <c r="O119" s="45"/>
    </row>
    <row r="120" spans="4:15" ht="14.45">
      <c r="D120" s="28"/>
      <c r="E120" s="72"/>
      <c r="F120" s="50"/>
      <c r="M120" s="47"/>
      <c r="O120" s="45"/>
    </row>
    <row r="121" spans="4:15" ht="14.45">
      <c r="D121" s="28"/>
      <c r="E121" s="72"/>
      <c r="M121" s="47"/>
      <c r="O121" s="45"/>
    </row>
    <row r="122" spans="4:15" ht="14.45">
      <c r="D122" s="28"/>
      <c r="E122" s="72"/>
      <c r="M122" s="47"/>
      <c r="O122" s="45"/>
    </row>
    <row r="123" spans="4:15" ht="14.45">
      <c r="D123" s="28"/>
      <c r="E123" s="72"/>
      <c r="M123" s="47"/>
      <c r="O123" s="45"/>
    </row>
    <row r="124" spans="4:15" ht="14.45">
      <c r="D124" s="28"/>
      <c r="E124" s="71"/>
      <c r="M124" s="47"/>
      <c r="O124" s="45"/>
    </row>
    <row r="125" spans="4:15" ht="14.45">
      <c r="D125" s="28"/>
      <c r="E125" s="71"/>
      <c r="F125" s="71"/>
      <c r="M125" s="47"/>
      <c r="O125" s="45"/>
    </row>
    <row r="126" spans="4:15" ht="14.45">
      <c r="D126" s="28"/>
      <c r="E126" s="72"/>
      <c r="M126" s="47"/>
      <c r="O126" s="45"/>
    </row>
    <row r="127" spans="4:15" ht="14.45">
      <c r="D127" s="28"/>
      <c r="E127" s="72"/>
      <c r="M127" s="47"/>
      <c r="O127" s="45"/>
    </row>
    <row r="128" spans="4:15" ht="14.45">
      <c r="D128" s="28"/>
      <c r="E128" s="72"/>
      <c r="M128" s="47"/>
      <c r="O128" s="45"/>
    </row>
    <row r="129" spans="4:15" ht="14.45">
      <c r="D129" s="28"/>
      <c r="E129" s="72"/>
      <c r="F129" s="50"/>
      <c r="M129" s="47"/>
      <c r="O129" s="45"/>
    </row>
    <row r="130" spans="4:15" ht="14.45">
      <c r="D130" s="28"/>
      <c r="E130" s="72"/>
      <c r="M130" s="47"/>
      <c r="O130" s="45"/>
    </row>
    <row r="131" spans="4:15" ht="14.45">
      <c r="D131" s="28"/>
      <c r="E131" s="72"/>
      <c r="M131" s="47"/>
      <c r="O131" s="45"/>
    </row>
    <row r="132" spans="4:15" ht="14.45">
      <c r="D132" s="28"/>
      <c r="E132" s="72"/>
      <c r="M132" s="47"/>
      <c r="O132" s="45"/>
    </row>
    <row r="133" spans="4:15" ht="14.45">
      <c r="D133" s="28"/>
      <c r="E133" s="72"/>
      <c r="M133" s="47"/>
      <c r="O133" s="45"/>
    </row>
    <row r="134" spans="4:15" ht="14.45">
      <c r="D134" s="28"/>
      <c r="E134" s="72"/>
      <c r="M134" s="47"/>
      <c r="O134" s="45"/>
    </row>
    <row r="135" spans="4:15" ht="14.45">
      <c r="D135" s="28"/>
      <c r="E135" s="72"/>
      <c r="M135" s="47"/>
      <c r="O135" s="45"/>
    </row>
    <row r="136" spans="4:15" ht="14.45">
      <c r="D136" s="28"/>
      <c r="E136" s="72"/>
      <c r="M136" s="47"/>
      <c r="O136" s="45"/>
    </row>
    <row r="137" spans="4:15" ht="14.45">
      <c r="D137" s="28"/>
      <c r="E137" s="72"/>
      <c r="M137" s="47"/>
      <c r="O137" s="45"/>
    </row>
    <row r="138" spans="4:15" ht="14.45">
      <c r="D138" s="28"/>
      <c r="E138" s="72"/>
      <c r="M138" s="47"/>
      <c r="O138" s="45"/>
    </row>
    <row r="139" spans="4:15" ht="14.45">
      <c r="D139" s="28"/>
      <c r="E139" s="72"/>
      <c r="M139" s="47"/>
      <c r="O139" s="45"/>
    </row>
    <row r="140" spans="4:15" ht="14.45">
      <c r="D140" s="28"/>
      <c r="E140" s="72"/>
      <c r="M140" s="47"/>
      <c r="O140" s="45"/>
    </row>
    <row r="141" spans="4:15" ht="14.45">
      <c r="D141" s="28"/>
      <c r="E141" s="71"/>
      <c r="M141" s="47"/>
      <c r="O141" s="45"/>
    </row>
    <row r="142" spans="4:15" ht="14.45">
      <c r="D142" s="28"/>
      <c r="E142" s="72"/>
      <c r="M142" s="47"/>
      <c r="O142" s="45"/>
    </row>
    <row r="143" spans="4:15" ht="14.45">
      <c r="D143" s="28"/>
      <c r="E143" s="72"/>
      <c r="M143" s="47"/>
      <c r="O143" s="45"/>
    </row>
    <row r="144" spans="4:15" ht="14.45">
      <c r="D144" s="28"/>
      <c r="E144" s="72"/>
      <c r="M144" s="47"/>
      <c r="O144" s="45"/>
    </row>
    <row r="145" spans="1:19" ht="14.45">
      <c r="D145" s="28"/>
      <c r="E145" s="72"/>
      <c r="M145" s="47"/>
      <c r="O145" s="45"/>
    </row>
    <row r="146" spans="1:19" ht="14.45">
      <c r="D146" s="28"/>
      <c r="E146" s="72"/>
      <c r="M146" s="47"/>
      <c r="O146" s="45"/>
    </row>
    <row r="147" spans="1:19" ht="14.45">
      <c r="D147" s="28"/>
      <c r="E147" s="72"/>
      <c r="M147" s="47"/>
      <c r="O147" s="45"/>
    </row>
    <row r="148" spans="1:19" ht="14.45">
      <c r="D148" s="28"/>
      <c r="E148" s="72"/>
      <c r="M148" s="47"/>
      <c r="O148" s="45"/>
    </row>
    <row r="149" spans="1:19" ht="14.45">
      <c r="D149" s="28"/>
      <c r="E149" s="72"/>
      <c r="M149" s="47"/>
      <c r="O149" s="45"/>
    </row>
    <row r="150" spans="1:19" ht="14.45">
      <c r="D150" s="28"/>
      <c r="E150" s="72"/>
      <c r="M150" s="47"/>
      <c r="O150" s="45"/>
    </row>
    <row r="151" spans="1:19" ht="14.45">
      <c r="D151" s="28"/>
      <c r="E151" s="72"/>
      <c r="M151" s="47"/>
      <c r="O151" s="45"/>
    </row>
    <row r="152" spans="1:19" ht="14.45">
      <c r="D152" s="28"/>
      <c r="E152" s="72"/>
      <c r="M152" s="47"/>
      <c r="O152" s="45"/>
    </row>
    <row r="153" spans="1:19" ht="14.45">
      <c r="D153" s="28"/>
      <c r="E153" s="72"/>
      <c r="F153" s="50"/>
      <c r="M153" s="47"/>
      <c r="O153" s="45"/>
    </row>
    <row r="154" spans="1:19" ht="14.45">
      <c r="D154" s="28"/>
      <c r="E154" s="72"/>
      <c r="M154" s="47"/>
      <c r="O154" s="45"/>
    </row>
    <row r="155" spans="1:19" s="89" customFormat="1" ht="14.45">
      <c r="A155"/>
      <c r="B155"/>
      <c r="C155"/>
      <c r="D155" s="28"/>
      <c r="E155" s="72"/>
      <c r="F155" s="9"/>
      <c r="G155" s="9"/>
      <c r="H155" s="9"/>
      <c r="I155" s="9"/>
      <c r="J155" s="9"/>
      <c r="K155" s="9"/>
      <c r="L155"/>
      <c r="M155" s="47"/>
      <c r="N155" s="3"/>
      <c r="O155" s="45"/>
      <c r="P155" s="15"/>
      <c r="Q155" s="9"/>
      <c r="R155"/>
      <c r="S155"/>
    </row>
    <row r="156" spans="1:19" ht="14.45">
      <c r="D156" s="28"/>
      <c r="E156" s="72"/>
      <c r="M156" s="47"/>
      <c r="O156" s="45"/>
    </row>
    <row r="157" spans="1:19" ht="14.45">
      <c r="A157" s="89"/>
      <c r="B157" s="89"/>
      <c r="C157" s="89"/>
      <c r="D157" s="90"/>
      <c r="E157" s="91"/>
      <c r="F157" s="92"/>
      <c r="G157" s="92"/>
      <c r="H157" s="92"/>
      <c r="I157" s="92"/>
      <c r="J157" s="92"/>
      <c r="K157" s="92"/>
      <c r="L157" s="89"/>
      <c r="M157" s="93"/>
      <c r="N157" s="94"/>
      <c r="O157" s="95"/>
      <c r="P157" s="96"/>
      <c r="Q157" s="92"/>
      <c r="R157" s="89"/>
      <c r="S157" s="89"/>
    </row>
    <row r="158" spans="1:19" ht="14.45">
      <c r="D158" s="28"/>
      <c r="E158" s="72"/>
      <c r="M158" s="47"/>
      <c r="O158" s="45"/>
    </row>
    <row r="159" spans="1:19" ht="14.45">
      <c r="D159" s="28"/>
      <c r="E159" s="71"/>
      <c r="M159" s="47"/>
      <c r="O159" s="45"/>
    </row>
    <row r="160" spans="1:19" ht="14.45">
      <c r="D160" s="28"/>
      <c r="E160" s="72"/>
      <c r="M160" s="47"/>
      <c r="O160" s="45"/>
    </row>
    <row r="161" spans="1:19" ht="14.45">
      <c r="D161" s="28"/>
      <c r="E161" s="72"/>
      <c r="M161" s="47"/>
      <c r="O161" s="45"/>
    </row>
    <row r="162" spans="1:19" ht="14.45">
      <c r="D162" s="28"/>
      <c r="E162" s="72"/>
      <c r="M162" s="47"/>
      <c r="O162" s="45"/>
    </row>
    <row r="163" spans="1:19" ht="14.45">
      <c r="D163" s="28"/>
      <c r="E163" s="72"/>
      <c r="M163" s="47"/>
      <c r="O163" s="45"/>
    </row>
    <row r="164" spans="1:19" ht="14.45">
      <c r="D164" s="28"/>
      <c r="E164" s="72"/>
      <c r="M164" s="47"/>
      <c r="O164" s="45"/>
    </row>
    <row r="165" spans="1:19" ht="14.45">
      <c r="D165" s="28"/>
      <c r="E165" s="72"/>
      <c r="M165" s="47"/>
      <c r="O165" s="45"/>
    </row>
    <row r="166" spans="1:19" ht="14.45">
      <c r="D166" s="28"/>
      <c r="E166" s="72"/>
      <c r="M166" s="47"/>
      <c r="O166" s="45"/>
    </row>
    <row r="167" spans="1:19" ht="14.45">
      <c r="D167" s="28"/>
      <c r="E167" s="71"/>
      <c r="M167" s="47"/>
      <c r="O167" s="45"/>
    </row>
    <row r="168" spans="1:19" ht="14.45">
      <c r="D168" s="28"/>
      <c r="E168" s="71"/>
      <c r="M168" s="47"/>
      <c r="O168" s="45"/>
    </row>
    <row r="169" spans="1:19" ht="14.45">
      <c r="D169" s="28"/>
      <c r="E169" s="71"/>
      <c r="M169" s="47"/>
      <c r="O169" s="45"/>
    </row>
    <row r="170" spans="1:19" ht="14.45">
      <c r="D170" s="28"/>
      <c r="E170" s="71"/>
      <c r="M170" s="47"/>
      <c r="O170" s="45"/>
    </row>
    <row r="171" spans="1:19" ht="14.45">
      <c r="A171" s="89"/>
      <c r="B171" s="89"/>
      <c r="C171" s="89"/>
      <c r="D171" s="90"/>
      <c r="E171" s="91"/>
      <c r="F171" s="92"/>
      <c r="G171" s="92"/>
      <c r="H171" s="92"/>
      <c r="I171" s="92"/>
      <c r="J171" s="92"/>
      <c r="K171" s="92"/>
      <c r="L171" s="89"/>
      <c r="M171" s="93"/>
      <c r="N171" s="94"/>
      <c r="O171" s="95"/>
      <c r="P171" s="96"/>
      <c r="Q171" s="92"/>
      <c r="R171" s="89"/>
      <c r="S171" s="89"/>
    </row>
    <row r="172" spans="1:19" ht="14.45">
      <c r="D172" s="28"/>
      <c r="E172" s="72"/>
      <c r="M172" s="47"/>
      <c r="O172" s="45"/>
    </row>
    <row r="173" spans="1:19" ht="14.45">
      <c r="D173" s="28"/>
      <c r="E173" s="72"/>
      <c r="M173" s="47"/>
      <c r="O173" s="45"/>
    </row>
    <row r="174" spans="1:19" ht="14.45">
      <c r="D174" s="28"/>
      <c r="E174" s="71"/>
      <c r="M174" s="47"/>
      <c r="O174" s="45"/>
    </row>
    <row r="175" spans="1:19" ht="14.45">
      <c r="D175" s="28"/>
      <c r="E175" s="72"/>
      <c r="M175" s="47"/>
      <c r="O175" s="45"/>
    </row>
    <row r="176" spans="1:19" ht="14.45">
      <c r="D176" s="28"/>
      <c r="E176" s="87"/>
      <c r="M176" s="47"/>
      <c r="O176" s="45"/>
    </row>
    <row r="177" spans="4:15" ht="14.45">
      <c r="D177" s="28"/>
      <c r="E177" s="72"/>
      <c r="M177" s="47"/>
      <c r="O177" s="45"/>
    </row>
    <row r="178" spans="4:15" ht="14.45">
      <c r="D178" s="28"/>
      <c r="E178" s="72"/>
      <c r="M178" s="47"/>
      <c r="O178" s="45"/>
    </row>
    <row r="179" spans="4:15" ht="14.45">
      <c r="D179" s="28"/>
      <c r="E179" s="72"/>
      <c r="M179" s="47"/>
      <c r="O179" s="45"/>
    </row>
    <row r="180" spans="4:15" ht="14.45">
      <c r="D180" s="28"/>
      <c r="E180" s="72"/>
      <c r="M180" s="47"/>
      <c r="O180" s="45"/>
    </row>
    <row r="181" spans="4:15" ht="14.45">
      <c r="D181" s="28"/>
      <c r="E181" s="71"/>
      <c r="M181" s="47"/>
      <c r="O181" s="45"/>
    </row>
    <row r="182" spans="4:15" ht="14.45">
      <c r="D182" s="28"/>
      <c r="E182" s="71"/>
      <c r="M182" s="47"/>
      <c r="O182" s="45"/>
    </row>
    <row r="183" spans="4:15" ht="14.45">
      <c r="D183" s="28"/>
      <c r="E183" s="71"/>
      <c r="M183" s="47"/>
      <c r="O183" s="45"/>
    </row>
    <row r="184" spans="4:15" ht="14.45">
      <c r="D184" s="28"/>
      <c r="E184" s="71"/>
      <c r="M184" s="47"/>
      <c r="O184" s="45"/>
    </row>
    <row r="185" spans="4:15" ht="14.45">
      <c r="D185" s="28"/>
      <c r="E185" s="71"/>
      <c r="M185" s="47"/>
      <c r="O185" s="45"/>
    </row>
    <row r="186" spans="4:15" ht="14.45">
      <c r="D186" s="28"/>
      <c r="E186" s="71"/>
      <c r="M186" s="47"/>
      <c r="O186" s="45"/>
    </row>
    <row r="187" spans="4:15" ht="14.45">
      <c r="D187" s="28"/>
      <c r="E187" s="71"/>
      <c r="M187" s="47"/>
      <c r="O187" s="45"/>
    </row>
    <row r="188" spans="4:15" ht="14.45">
      <c r="D188" s="28"/>
      <c r="E188" s="71"/>
      <c r="M188" s="47"/>
      <c r="O188" s="45"/>
    </row>
    <row r="189" spans="4:15" ht="14.45">
      <c r="D189" s="28"/>
      <c r="E189" s="71"/>
      <c r="M189" s="47"/>
      <c r="O189" s="45"/>
    </row>
    <row r="190" spans="4:15" ht="14.45">
      <c r="D190" s="28"/>
      <c r="E190" s="72"/>
      <c r="M190" s="47"/>
      <c r="O190" s="45"/>
    </row>
    <row r="191" spans="4:15" ht="14.45">
      <c r="D191" s="28"/>
      <c r="E191" s="71"/>
      <c r="F191" s="50"/>
      <c r="M191" s="47"/>
      <c r="O191" s="45"/>
    </row>
    <row r="192" spans="4:15" ht="14.45">
      <c r="D192" s="28"/>
      <c r="E192" s="71"/>
      <c r="M192" s="47"/>
      <c r="O192" s="45"/>
    </row>
    <row r="193" spans="4:15" ht="14.45">
      <c r="D193" s="28"/>
      <c r="E193" s="71"/>
      <c r="M193" s="47"/>
      <c r="O193" s="45"/>
    </row>
    <row r="194" spans="4:15" ht="14.45">
      <c r="D194" s="28"/>
      <c r="E194" s="71"/>
      <c r="M194" s="47"/>
      <c r="O194" s="45"/>
    </row>
    <row r="195" spans="4:15" ht="14.45">
      <c r="D195" s="28"/>
      <c r="E195" s="71"/>
      <c r="M195" s="47"/>
      <c r="O195" s="45"/>
    </row>
    <row r="196" spans="4:15" ht="14.45">
      <c r="D196" s="28"/>
      <c r="E196" s="71"/>
      <c r="M196" s="47"/>
      <c r="O196" s="45"/>
    </row>
    <row r="197" spans="4:15" ht="14.45">
      <c r="D197" s="28"/>
      <c r="E197" s="71"/>
      <c r="M197" s="47"/>
      <c r="O197" s="45"/>
    </row>
    <row r="198" spans="4:15" ht="14.45">
      <c r="D198" s="28"/>
      <c r="E198" s="71"/>
      <c r="M198" s="47"/>
      <c r="O198" s="45"/>
    </row>
    <row r="199" spans="4:15" ht="14.45">
      <c r="D199" s="28"/>
      <c r="E199" s="71"/>
      <c r="M199" s="47"/>
      <c r="O199" s="45"/>
    </row>
    <row r="200" spans="4:15" ht="14.45">
      <c r="D200" s="28"/>
      <c r="E200" s="71"/>
      <c r="M200" s="47"/>
      <c r="O200" s="45"/>
    </row>
    <row r="201" spans="4:15" ht="14.45">
      <c r="D201" s="28"/>
      <c r="E201" s="71"/>
      <c r="M201" s="47"/>
      <c r="O201" s="45"/>
    </row>
    <row r="202" spans="4:15" ht="14.45">
      <c r="D202" s="28"/>
      <c r="E202" s="71"/>
      <c r="M202" s="47"/>
      <c r="O202" s="45"/>
    </row>
    <row r="203" spans="4:15" ht="14.45">
      <c r="D203" s="28"/>
      <c r="E203" s="71"/>
      <c r="M203" s="47"/>
      <c r="O203" s="45"/>
    </row>
    <row r="204" spans="4:15" ht="14.45"/>
    <row r="205" spans="4:15" ht="14.45">
      <c r="F205" s="42"/>
      <c r="I205" s="50"/>
    </row>
    <row r="206" spans="4:15" ht="14.45"/>
    <row r="207" spans="4:15" ht="14.45"/>
    <row r="208" spans="4:15">
      <c r="D208" s="97"/>
    </row>
    <row r="209" ht="14.45"/>
  </sheetData>
  <autoFilter ref="B213" xr:uid="{DF67E31F-A816-4EE2-A73B-CB375899120A}"/>
  <phoneticPr fontId="10" type="noConversion"/>
  <dataValidations count="4">
    <dataValidation type="list" allowBlank="1" showInputMessage="1" showErrorMessage="1" sqref="C1:C1048576" xr:uid="{EF4DDFC2-1075-46EA-B780-E58CDD259EB9}">
      <formula1>INDIRECT("Internal_Company2023")</formula1>
    </dataValidation>
    <dataValidation type="list" allowBlank="1" showInputMessage="1" showErrorMessage="1" sqref="A2:A205" xr:uid="{C69A932E-7111-4515-B609-3FB9DFEE7405}">
      <formula1>INDIRECT("Churn_Type2023")</formula1>
    </dataValidation>
    <dataValidation type="list" allowBlank="1" showInputMessage="1" showErrorMessage="1" sqref="B2:B203" xr:uid="{5535E22B-7F33-4102-B295-583273DF4D99}">
      <formula1>INDIRECT("Service_Type2023")</formula1>
    </dataValidation>
    <dataValidation type="list" allowBlank="1" showInputMessage="1" showErrorMessage="1" sqref="L2:L203" xr:uid="{C32FCDD8-2B85-4EBB-B9B7-12903DDDAF0C}">
      <formula1>INDIRECT("Churn_Mapping2023[Reason]")</formula1>
    </dataValidation>
  </dataValidations>
  <pageMargins left="0.7" right="0.7" top="0.75" bottom="0.75" header="0.3" footer="0.3"/>
  <pageSetup orientation="portrait"/>
  <legacy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2611D-C11A-4607-BF7C-263AB67BBAE8}">
  <dimension ref="A1:C11"/>
  <sheetViews>
    <sheetView workbookViewId="0">
      <selection activeCell="D17" sqref="D17"/>
    </sheetView>
  </sheetViews>
  <sheetFormatPr defaultRowHeight="14.45"/>
  <cols>
    <col min="1" max="1" width="18.140625" bestFit="1" customWidth="1"/>
    <col min="2" max="2" width="13.7109375" style="79" customWidth="1"/>
  </cols>
  <sheetData>
    <row r="1" spans="1:3" ht="43.15">
      <c r="A1" s="75" t="s">
        <v>19</v>
      </c>
      <c r="B1" s="79" t="s">
        <v>935</v>
      </c>
    </row>
    <row r="2" spans="1:3">
      <c r="A2" s="76" t="s">
        <v>13</v>
      </c>
      <c r="B2" s="80">
        <v>142707.24</v>
      </c>
    </row>
    <row r="3" spans="1:3">
      <c r="A3" s="77" t="s">
        <v>755</v>
      </c>
      <c r="B3" s="80">
        <v>66729.929999999993</v>
      </c>
    </row>
    <row r="4" spans="1:3">
      <c r="A4" s="77" t="s">
        <v>766</v>
      </c>
      <c r="B4" s="80">
        <v>75977.31</v>
      </c>
    </row>
    <row r="5" spans="1:3">
      <c r="A5" s="76" t="s">
        <v>14</v>
      </c>
      <c r="B5" s="80">
        <v>130133.81999999999</v>
      </c>
    </row>
    <row r="6" spans="1:3">
      <c r="A6" s="77" t="s">
        <v>755</v>
      </c>
      <c r="B6" s="80">
        <v>49855.86</v>
      </c>
    </row>
    <row r="7" spans="1:3">
      <c r="A7" s="77" t="s">
        <v>766</v>
      </c>
      <c r="B7" s="80">
        <v>80277.959999999992</v>
      </c>
    </row>
    <row r="8" spans="1:3">
      <c r="A8" s="76" t="s">
        <v>12</v>
      </c>
      <c r="B8" s="80">
        <v>55740.170000000006</v>
      </c>
    </row>
    <row r="9" spans="1:3">
      <c r="A9" s="77" t="s">
        <v>755</v>
      </c>
      <c r="B9" s="80">
        <v>41304.44</v>
      </c>
    </row>
    <row r="10" spans="1:3">
      <c r="A10" s="77" t="s">
        <v>766</v>
      </c>
      <c r="B10" s="80">
        <v>14435.730000000001</v>
      </c>
      <c r="C10" s="74"/>
    </row>
    <row r="11" spans="1:3">
      <c r="A11" s="76" t="s">
        <v>21</v>
      </c>
      <c r="B11" s="80">
        <v>328581.22999999992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85A3F-92EA-49E1-8CD7-8F84289B529E}">
  <dimension ref="A1:B8"/>
  <sheetViews>
    <sheetView workbookViewId="0">
      <selection activeCell="A9" sqref="A9"/>
    </sheetView>
  </sheetViews>
  <sheetFormatPr defaultRowHeight="14.45"/>
  <cols>
    <col min="1" max="1" width="32" bestFit="1" customWidth="1"/>
    <col min="2" max="2" width="11.42578125" bestFit="1" customWidth="1"/>
  </cols>
  <sheetData>
    <row r="1" spans="1:2" s="79" customFormat="1" ht="43.15">
      <c r="A1" s="78" t="s">
        <v>19</v>
      </c>
      <c r="B1" s="79" t="s">
        <v>935</v>
      </c>
    </row>
    <row r="2" spans="1:2">
      <c r="A2" s="76" t="s">
        <v>54</v>
      </c>
      <c r="B2" s="74">
        <v>140904.88</v>
      </c>
    </row>
    <row r="3" spans="1:2">
      <c r="A3" s="76" t="s">
        <v>475</v>
      </c>
      <c r="B3" s="74">
        <v>67828.819999999992</v>
      </c>
    </row>
    <row r="4" spans="1:2">
      <c r="A4" s="76" t="s">
        <v>45</v>
      </c>
      <c r="B4" s="74">
        <v>6142.51</v>
      </c>
    </row>
    <row r="5" spans="1:2">
      <c r="A5" s="76" t="s">
        <v>41</v>
      </c>
      <c r="B5" s="74">
        <v>4500.5</v>
      </c>
    </row>
    <row r="6" spans="1:2">
      <c r="A6" s="76" t="s">
        <v>50</v>
      </c>
      <c r="B6" s="74">
        <v>12202.74</v>
      </c>
    </row>
    <row r="7" spans="1:2">
      <c r="A7" s="76" t="s">
        <v>52</v>
      </c>
      <c r="B7" s="74">
        <v>73153.02</v>
      </c>
    </row>
    <row r="8" spans="1:2">
      <c r="A8" s="76" t="s">
        <v>21</v>
      </c>
      <c r="B8" s="74">
        <v>304732.47000000003</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DA439-F315-4B5D-B718-1ACF3F8351D6}">
  <dimension ref="A1:O16"/>
  <sheetViews>
    <sheetView workbookViewId="0">
      <selection activeCell="J10" sqref="J10"/>
    </sheetView>
  </sheetViews>
  <sheetFormatPr defaultRowHeight="14.45"/>
  <cols>
    <col min="1" max="1" width="34.42578125" bestFit="1" customWidth="1"/>
    <col min="2" max="2" width="16" bestFit="1" customWidth="1"/>
    <col min="4" max="4" width="19.140625" bestFit="1" customWidth="1"/>
    <col min="7" max="7" width="24.85546875" bestFit="1" customWidth="1"/>
    <col min="10" max="10" width="32" bestFit="1" customWidth="1"/>
    <col min="11" max="11" width="14.28515625" bestFit="1" customWidth="1"/>
    <col min="14" max="14" width="11.5703125" bestFit="1" customWidth="1"/>
    <col min="15" max="15" width="11.85546875" bestFit="1" customWidth="1"/>
  </cols>
  <sheetData>
    <row r="1" spans="1:15">
      <c r="A1" t="s">
        <v>740</v>
      </c>
      <c r="D1" t="s">
        <v>742</v>
      </c>
      <c r="G1" t="s">
        <v>741</v>
      </c>
      <c r="J1" s="10" t="s">
        <v>750</v>
      </c>
      <c r="K1" t="s">
        <v>936</v>
      </c>
      <c r="N1" s="44" t="s">
        <v>32</v>
      </c>
      <c r="O1" s="44" t="s">
        <v>36</v>
      </c>
    </row>
    <row r="2" spans="1:15">
      <c r="A2" t="s">
        <v>13</v>
      </c>
      <c r="D2" t="s">
        <v>760</v>
      </c>
      <c r="G2" t="s">
        <v>768</v>
      </c>
      <c r="J2" t="s">
        <v>54</v>
      </c>
      <c r="K2" t="s">
        <v>766</v>
      </c>
      <c r="N2" s="43">
        <v>44957</v>
      </c>
      <c r="O2" s="42">
        <v>59270</v>
      </c>
    </row>
    <row r="3" spans="1:15">
      <c r="A3" t="s">
        <v>14</v>
      </c>
      <c r="D3" t="s">
        <v>484</v>
      </c>
      <c r="G3" t="s">
        <v>290</v>
      </c>
      <c r="J3" s="32" t="s">
        <v>632</v>
      </c>
      <c r="K3" s="32" t="s">
        <v>766</v>
      </c>
      <c r="N3" s="43">
        <v>44985</v>
      </c>
      <c r="O3" s="42">
        <v>60110</v>
      </c>
    </row>
    <row r="4" spans="1:15">
      <c r="A4" t="s">
        <v>12</v>
      </c>
      <c r="D4" t="s">
        <v>476</v>
      </c>
      <c r="G4" t="s">
        <v>173</v>
      </c>
      <c r="J4" s="41" t="s">
        <v>738</v>
      </c>
      <c r="K4" t="s">
        <v>755</v>
      </c>
      <c r="N4" s="43">
        <v>45016</v>
      </c>
      <c r="O4" s="42">
        <v>60969</v>
      </c>
    </row>
    <row r="5" spans="1:15">
      <c r="A5" t="s">
        <v>937</v>
      </c>
      <c r="D5" t="s">
        <v>467</v>
      </c>
      <c r="G5" t="s">
        <v>938</v>
      </c>
      <c r="J5" s="41" t="s">
        <v>475</v>
      </c>
      <c r="K5" t="s">
        <v>755</v>
      </c>
      <c r="N5" s="43">
        <v>45046</v>
      </c>
      <c r="O5" s="42">
        <v>61839</v>
      </c>
    </row>
    <row r="6" spans="1:15">
      <c r="A6" t="s">
        <v>939</v>
      </c>
      <c r="D6" t="s">
        <v>198</v>
      </c>
      <c r="G6" t="s">
        <v>794</v>
      </c>
      <c r="J6" t="s">
        <v>45</v>
      </c>
      <c r="K6" t="s">
        <v>766</v>
      </c>
      <c r="N6" s="43">
        <v>45077</v>
      </c>
      <c r="O6" s="42">
        <v>62807</v>
      </c>
    </row>
    <row r="7" spans="1:15">
      <c r="A7" t="s">
        <v>940</v>
      </c>
      <c r="D7" t="s">
        <v>164</v>
      </c>
      <c r="G7" t="s">
        <v>160</v>
      </c>
      <c r="J7" t="s">
        <v>41</v>
      </c>
      <c r="K7" t="s">
        <v>766</v>
      </c>
      <c r="N7" s="43">
        <v>45107</v>
      </c>
      <c r="O7" s="42">
        <v>63885</v>
      </c>
    </row>
    <row r="8" spans="1:15">
      <c r="D8" t="s">
        <v>161</v>
      </c>
      <c r="G8" t="s">
        <v>778</v>
      </c>
      <c r="J8" t="s">
        <v>50</v>
      </c>
      <c r="K8" t="s">
        <v>755</v>
      </c>
      <c r="N8" s="43">
        <v>45138</v>
      </c>
      <c r="O8" s="42">
        <v>65019</v>
      </c>
    </row>
    <row r="9" spans="1:15">
      <c r="D9" t="s">
        <v>500</v>
      </c>
      <c r="G9" t="s">
        <v>753</v>
      </c>
      <c r="J9" t="s">
        <v>937</v>
      </c>
      <c r="K9" t="s">
        <v>755</v>
      </c>
      <c r="N9" s="43">
        <v>45169</v>
      </c>
      <c r="O9" s="42">
        <v>66207</v>
      </c>
    </row>
    <row r="10" spans="1:15">
      <c r="D10" t="s">
        <v>39</v>
      </c>
      <c r="G10" t="s">
        <v>58</v>
      </c>
      <c r="J10" t="s">
        <v>939</v>
      </c>
      <c r="K10" t="s">
        <v>755</v>
      </c>
      <c r="N10" s="43">
        <v>45199</v>
      </c>
      <c r="O10" s="42">
        <v>67526</v>
      </c>
    </row>
    <row r="11" spans="1:15">
      <c r="D11" t="s">
        <v>486</v>
      </c>
      <c r="G11" t="s">
        <v>780</v>
      </c>
      <c r="J11" t="s">
        <v>682</v>
      </c>
      <c r="K11" t="s">
        <v>766</v>
      </c>
      <c r="N11" s="43">
        <v>45230</v>
      </c>
      <c r="O11" s="42">
        <v>68992</v>
      </c>
    </row>
    <row r="12" spans="1:15">
      <c r="D12" t="s">
        <v>225</v>
      </c>
      <c r="J12" s="41" t="s">
        <v>940</v>
      </c>
      <c r="K12" t="s">
        <v>766</v>
      </c>
      <c r="N12" s="43">
        <v>45260</v>
      </c>
      <c r="O12" s="42">
        <v>70540</v>
      </c>
    </row>
    <row r="13" spans="1:15">
      <c r="D13" t="s">
        <v>179</v>
      </c>
      <c r="J13" t="s">
        <v>469</v>
      </c>
      <c r="K13" t="s">
        <v>469</v>
      </c>
      <c r="N13" s="43">
        <v>45291</v>
      </c>
      <c r="O13" s="42">
        <v>72156</v>
      </c>
    </row>
    <row r="14" spans="1:15">
      <c r="D14" t="s">
        <v>168</v>
      </c>
      <c r="J14" t="s">
        <v>52</v>
      </c>
      <c r="K14" t="s">
        <v>755</v>
      </c>
    </row>
    <row r="15" spans="1:15">
      <c r="D15" t="s">
        <v>542</v>
      </c>
    </row>
    <row r="16" spans="1:15">
      <c r="D16" t="s">
        <v>845</v>
      </c>
    </row>
  </sheetData>
  <pageMargins left="0.7" right="0.7" top="0.75" bottom="0.75" header="0.3" footer="0.3"/>
  <pageSetup orientation="portrait" r:id="rId1"/>
  <tableParts count="5">
    <tablePart r:id="rId2"/>
    <tablePart r:id="rId3"/>
    <tablePart r:id="rId4"/>
    <tablePart r:id="rId5"/>
    <tablePart r:id="rId6"/>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34B32-1708-4B78-9082-261168B4F4D0}">
  <dimension ref="A1:A40"/>
  <sheetViews>
    <sheetView workbookViewId="0">
      <selection activeCell="C34" sqref="C34"/>
    </sheetView>
  </sheetViews>
  <sheetFormatPr defaultRowHeight="14.45"/>
  <cols>
    <col min="1" max="1" width="24.85546875" bestFit="1" customWidth="1"/>
  </cols>
  <sheetData>
    <row r="1" spans="1:1">
      <c r="A1" s="1" t="s">
        <v>25</v>
      </c>
    </row>
    <row r="2" spans="1:1">
      <c r="A2" t="s">
        <v>13</v>
      </c>
    </row>
    <row r="3" spans="1:1">
      <c r="A3" t="s">
        <v>14</v>
      </c>
    </row>
    <row r="4" spans="1:1">
      <c r="A4" t="s">
        <v>12</v>
      </c>
    </row>
    <row r="7" spans="1:1">
      <c r="A7" s="1" t="s">
        <v>742</v>
      </c>
    </row>
    <row r="8" spans="1:1">
      <c r="A8" t="s">
        <v>39</v>
      </c>
    </row>
    <row r="9" spans="1:1">
      <c r="A9" t="s">
        <v>161</v>
      </c>
    </row>
    <row r="10" spans="1:1">
      <c r="A10" t="s">
        <v>168</v>
      </c>
    </row>
    <row r="11" spans="1:1">
      <c r="A11" t="s">
        <v>225</v>
      </c>
    </row>
    <row r="12" spans="1:1">
      <c r="A12" t="s">
        <v>164</v>
      </c>
    </row>
    <row r="13" spans="1:1">
      <c r="A13" t="s">
        <v>176</v>
      </c>
    </row>
    <row r="14" spans="1:1">
      <c r="A14" t="s">
        <v>198</v>
      </c>
    </row>
    <row r="15" spans="1:1">
      <c r="A15" t="s">
        <v>179</v>
      </c>
    </row>
    <row r="16" spans="1:1">
      <c r="A16" t="s">
        <v>486</v>
      </c>
    </row>
    <row r="17" spans="1:1">
      <c r="A17" t="s">
        <v>941</v>
      </c>
    </row>
    <row r="18" spans="1:1">
      <c r="A18" t="s">
        <v>942</v>
      </c>
    </row>
    <row r="19" spans="1:1">
      <c r="A19" t="s">
        <v>542</v>
      </c>
    </row>
    <row r="21" spans="1:1">
      <c r="A21" s="1" t="s">
        <v>26</v>
      </c>
    </row>
    <row r="22" spans="1:1">
      <c r="A22" t="s">
        <v>173</v>
      </c>
    </row>
    <row r="23" spans="1:1">
      <c r="A23" t="s">
        <v>42</v>
      </c>
    </row>
    <row r="24" spans="1:1">
      <c r="A24" t="s">
        <v>290</v>
      </c>
    </row>
    <row r="25" spans="1:1">
      <c r="A25" t="s">
        <v>58</v>
      </c>
    </row>
    <row r="26" spans="1:1">
      <c r="A26" t="s">
        <v>47</v>
      </c>
    </row>
    <row r="27" spans="1:1">
      <c r="A27" t="s">
        <v>160</v>
      </c>
    </row>
    <row r="28" spans="1:1">
      <c r="A28" t="s">
        <v>202</v>
      </c>
    </row>
    <row r="29" spans="1:1">
      <c r="A29" t="s">
        <v>386</v>
      </c>
    </row>
    <row r="32" spans="1:1">
      <c r="A32" s="1" t="s">
        <v>30</v>
      </c>
    </row>
    <row r="33" spans="1:1">
      <c r="A33" t="s">
        <v>188</v>
      </c>
    </row>
    <row r="34" spans="1:1">
      <c r="A34" t="s">
        <v>175</v>
      </c>
    </row>
    <row r="35" spans="1:1">
      <c r="A35" t="s">
        <v>171</v>
      </c>
    </row>
    <row r="36" spans="1:1">
      <c r="A36" t="s">
        <v>184</v>
      </c>
    </row>
    <row r="37" spans="1:1">
      <c r="A37" t="s">
        <v>242</v>
      </c>
    </row>
    <row r="38" spans="1:1">
      <c r="A38" t="s">
        <v>178</v>
      </c>
    </row>
    <row r="39" spans="1:1">
      <c r="A39" t="s">
        <v>159</v>
      </c>
    </row>
    <row r="40" spans="1:1">
      <c r="A40" t="s">
        <v>45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F9EAC-9238-4CD9-AB1C-D22FAF13D69C}">
  <dimension ref="A1:O17"/>
  <sheetViews>
    <sheetView workbookViewId="0">
      <selection activeCell="O17" sqref="O17"/>
    </sheetView>
  </sheetViews>
  <sheetFormatPr defaultRowHeight="14.45"/>
  <cols>
    <col min="1" max="1" width="32" bestFit="1" customWidth="1"/>
    <col min="2" max="2" width="16" bestFit="1" customWidth="1"/>
    <col min="4" max="4" width="19.140625" bestFit="1" customWidth="1"/>
    <col min="7" max="7" width="17" bestFit="1" customWidth="1"/>
    <col min="10" max="10" width="32" bestFit="1" customWidth="1"/>
    <col min="11" max="11" width="14.28515625" bestFit="1" customWidth="1"/>
    <col min="14" max="14" width="11.5703125" bestFit="1" customWidth="1"/>
    <col min="15" max="15" width="14" customWidth="1"/>
  </cols>
  <sheetData>
    <row r="1" spans="1:15">
      <c r="A1" t="s">
        <v>740</v>
      </c>
      <c r="D1" t="s">
        <v>742</v>
      </c>
      <c r="G1" t="s">
        <v>741</v>
      </c>
      <c r="J1" s="10" t="s">
        <v>750</v>
      </c>
      <c r="K1" t="s">
        <v>936</v>
      </c>
      <c r="N1" s="44" t="s">
        <v>32</v>
      </c>
      <c r="O1" s="44" t="s">
        <v>36</v>
      </c>
    </row>
    <row r="2" spans="1:15">
      <c r="A2" t="s">
        <v>13</v>
      </c>
      <c r="D2" t="s">
        <v>476</v>
      </c>
      <c r="G2" t="s">
        <v>478</v>
      </c>
      <c r="J2" t="s">
        <v>54</v>
      </c>
      <c r="K2" t="s">
        <v>766</v>
      </c>
      <c r="N2" s="43">
        <v>44592</v>
      </c>
      <c r="O2" s="42">
        <v>36276.76</v>
      </c>
    </row>
    <row r="3" spans="1:15">
      <c r="A3" t="s">
        <v>14</v>
      </c>
      <c r="D3" t="s">
        <v>198</v>
      </c>
      <c r="G3" t="s">
        <v>202</v>
      </c>
      <c r="J3" s="32" t="s">
        <v>632</v>
      </c>
      <c r="K3" s="32" t="s">
        <v>766</v>
      </c>
      <c r="N3" s="43">
        <v>44620</v>
      </c>
      <c r="O3" s="42">
        <v>36547</v>
      </c>
    </row>
    <row r="4" spans="1:15">
      <c r="A4" t="s">
        <v>12</v>
      </c>
      <c r="D4" t="s">
        <v>164</v>
      </c>
      <c r="G4" t="s">
        <v>290</v>
      </c>
      <c r="J4" s="41" t="s">
        <v>738</v>
      </c>
      <c r="K4" t="s">
        <v>755</v>
      </c>
      <c r="N4" s="43">
        <v>44651</v>
      </c>
      <c r="O4" s="42">
        <v>36825.51</v>
      </c>
    </row>
    <row r="5" spans="1:15">
      <c r="A5" s="32" t="s">
        <v>943</v>
      </c>
      <c r="D5" t="s">
        <v>161</v>
      </c>
      <c r="G5" t="s">
        <v>173</v>
      </c>
      <c r="J5" s="41" t="s">
        <v>475</v>
      </c>
      <c r="K5" t="s">
        <v>755</v>
      </c>
      <c r="N5" s="43">
        <v>44681</v>
      </c>
      <c r="O5" s="42">
        <v>37161.300000000003</v>
      </c>
    </row>
    <row r="6" spans="1:15">
      <c r="D6" t="s">
        <v>39</v>
      </c>
      <c r="G6" t="s">
        <v>160</v>
      </c>
      <c r="J6" t="s">
        <v>45</v>
      </c>
      <c r="K6" t="s">
        <v>766</v>
      </c>
      <c r="N6" s="43">
        <v>44712</v>
      </c>
      <c r="O6" s="42">
        <v>39402</v>
      </c>
    </row>
    <row r="7" spans="1:15">
      <c r="D7" t="s">
        <v>486</v>
      </c>
      <c r="G7" t="s">
        <v>42</v>
      </c>
      <c r="J7" s="41" t="s">
        <v>481</v>
      </c>
      <c r="K7" t="s">
        <v>766</v>
      </c>
      <c r="N7" s="43">
        <v>44742</v>
      </c>
      <c r="O7" s="42">
        <v>42008</v>
      </c>
    </row>
    <row r="8" spans="1:15">
      <c r="D8" t="s">
        <v>225</v>
      </c>
      <c r="G8" t="s">
        <v>386</v>
      </c>
      <c r="J8" t="s">
        <v>41</v>
      </c>
      <c r="K8" t="s">
        <v>766</v>
      </c>
      <c r="N8" s="43">
        <v>44773</v>
      </c>
      <c r="O8" s="42">
        <v>44332</v>
      </c>
    </row>
    <row r="9" spans="1:15">
      <c r="D9" t="s">
        <v>179</v>
      </c>
      <c r="G9" t="s">
        <v>47</v>
      </c>
      <c r="J9" t="s">
        <v>50</v>
      </c>
      <c r="K9" t="s">
        <v>755</v>
      </c>
      <c r="N9" s="43">
        <v>44804</v>
      </c>
      <c r="O9" s="42">
        <v>52731</v>
      </c>
    </row>
    <row r="10" spans="1:15">
      <c r="D10" t="s">
        <v>168</v>
      </c>
      <c r="G10" t="s">
        <v>58</v>
      </c>
      <c r="J10" t="s">
        <v>682</v>
      </c>
      <c r="K10" t="s">
        <v>766</v>
      </c>
      <c r="N10" s="43">
        <v>44834</v>
      </c>
      <c r="O10" s="42">
        <v>53571</v>
      </c>
    </row>
    <row r="11" spans="1:15">
      <c r="D11" t="s">
        <v>484</v>
      </c>
      <c r="J11" t="s">
        <v>469</v>
      </c>
      <c r="K11" t="s">
        <v>469</v>
      </c>
      <c r="N11" s="43">
        <v>44865</v>
      </c>
      <c r="O11" s="42">
        <v>54434</v>
      </c>
    </row>
    <row r="12" spans="1:15">
      <c r="D12" t="s">
        <v>500</v>
      </c>
      <c r="J12" t="s">
        <v>52</v>
      </c>
      <c r="K12" t="s">
        <v>755</v>
      </c>
      <c r="N12" s="43">
        <v>44895</v>
      </c>
      <c r="O12" s="42">
        <v>55290</v>
      </c>
    </row>
    <row r="13" spans="1:15">
      <c r="D13" t="s">
        <v>542</v>
      </c>
      <c r="N13" s="43">
        <v>44926</v>
      </c>
      <c r="O13" s="42">
        <v>56157</v>
      </c>
    </row>
    <row r="14" spans="1:15">
      <c r="D14" t="s">
        <v>760</v>
      </c>
    </row>
    <row r="15" spans="1:15">
      <c r="D15" t="s">
        <v>467</v>
      </c>
    </row>
    <row r="17" spans="15:15">
      <c r="O17" s="9"/>
    </row>
  </sheetData>
  <sortState xmlns:xlrd2="http://schemas.microsoft.com/office/spreadsheetml/2017/richdata2" ref="J2:K11">
    <sortCondition ref="J2:J11"/>
  </sortState>
  <pageMargins left="0.7" right="0.7" top="0.75" bottom="0.75" header="0.3" footer="0.3"/>
  <pageSetup orientation="portrait" r:id="rId1"/>
  <tableParts count="5">
    <tablePart r:id="rId2"/>
    <tablePart r:id="rId3"/>
    <tablePart r:id="rId4"/>
    <tablePart r:id="rId5"/>
    <tablePart r:id="rId6"/>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23DE6-8816-4408-87A7-539576027CF6}">
  <dimension ref="A1:O20"/>
  <sheetViews>
    <sheetView workbookViewId="0">
      <selection activeCell="A3" sqref="A3"/>
    </sheetView>
  </sheetViews>
  <sheetFormatPr defaultRowHeight="14.45"/>
  <sheetData>
    <row r="1" spans="1:15">
      <c r="A1" t="s">
        <v>944</v>
      </c>
    </row>
    <row r="2" spans="1:15">
      <c r="A2" t="s">
        <v>945</v>
      </c>
    </row>
    <row r="3" spans="1:15">
      <c r="A3" t="s">
        <v>946</v>
      </c>
    </row>
    <row r="8" spans="1:15">
      <c r="A8" t="s">
        <v>940</v>
      </c>
      <c r="E8" s="42"/>
      <c r="F8" s="9"/>
      <c r="G8" s="9"/>
      <c r="H8" s="9"/>
      <c r="I8" s="9"/>
      <c r="L8" s="45"/>
      <c r="M8" s="9"/>
      <c r="N8" s="15"/>
      <c r="O8" s="9"/>
    </row>
    <row r="9" spans="1:15">
      <c r="A9" t="s">
        <v>947</v>
      </c>
      <c r="E9" s="42"/>
      <c r="F9" s="9"/>
      <c r="G9" s="9"/>
      <c r="H9" s="9"/>
      <c r="I9" s="9"/>
      <c r="L9" s="45"/>
      <c r="M9" s="9"/>
      <c r="N9" s="15"/>
      <c r="O9" s="9"/>
    </row>
    <row r="10" spans="1:15">
      <c r="A10" t="s">
        <v>937</v>
      </c>
      <c r="E10" s="42"/>
      <c r="F10" s="9"/>
      <c r="G10" s="9"/>
      <c r="H10" s="9"/>
      <c r="I10" s="9"/>
      <c r="L10" s="45"/>
      <c r="M10" s="9"/>
      <c r="N10" s="15"/>
      <c r="O10" s="9"/>
    </row>
    <row r="11" spans="1:15">
      <c r="A11" t="s">
        <v>939</v>
      </c>
      <c r="E11" s="42"/>
      <c r="F11" s="9"/>
      <c r="G11" s="9"/>
      <c r="H11" s="9"/>
      <c r="I11" s="9"/>
      <c r="L11" s="45"/>
      <c r="M11" s="9"/>
      <c r="N11" s="15"/>
      <c r="O11" s="9"/>
    </row>
    <row r="12" spans="1:15">
      <c r="E12" s="42"/>
      <c r="F12" s="9"/>
      <c r="G12" s="9"/>
      <c r="H12" s="9"/>
      <c r="I12" s="9"/>
      <c r="L12" s="45"/>
      <c r="M12" s="9"/>
      <c r="N12" s="15"/>
      <c r="O12" s="9"/>
    </row>
    <row r="13" spans="1:15">
      <c r="E13" s="42"/>
      <c r="F13" s="9"/>
      <c r="G13" s="9"/>
      <c r="H13" s="9"/>
      <c r="I13" s="9"/>
      <c r="L13" s="45"/>
      <c r="M13" s="9"/>
      <c r="N13" s="15"/>
      <c r="O13" s="9"/>
    </row>
    <row r="14" spans="1:15">
      <c r="A14" s="66" t="s">
        <v>948</v>
      </c>
      <c r="E14" s="42"/>
      <c r="F14" s="9"/>
      <c r="G14" s="9"/>
      <c r="H14" s="9"/>
      <c r="I14" s="9"/>
      <c r="L14" s="45"/>
      <c r="M14" s="9"/>
      <c r="N14" s="15"/>
      <c r="O14" s="9"/>
    </row>
    <row r="15" spans="1:15">
      <c r="A15" s="66" t="s">
        <v>949</v>
      </c>
      <c r="E15" s="42"/>
      <c r="F15" s="9"/>
      <c r="G15" s="9"/>
      <c r="H15" s="9"/>
      <c r="I15" s="9"/>
      <c r="L15" s="45"/>
      <c r="M15" s="9"/>
      <c r="N15" s="15"/>
      <c r="O15" s="9"/>
    </row>
    <row r="16" spans="1:15">
      <c r="A16" s="66" t="s">
        <v>950</v>
      </c>
      <c r="E16" s="42"/>
      <c r="F16" s="9"/>
      <c r="G16" s="9"/>
      <c r="H16" s="9"/>
      <c r="I16" s="9"/>
      <c r="L16" s="45"/>
      <c r="M16" s="9"/>
      <c r="N16" s="15"/>
      <c r="O16" s="9"/>
    </row>
    <row r="17" spans="1:15">
      <c r="A17" s="66" t="s">
        <v>951</v>
      </c>
      <c r="E17" s="42"/>
      <c r="F17" s="9"/>
      <c r="G17" s="9"/>
      <c r="H17" s="9"/>
      <c r="I17" s="9"/>
      <c r="L17" s="45"/>
      <c r="M17" s="9"/>
      <c r="N17" s="15"/>
      <c r="O17" s="9"/>
    </row>
    <row r="18" spans="1:15">
      <c r="E18" s="42"/>
      <c r="F18" s="9"/>
      <c r="G18" s="9"/>
      <c r="H18" s="9"/>
      <c r="I18" s="9"/>
      <c r="L18" s="45"/>
      <c r="M18" s="9"/>
      <c r="N18" s="15"/>
      <c r="O18" s="9"/>
    </row>
    <row r="19" spans="1:15">
      <c r="E19" s="42"/>
      <c r="F19" s="9"/>
      <c r="G19" s="9"/>
      <c r="H19" s="9"/>
      <c r="I19" s="9"/>
      <c r="L19" s="45"/>
      <c r="M19" s="9"/>
      <c r="N19" s="15"/>
      <c r="O19" s="9"/>
    </row>
    <row r="20" spans="1:15">
      <c r="A20" s="66" t="s">
        <v>952</v>
      </c>
      <c r="D20" t="s">
        <v>953</v>
      </c>
      <c r="E20" s="42"/>
      <c r="F20" s="9"/>
      <c r="G20" s="9"/>
      <c r="H20" s="9"/>
      <c r="I20" s="9"/>
      <c r="L20" s="45"/>
      <c r="M20" s="9"/>
      <c r="N20" s="15"/>
      <c r="O20" s="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1ED86-B4ED-487D-9EB4-857C9B764B5B}">
  <dimension ref="A1"/>
  <sheetViews>
    <sheetView workbookViewId="0"/>
  </sheetViews>
  <sheetFormatPr defaultRowHeight="14.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9AC65-552B-4FEE-BCC3-9DCF6D87ECFD}">
  <sheetPr>
    <tabColor theme="8" tint="0.79998168889431442"/>
  </sheetPr>
  <dimension ref="A1:N17"/>
  <sheetViews>
    <sheetView workbookViewId="0">
      <selection activeCell="Q23" sqref="Q23"/>
    </sheetView>
  </sheetViews>
  <sheetFormatPr defaultRowHeight="14.45"/>
  <cols>
    <col min="1" max="1" width="20.5703125" bestFit="1" customWidth="1"/>
    <col min="2" max="2" width="17.28515625" bestFit="1" customWidth="1"/>
    <col min="3" max="3" width="9.5703125" bestFit="1" customWidth="1"/>
    <col min="4" max="7" width="9.28515625" bestFit="1" customWidth="1"/>
    <col min="8" max="8" width="8.140625" bestFit="1" customWidth="1"/>
    <col min="9" max="9" width="9.28515625" bestFit="1" customWidth="1"/>
    <col min="10" max="10" width="11" bestFit="1" customWidth="1"/>
    <col min="11" max="11" width="9.28515625" bestFit="1" customWidth="1"/>
    <col min="12" max="12" width="10.5703125" bestFit="1" customWidth="1"/>
    <col min="13" max="13" width="10.28515625" bestFit="1" customWidth="1"/>
    <col min="14" max="14" width="11.7109375" bestFit="1" customWidth="1"/>
  </cols>
  <sheetData>
    <row r="1" spans="1:14">
      <c r="A1" s="75" t="s">
        <v>15</v>
      </c>
      <c r="B1" t="s">
        <v>16</v>
      </c>
    </row>
    <row r="3" spans="1:14">
      <c r="A3" s="75" t="s">
        <v>17</v>
      </c>
      <c r="B3" s="75" t="s">
        <v>18</v>
      </c>
    </row>
    <row r="4" spans="1:14">
      <c r="A4" s="75" t="s">
        <v>19</v>
      </c>
      <c r="B4" t="s">
        <v>0</v>
      </c>
      <c r="C4" t="s">
        <v>20</v>
      </c>
      <c r="D4" t="s">
        <v>2</v>
      </c>
      <c r="E4" t="s">
        <v>3</v>
      </c>
      <c r="F4" t="s">
        <v>4</v>
      </c>
      <c r="G4" t="s">
        <v>5</v>
      </c>
      <c r="H4" t="s">
        <v>6</v>
      </c>
      <c r="I4" t="s">
        <v>7</v>
      </c>
      <c r="J4" t="s">
        <v>8</v>
      </c>
      <c r="K4" t="s">
        <v>9</v>
      </c>
      <c r="L4" t="s">
        <v>10</v>
      </c>
      <c r="M4" t="s">
        <v>11</v>
      </c>
      <c r="N4" t="s">
        <v>21</v>
      </c>
    </row>
    <row r="5" spans="1:14">
      <c r="A5" s="76" t="s">
        <v>22</v>
      </c>
      <c r="B5" s="83">
        <v>6978</v>
      </c>
      <c r="C5" s="83">
        <v>25426</v>
      </c>
      <c r="D5" s="83">
        <v>12732</v>
      </c>
      <c r="E5" s="83">
        <v>5399</v>
      </c>
      <c r="F5" s="83">
        <v>8224</v>
      </c>
      <c r="G5" s="83">
        <v>1472</v>
      </c>
      <c r="H5" s="83">
        <v>3374</v>
      </c>
      <c r="I5" s="83">
        <v>13840</v>
      </c>
      <c r="J5" s="83">
        <v>2867</v>
      </c>
      <c r="K5" s="83">
        <v>2395</v>
      </c>
      <c r="L5" s="83">
        <v>11790</v>
      </c>
      <c r="M5" s="83">
        <v>14003</v>
      </c>
      <c r="N5" s="83">
        <v>108500</v>
      </c>
    </row>
    <row r="6" spans="1:14">
      <c r="A6" s="76" t="s">
        <v>23</v>
      </c>
      <c r="B6" s="83">
        <v>2645.5</v>
      </c>
      <c r="C6" s="83">
        <v>8735</v>
      </c>
      <c r="D6" s="83">
        <v>1686</v>
      </c>
      <c r="E6" s="83">
        <v>6963</v>
      </c>
      <c r="F6" s="83">
        <v>1217</v>
      </c>
      <c r="G6" s="83">
        <v>6760</v>
      </c>
      <c r="H6" s="83">
        <v>4134</v>
      </c>
      <c r="I6" s="83">
        <v>4900</v>
      </c>
      <c r="J6" s="83">
        <v>4041</v>
      </c>
      <c r="K6" s="83">
        <v>646</v>
      </c>
      <c r="L6" s="83">
        <v>1476</v>
      </c>
      <c r="M6" s="83">
        <v>485</v>
      </c>
      <c r="N6" s="83">
        <v>43688.5</v>
      </c>
    </row>
    <row r="7" spans="1:14">
      <c r="A7" s="76" t="s">
        <v>12</v>
      </c>
      <c r="B7" s="83"/>
      <c r="C7" s="83">
        <v>6262</v>
      </c>
      <c r="D7" s="83">
        <v>687</v>
      </c>
      <c r="E7" s="83">
        <v>2738</v>
      </c>
      <c r="F7" s="83">
        <v>10055</v>
      </c>
      <c r="G7" s="83">
        <v>5289</v>
      </c>
      <c r="H7" s="83">
        <v>2472</v>
      </c>
      <c r="I7" s="83">
        <v>7193</v>
      </c>
      <c r="J7" s="83">
        <v>8547</v>
      </c>
      <c r="K7" s="83">
        <v>7697</v>
      </c>
      <c r="L7" s="83">
        <v>31725</v>
      </c>
      <c r="M7" s="83">
        <v>10422</v>
      </c>
      <c r="N7" s="83">
        <v>93087</v>
      </c>
    </row>
    <row r="8" spans="1:14">
      <c r="A8" s="76" t="s">
        <v>21</v>
      </c>
      <c r="B8" s="83">
        <v>9623.5</v>
      </c>
      <c r="C8" s="83">
        <v>40423</v>
      </c>
      <c r="D8" s="83">
        <v>15105</v>
      </c>
      <c r="E8" s="83">
        <v>15100</v>
      </c>
      <c r="F8" s="83">
        <v>19496</v>
      </c>
      <c r="G8" s="83">
        <v>13521</v>
      </c>
      <c r="H8" s="83">
        <v>9980</v>
      </c>
      <c r="I8" s="83">
        <v>25933</v>
      </c>
      <c r="J8" s="83">
        <v>15455</v>
      </c>
      <c r="K8" s="83">
        <v>10738</v>
      </c>
      <c r="L8" s="83">
        <v>44991</v>
      </c>
      <c r="M8" s="83">
        <v>24910</v>
      </c>
      <c r="N8" s="83">
        <v>245275.5</v>
      </c>
    </row>
    <row r="12" spans="1:14">
      <c r="A12" t="s">
        <v>22</v>
      </c>
      <c r="B12" s="83">
        <f t="shared" ref="B12:N12" si="0">B5/1000</f>
        <v>6.9779999999999998</v>
      </c>
      <c r="C12" s="83">
        <f t="shared" si="0"/>
        <v>25.425999999999998</v>
      </c>
      <c r="D12" s="83">
        <f t="shared" si="0"/>
        <v>12.731999999999999</v>
      </c>
      <c r="E12" s="83">
        <f t="shared" si="0"/>
        <v>5.399</v>
      </c>
      <c r="F12" s="83">
        <f t="shared" si="0"/>
        <v>8.2240000000000002</v>
      </c>
      <c r="G12" s="83">
        <f t="shared" si="0"/>
        <v>1.472</v>
      </c>
      <c r="H12" s="83">
        <f t="shared" si="0"/>
        <v>3.3740000000000001</v>
      </c>
      <c r="I12" s="83">
        <f t="shared" si="0"/>
        <v>13.84</v>
      </c>
      <c r="J12" s="83">
        <f t="shared" si="0"/>
        <v>2.867</v>
      </c>
      <c r="K12" s="83">
        <f t="shared" si="0"/>
        <v>2.395</v>
      </c>
      <c r="L12" s="83">
        <f t="shared" si="0"/>
        <v>11.79</v>
      </c>
      <c r="M12" s="83">
        <f t="shared" si="0"/>
        <v>14.003</v>
      </c>
      <c r="N12" s="84">
        <f t="shared" si="0"/>
        <v>108.5</v>
      </c>
    </row>
    <row r="13" spans="1:14">
      <c r="A13" t="s">
        <v>23</v>
      </c>
      <c r="B13" s="83">
        <f t="shared" ref="B13:N13" si="1">B6/1000</f>
        <v>2.6455000000000002</v>
      </c>
      <c r="C13" s="83">
        <f t="shared" si="1"/>
        <v>8.7349999999999994</v>
      </c>
      <c r="D13" s="83">
        <f t="shared" si="1"/>
        <v>1.6859999999999999</v>
      </c>
      <c r="E13" s="83">
        <f t="shared" si="1"/>
        <v>6.9630000000000001</v>
      </c>
      <c r="F13" s="83">
        <f t="shared" si="1"/>
        <v>1.2170000000000001</v>
      </c>
      <c r="G13" s="83">
        <f t="shared" si="1"/>
        <v>6.76</v>
      </c>
      <c r="H13" s="83">
        <f t="shared" si="1"/>
        <v>4.1340000000000003</v>
      </c>
      <c r="I13" s="83">
        <f t="shared" si="1"/>
        <v>4.9000000000000004</v>
      </c>
      <c r="J13" s="83">
        <f t="shared" si="1"/>
        <v>4.0410000000000004</v>
      </c>
      <c r="K13" s="83">
        <f t="shared" si="1"/>
        <v>0.64600000000000002</v>
      </c>
      <c r="L13" s="83">
        <f t="shared" si="1"/>
        <v>1.476</v>
      </c>
      <c r="M13" s="83">
        <f t="shared" si="1"/>
        <v>0.48499999999999999</v>
      </c>
      <c r="N13" s="84">
        <f t="shared" si="1"/>
        <v>43.688499999999998</v>
      </c>
    </row>
    <row r="14" spans="1:14">
      <c r="A14" t="s">
        <v>12</v>
      </c>
      <c r="B14" s="83">
        <f t="shared" ref="B14:N14" si="2">B7/1000</f>
        <v>0</v>
      </c>
      <c r="C14" s="83">
        <f t="shared" si="2"/>
        <v>6.2619999999999996</v>
      </c>
      <c r="D14" s="83">
        <f t="shared" si="2"/>
        <v>0.68700000000000006</v>
      </c>
      <c r="E14" s="83">
        <f t="shared" si="2"/>
        <v>2.738</v>
      </c>
      <c r="F14" s="83">
        <f t="shared" si="2"/>
        <v>10.055</v>
      </c>
      <c r="G14" s="83">
        <f t="shared" si="2"/>
        <v>5.2889999999999997</v>
      </c>
      <c r="H14" s="83">
        <f t="shared" si="2"/>
        <v>2.472</v>
      </c>
      <c r="I14" s="83">
        <f t="shared" si="2"/>
        <v>7.1929999999999996</v>
      </c>
      <c r="J14" s="83">
        <f t="shared" si="2"/>
        <v>8.5470000000000006</v>
      </c>
      <c r="K14" s="83">
        <f t="shared" si="2"/>
        <v>7.6970000000000001</v>
      </c>
      <c r="L14" s="83">
        <f t="shared" si="2"/>
        <v>31.725000000000001</v>
      </c>
      <c r="M14" s="83">
        <f t="shared" si="2"/>
        <v>10.422000000000001</v>
      </c>
      <c r="N14" s="84">
        <f t="shared" si="2"/>
        <v>93.087000000000003</v>
      </c>
    </row>
    <row r="15" spans="1:14">
      <c r="N15" s="10"/>
    </row>
    <row r="16" spans="1:14">
      <c r="A16" t="s">
        <v>24</v>
      </c>
      <c r="B16" s="85">
        <f t="shared" ref="B16:M16" si="3">(B12+B13)*-1</f>
        <v>-9.6234999999999999</v>
      </c>
      <c r="C16" s="85">
        <f t="shared" si="3"/>
        <v>-34.161000000000001</v>
      </c>
      <c r="D16" s="85">
        <f t="shared" si="3"/>
        <v>-14.417999999999999</v>
      </c>
      <c r="E16" s="85">
        <f t="shared" si="3"/>
        <v>-12.362</v>
      </c>
      <c r="F16" s="85">
        <f t="shared" si="3"/>
        <v>-9.4410000000000007</v>
      </c>
      <c r="G16" s="85">
        <f t="shared" si="3"/>
        <v>-8.2319999999999993</v>
      </c>
      <c r="H16" s="85">
        <f t="shared" si="3"/>
        <v>-7.5080000000000009</v>
      </c>
      <c r="I16" s="85">
        <f t="shared" si="3"/>
        <v>-18.740000000000002</v>
      </c>
      <c r="J16" s="85">
        <f t="shared" si="3"/>
        <v>-6.9080000000000004</v>
      </c>
      <c r="K16" s="85">
        <f t="shared" si="3"/>
        <v>-3.0409999999999999</v>
      </c>
      <c r="L16" s="85">
        <f t="shared" si="3"/>
        <v>-13.265999999999998</v>
      </c>
      <c r="M16" s="85">
        <f t="shared" si="3"/>
        <v>-14.488</v>
      </c>
      <c r="N16" s="84">
        <f t="shared" ref="N16" si="4">N12+N13</f>
        <v>152.1885</v>
      </c>
    </row>
    <row r="17" spans="1:1">
      <c r="A1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ED0CB-93EA-4A5A-9BF3-0A27F3A6B219}">
  <dimension ref="A1:N224"/>
  <sheetViews>
    <sheetView zoomScale="90" zoomScaleNormal="90" workbookViewId="0">
      <pane ySplit="1" topLeftCell="A189" activePane="bottomLeft" state="frozen"/>
      <selection pane="bottomLeft" activeCell="G189" sqref="G189"/>
    </sheetView>
  </sheetViews>
  <sheetFormatPr defaultColWidth="14" defaultRowHeight="14.45"/>
  <cols>
    <col min="1" max="15" width="14.140625" customWidth="1"/>
  </cols>
  <sheetData>
    <row r="1" spans="1:14" ht="28.9">
      <c r="A1" s="52" t="s">
        <v>25</v>
      </c>
      <c r="B1" s="52" t="s">
        <v>26</v>
      </c>
      <c r="C1" s="52" t="s">
        <v>27</v>
      </c>
      <c r="D1" s="52" t="s">
        <v>28</v>
      </c>
      <c r="E1" s="52" t="s">
        <v>29</v>
      </c>
      <c r="F1" s="52" t="s">
        <v>30</v>
      </c>
      <c r="G1" s="52" t="s">
        <v>31</v>
      </c>
      <c r="H1" s="53" t="s">
        <v>15</v>
      </c>
      <c r="I1" s="53" t="s">
        <v>32</v>
      </c>
      <c r="J1" s="53" t="s">
        <v>33</v>
      </c>
      <c r="K1" s="52" t="s">
        <v>34</v>
      </c>
      <c r="L1" s="52" t="s">
        <v>35</v>
      </c>
      <c r="M1" s="52" t="s">
        <v>36</v>
      </c>
      <c r="N1" s="52" t="s">
        <v>37</v>
      </c>
    </row>
    <row r="2" spans="1:14">
      <c r="A2" s="40" t="s">
        <v>22</v>
      </c>
      <c r="B2" s="40" t="s">
        <v>38</v>
      </c>
      <c r="C2" s="40" t="s">
        <v>39</v>
      </c>
      <c r="D2" s="40" t="s">
        <v>40</v>
      </c>
      <c r="E2" s="54">
        <v>908</v>
      </c>
      <c r="F2" s="55" t="s">
        <v>41</v>
      </c>
      <c r="G2" s="56">
        <v>43850</v>
      </c>
      <c r="H2" s="56">
        <v>43850</v>
      </c>
      <c r="I2" s="40" t="s">
        <v>0</v>
      </c>
      <c r="J2" s="40"/>
      <c r="K2" s="40"/>
      <c r="L2" s="40"/>
      <c r="M2" s="40">
        <v>15000</v>
      </c>
      <c r="N2" s="40"/>
    </row>
    <row r="3" spans="1:14">
      <c r="A3" s="40" t="s">
        <v>22</v>
      </c>
      <c r="B3" s="40" t="s">
        <v>42</v>
      </c>
      <c r="C3" s="40" t="s">
        <v>39</v>
      </c>
      <c r="D3" s="40" t="s">
        <v>40</v>
      </c>
      <c r="E3" s="54">
        <v>3166</v>
      </c>
      <c r="F3" s="55" t="s">
        <v>41</v>
      </c>
      <c r="G3" s="56">
        <v>43850</v>
      </c>
      <c r="H3" s="56">
        <v>43850</v>
      </c>
      <c r="I3" s="40" t="s">
        <v>0</v>
      </c>
      <c r="J3" s="40"/>
      <c r="K3" s="40"/>
      <c r="L3" s="40"/>
      <c r="M3" s="40">
        <v>15000</v>
      </c>
      <c r="N3" s="40"/>
    </row>
    <row r="4" spans="1:14">
      <c r="A4" s="40" t="s">
        <v>22</v>
      </c>
      <c r="B4" s="40" t="s">
        <v>43</v>
      </c>
      <c r="C4" s="40" t="s">
        <v>39</v>
      </c>
      <c r="D4" s="40" t="s">
        <v>44</v>
      </c>
      <c r="E4" s="54">
        <v>900</v>
      </c>
      <c r="F4" s="55" t="s">
        <v>45</v>
      </c>
      <c r="G4" s="56">
        <v>43850</v>
      </c>
      <c r="H4" s="56">
        <v>43850</v>
      </c>
      <c r="I4" s="40" t="s">
        <v>0</v>
      </c>
      <c r="J4" s="40"/>
      <c r="K4" s="40"/>
      <c r="L4" s="40"/>
      <c r="M4" s="40">
        <v>15000</v>
      </c>
      <c r="N4" s="40"/>
    </row>
    <row r="5" spans="1:14">
      <c r="A5" s="40" t="s">
        <v>22</v>
      </c>
      <c r="B5" s="40" t="s">
        <v>38</v>
      </c>
      <c r="C5" s="40" t="s">
        <v>39</v>
      </c>
      <c r="D5" s="40" t="s">
        <v>46</v>
      </c>
      <c r="E5" s="54">
        <v>1725</v>
      </c>
      <c r="F5" s="55" t="s">
        <v>41</v>
      </c>
      <c r="G5" s="56">
        <v>43850</v>
      </c>
      <c r="H5" s="56">
        <v>43850</v>
      </c>
      <c r="I5" s="40" t="s">
        <v>0</v>
      </c>
      <c r="J5" s="40"/>
      <c r="K5" s="40"/>
      <c r="L5" s="40"/>
      <c r="M5" s="40">
        <v>15000</v>
      </c>
      <c r="N5" s="40"/>
    </row>
    <row r="6" spans="1:14">
      <c r="A6" s="40" t="s">
        <v>22</v>
      </c>
      <c r="B6" s="40" t="s">
        <v>47</v>
      </c>
      <c r="C6" s="40" t="s">
        <v>39</v>
      </c>
      <c r="D6" s="40" t="s">
        <v>46</v>
      </c>
      <c r="E6" s="54">
        <v>229</v>
      </c>
      <c r="F6" s="55" t="s">
        <v>41</v>
      </c>
      <c r="G6" s="56">
        <v>43850</v>
      </c>
      <c r="H6" s="56">
        <v>43850</v>
      </c>
      <c r="I6" s="40" t="s">
        <v>0</v>
      </c>
      <c r="J6" s="40"/>
      <c r="K6" s="40"/>
      <c r="L6" s="40"/>
      <c r="M6" s="40">
        <v>15000</v>
      </c>
      <c r="N6" s="40"/>
    </row>
    <row r="7" spans="1:14">
      <c r="A7" s="40" t="s">
        <v>22</v>
      </c>
      <c r="B7" s="40" t="s">
        <v>48</v>
      </c>
      <c r="C7" s="40" t="s">
        <v>39</v>
      </c>
      <c r="D7" s="40" t="s">
        <v>46</v>
      </c>
      <c r="E7" s="54">
        <v>50</v>
      </c>
      <c r="F7" s="55" t="s">
        <v>41</v>
      </c>
      <c r="G7" s="56">
        <v>43850</v>
      </c>
      <c r="H7" s="56">
        <v>43850</v>
      </c>
      <c r="I7" s="40" t="s">
        <v>0</v>
      </c>
      <c r="J7" s="40"/>
      <c r="K7" s="40"/>
      <c r="L7" s="40"/>
      <c r="M7" s="40">
        <v>15000</v>
      </c>
      <c r="N7" s="40"/>
    </row>
    <row r="8" spans="1:14">
      <c r="A8" s="40" t="s">
        <v>23</v>
      </c>
      <c r="B8" s="40" t="s">
        <v>38</v>
      </c>
      <c r="C8" s="40" t="s">
        <v>39</v>
      </c>
      <c r="D8" s="40" t="s">
        <v>49</v>
      </c>
      <c r="E8" s="54">
        <v>1296</v>
      </c>
      <c r="F8" s="55" t="s">
        <v>50</v>
      </c>
      <c r="G8" s="56">
        <v>43850</v>
      </c>
      <c r="H8" s="56">
        <v>43850</v>
      </c>
      <c r="I8" s="40" t="s">
        <v>0</v>
      </c>
      <c r="J8" s="40"/>
      <c r="K8" s="40"/>
      <c r="L8" s="40"/>
      <c r="M8" s="40">
        <v>15000</v>
      </c>
      <c r="N8" s="40"/>
    </row>
    <row r="9" spans="1:14">
      <c r="A9" s="40" t="s">
        <v>23</v>
      </c>
      <c r="B9" s="40" t="s">
        <v>47</v>
      </c>
      <c r="C9" s="40" t="s">
        <v>39</v>
      </c>
      <c r="D9" s="40" t="s">
        <v>49</v>
      </c>
      <c r="E9" s="54">
        <v>166</v>
      </c>
      <c r="F9" s="55" t="s">
        <v>50</v>
      </c>
      <c r="G9" s="56">
        <v>43850</v>
      </c>
      <c r="H9" s="56">
        <v>43850</v>
      </c>
      <c r="I9" s="40" t="s">
        <v>0</v>
      </c>
      <c r="J9" s="40"/>
      <c r="K9" s="40"/>
      <c r="L9" s="40"/>
      <c r="M9" s="40">
        <v>15000</v>
      </c>
      <c r="N9" s="40"/>
    </row>
    <row r="10" spans="1:14">
      <c r="A10" s="40" t="s">
        <v>23</v>
      </c>
      <c r="B10" s="40" t="s">
        <v>38</v>
      </c>
      <c r="C10" s="40" t="s">
        <v>39</v>
      </c>
      <c r="D10" s="40" t="s">
        <v>51</v>
      </c>
      <c r="E10" s="54">
        <v>479</v>
      </c>
      <c r="F10" s="55" t="s">
        <v>52</v>
      </c>
      <c r="G10" s="56">
        <v>43850</v>
      </c>
      <c r="H10" s="56">
        <v>43850</v>
      </c>
      <c r="I10" s="40" t="s">
        <v>0</v>
      </c>
      <c r="J10" s="40"/>
      <c r="K10" s="40"/>
      <c r="L10" s="40"/>
      <c r="M10" s="40">
        <v>15000</v>
      </c>
      <c r="N10" s="40"/>
    </row>
    <row r="11" spans="1:14">
      <c r="A11" s="40" t="s">
        <v>23</v>
      </c>
      <c r="B11" s="40" t="s">
        <v>38</v>
      </c>
      <c r="C11" s="40" t="s">
        <v>39</v>
      </c>
      <c r="D11" s="40" t="s">
        <v>53</v>
      </c>
      <c r="E11" s="54">
        <v>589.5</v>
      </c>
      <c r="F11" s="55" t="s">
        <v>54</v>
      </c>
      <c r="G11" s="56">
        <v>43850</v>
      </c>
      <c r="H11" s="56">
        <v>43850</v>
      </c>
      <c r="I11" s="40" t="s">
        <v>0</v>
      </c>
      <c r="J11" s="40"/>
      <c r="K11" s="40"/>
      <c r="L11" s="40"/>
      <c r="M11" s="40">
        <v>15000</v>
      </c>
      <c r="N11" s="40"/>
    </row>
    <row r="12" spans="1:14">
      <c r="A12" s="40" t="s">
        <v>23</v>
      </c>
      <c r="B12" s="40" t="s">
        <v>47</v>
      </c>
      <c r="C12" s="40" t="s">
        <v>39</v>
      </c>
      <c r="D12" s="40" t="s">
        <v>53</v>
      </c>
      <c r="E12" s="54">
        <v>90</v>
      </c>
      <c r="F12" s="55" t="s">
        <v>54</v>
      </c>
      <c r="G12" s="56">
        <v>43850</v>
      </c>
      <c r="H12" s="56">
        <v>43850</v>
      </c>
      <c r="I12" s="40" t="s">
        <v>0</v>
      </c>
      <c r="J12" s="40"/>
      <c r="K12" s="40"/>
      <c r="L12" s="40"/>
      <c r="M12" s="40">
        <v>15000</v>
      </c>
      <c r="N12" s="40"/>
    </row>
    <row r="13" spans="1:14">
      <c r="A13" s="40" t="s">
        <v>23</v>
      </c>
      <c r="B13" s="40" t="s">
        <v>48</v>
      </c>
      <c r="C13" s="40" t="s">
        <v>39</v>
      </c>
      <c r="D13" s="40" t="s">
        <v>53</v>
      </c>
      <c r="E13" s="54">
        <v>25</v>
      </c>
      <c r="F13" s="55" t="s">
        <v>54</v>
      </c>
      <c r="G13" s="56">
        <v>43850</v>
      </c>
      <c r="H13" s="56">
        <v>43850</v>
      </c>
      <c r="I13" s="40" t="s">
        <v>0</v>
      </c>
      <c r="J13" s="40"/>
      <c r="K13" s="40"/>
      <c r="L13" s="35"/>
      <c r="M13" s="40">
        <v>15000</v>
      </c>
      <c r="N13" s="40"/>
    </row>
    <row r="14" spans="1:14">
      <c r="A14" s="40" t="s">
        <v>22</v>
      </c>
      <c r="B14" s="40" t="s">
        <v>38</v>
      </c>
      <c r="C14" s="40" t="s">
        <v>39</v>
      </c>
      <c r="D14" s="40" t="s">
        <v>55</v>
      </c>
      <c r="E14" s="54">
        <v>24644</v>
      </c>
      <c r="F14" s="55" t="s">
        <v>52</v>
      </c>
      <c r="G14" s="56">
        <v>43881</v>
      </c>
      <c r="H14" s="56">
        <v>43881</v>
      </c>
      <c r="I14" s="40" t="s">
        <v>20</v>
      </c>
      <c r="J14" s="40"/>
      <c r="K14" s="40"/>
      <c r="L14" s="40"/>
      <c r="M14" s="40">
        <v>16000</v>
      </c>
      <c r="N14" s="40"/>
    </row>
    <row r="15" spans="1:14">
      <c r="A15" s="40" t="s">
        <v>22</v>
      </c>
      <c r="B15" s="40" t="s">
        <v>38</v>
      </c>
      <c r="C15" s="40" t="s">
        <v>39</v>
      </c>
      <c r="D15" s="40" t="s">
        <v>56</v>
      </c>
      <c r="E15" s="54">
        <v>88</v>
      </c>
      <c r="F15" s="55" t="s">
        <v>57</v>
      </c>
      <c r="G15" s="56">
        <v>43881</v>
      </c>
      <c r="H15" s="56">
        <v>43881</v>
      </c>
      <c r="I15" s="40" t="s">
        <v>20</v>
      </c>
      <c r="J15" s="40"/>
      <c r="K15" s="40"/>
      <c r="L15" s="40"/>
      <c r="M15" s="40">
        <v>16000</v>
      </c>
      <c r="N15" s="40"/>
    </row>
    <row r="16" spans="1:14">
      <c r="A16" s="40" t="s">
        <v>22</v>
      </c>
      <c r="B16" s="40" t="s">
        <v>58</v>
      </c>
      <c r="C16" s="40" t="s">
        <v>39</v>
      </c>
      <c r="D16" s="40" t="s">
        <v>56</v>
      </c>
      <c r="E16" s="54">
        <v>614</v>
      </c>
      <c r="F16" s="55" t="s">
        <v>57</v>
      </c>
      <c r="G16" s="56">
        <v>43881</v>
      </c>
      <c r="H16" s="56">
        <v>43881</v>
      </c>
      <c r="I16" s="40" t="s">
        <v>20</v>
      </c>
      <c r="J16" s="40"/>
      <c r="K16" s="40"/>
      <c r="L16" s="40"/>
      <c r="M16" s="40">
        <v>16000</v>
      </c>
      <c r="N16" s="40"/>
    </row>
    <row r="17" spans="1:14">
      <c r="A17" s="40" t="s">
        <v>22</v>
      </c>
      <c r="B17" s="40" t="s">
        <v>48</v>
      </c>
      <c r="C17" s="40" t="s">
        <v>39</v>
      </c>
      <c r="D17" s="40" t="s">
        <v>56</v>
      </c>
      <c r="E17" s="54">
        <v>80</v>
      </c>
      <c r="F17" s="55" t="s">
        <v>57</v>
      </c>
      <c r="G17" s="56">
        <v>43881</v>
      </c>
      <c r="H17" s="56">
        <v>43881</v>
      </c>
      <c r="I17" s="40" t="s">
        <v>20</v>
      </c>
      <c r="J17" s="40"/>
      <c r="K17" s="40"/>
      <c r="L17" s="40"/>
      <c r="M17" s="40">
        <v>16000</v>
      </c>
      <c r="N17" s="40"/>
    </row>
    <row r="18" spans="1:14">
      <c r="A18" s="40" t="s">
        <v>23</v>
      </c>
      <c r="B18" s="40" t="s">
        <v>38</v>
      </c>
      <c r="C18" s="40" t="s">
        <v>39</v>
      </c>
      <c r="D18" s="40" t="s">
        <v>59</v>
      </c>
      <c r="E18" s="54">
        <v>1586</v>
      </c>
      <c r="F18" s="55" t="s">
        <v>50</v>
      </c>
      <c r="G18" s="56">
        <v>43881</v>
      </c>
      <c r="H18" s="56">
        <v>43881</v>
      </c>
      <c r="I18" s="40" t="s">
        <v>20</v>
      </c>
      <c r="J18" s="40"/>
      <c r="K18" s="40"/>
      <c r="L18" s="40"/>
      <c r="M18" s="40">
        <v>16000</v>
      </c>
      <c r="N18" s="40"/>
    </row>
    <row r="19" spans="1:14">
      <c r="A19" s="40" t="s">
        <v>23</v>
      </c>
      <c r="B19" s="40" t="s">
        <v>42</v>
      </c>
      <c r="C19" s="40" t="s">
        <v>39</v>
      </c>
      <c r="D19" s="40" t="s">
        <v>60</v>
      </c>
      <c r="E19" s="54">
        <v>200</v>
      </c>
      <c r="F19" s="55" t="s">
        <v>57</v>
      </c>
      <c r="G19" s="56">
        <v>43881</v>
      </c>
      <c r="H19" s="56">
        <v>43881</v>
      </c>
      <c r="I19" s="40" t="s">
        <v>20</v>
      </c>
      <c r="J19" s="40"/>
      <c r="K19" s="40"/>
      <c r="L19" s="40"/>
      <c r="M19" s="40">
        <v>16000</v>
      </c>
      <c r="N19" s="40"/>
    </row>
    <row r="20" spans="1:14">
      <c r="A20" s="40" t="s">
        <v>23</v>
      </c>
      <c r="B20" s="40" t="s">
        <v>47</v>
      </c>
      <c r="C20" s="40" t="s">
        <v>39</v>
      </c>
      <c r="D20" s="40" t="s">
        <v>61</v>
      </c>
      <c r="E20" s="54">
        <v>210</v>
      </c>
      <c r="F20" s="55" t="s">
        <v>57</v>
      </c>
      <c r="G20" s="56">
        <v>43881</v>
      </c>
      <c r="H20" s="56">
        <v>43881</v>
      </c>
      <c r="I20" s="40" t="s">
        <v>20</v>
      </c>
      <c r="J20" s="40"/>
      <c r="K20" s="40"/>
      <c r="L20" s="40"/>
      <c r="M20" s="40">
        <v>16000</v>
      </c>
      <c r="N20" s="40"/>
    </row>
    <row r="21" spans="1:14">
      <c r="A21" s="40" t="s">
        <v>23</v>
      </c>
      <c r="B21" s="40" t="s">
        <v>38</v>
      </c>
      <c r="C21" s="40" t="s">
        <v>39</v>
      </c>
      <c r="D21" s="40" t="s">
        <v>51</v>
      </c>
      <c r="E21" s="54">
        <v>753</v>
      </c>
      <c r="F21" s="55" t="s">
        <v>52</v>
      </c>
      <c r="G21" s="56">
        <v>43881</v>
      </c>
      <c r="H21" s="56">
        <v>43881</v>
      </c>
      <c r="I21" s="40" t="s">
        <v>20</v>
      </c>
      <c r="J21" s="40"/>
      <c r="K21" s="40"/>
      <c r="L21" s="40"/>
      <c r="M21" s="40">
        <v>16000</v>
      </c>
      <c r="N21" s="40"/>
    </row>
    <row r="22" spans="1:14">
      <c r="A22" s="40" t="s">
        <v>23</v>
      </c>
      <c r="B22" s="40" t="s">
        <v>38</v>
      </c>
      <c r="C22" s="40" t="s">
        <v>39</v>
      </c>
      <c r="D22" s="40" t="s">
        <v>62</v>
      </c>
      <c r="E22" s="54">
        <v>5986</v>
      </c>
      <c r="F22" s="55" t="s">
        <v>52</v>
      </c>
      <c r="G22" s="56">
        <v>43881</v>
      </c>
      <c r="H22" s="56">
        <v>43881</v>
      </c>
      <c r="I22" s="40" t="s">
        <v>20</v>
      </c>
      <c r="J22" s="40"/>
      <c r="K22" s="40"/>
      <c r="L22" s="40"/>
      <c r="M22" s="40">
        <v>16000</v>
      </c>
      <c r="N22" s="40"/>
    </row>
    <row r="23" spans="1:14">
      <c r="A23" s="40" t="s">
        <v>12</v>
      </c>
      <c r="B23" s="40" t="s">
        <v>38</v>
      </c>
      <c r="C23" s="40" t="s">
        <v>39</v>
      </c>
      <c r="D23" s="40" t="s">
        <v>63</v>
      </c>
      <c r="E23" s="54">
        <v>851</v>
      </c>
      <c r="F23" s="55" t="s">
        <v>57</v>
      </c>
      <c r="G23" s="56">
        <v>43881</v>
      </c>
      <c r="H23" s="56">
        <v>43881</v>
      </c>
      <c r="I23" s="40" t="s">
        <v>20</v>
      </c>
      <c r="J23" s="40"/>
      <c r="K23" s="40"/>
      <c r="L23" s="40"/>
      <c r="M23" s="40">
        <v>16000</v>
      </c>
      <c r="N23" s="40"/>
    </row>
    <row r="24" spans="1:14">
      <c r="A24" s="40" t="s">
        <v>12</v>
      </c>
      <c r="B24" s="40" t="s">
        <v>47</v>
      </c>
      <c r="C24" s="40" t="s">
        <v>39</v>
      </c>
      <c r="D24" s="40" t="s">
        <v>64</v>
      </c>
      <c r="E24" s="54">
        <v>228</v>
      </c>
      <c r="F24" s="55" t="s">
        <v>57</v>
      </c>
      <c r="G24" s="56">
        <v>43881</v>
      </c>
      <c r="H24" s="56">
        <v>43881</v>
      </c>
      <c r="I24" s="40" t="s">
        <v>20</v>
      </c>
      <c r="J24" s="40"/>
      <c r="K24" s="40"/>
      <c r="L24" s="40"/>
      <c r="M24" s="40">
        <v>16000</v>
      </c>
      <c r="N24" s="40"/>
    </row>
    <row r="25" spans="1:14">
      <c r="A25" s="40" t="s">
        <v>12</v>
      </c>
      <c r="B25" s="40" t="s">
        <v>48</v>
      </c>
      <c r="C25" s="40" t="s">
        <v>39</v>
      </c>
      <c r="D25" s="40" t="s">
        <v>64</v>
      </c>
      <c r="E25" s="54">
        <v>800</v>
      </c>
      <c r="F25" s="55" t="s">
        <v>57</v>
      </c>
      <c r="G25" s="56">
        <v>43881</v>
      </c>
      <c r="H25" s="56">
        <v>43881</v>
      </c>
      <c r="I25" s="40" t="s">
        <v>20</v>
      </c>
      <c r="J25" s="40"/>
      <c r="K25" s="40"/>
      <c r="L25" s="40"/>
      <c r="M25" s="40">
        <v>16000</v>
      </c>
      <c r="N25" s="40"/>
    </row>
    <row r="26" spans="1:14">
      <c r="A26" s="40" t="s">
        <v>12</v>
      </c>
      <c r="B26" s="40" t="s">
        <v>43</v>
      </c>
      <c r="C26" s="40" t="s">
        <v>39</v>
      </c>
      <c r="D26" s="40" t="s">
        <v>64</v>
      </c>
      <c r="E26" s="54">
        <v>3545</v>
      </c>
      <c r="F26" s="55" t="s">
        <v>57</v>
      </c>
      <c r="G26" s="56">
        <v>43881</v>
      </c>
      <c r="H26" s="56">
        <v>43881</v>
      </c>
      <c r="I26" s="40" t="s">
        <v>20</v>
      </c>
      <c r="J26" s="40"/>
      <c r="K26" s="40"/>
      <c r="L26" s="40"/>
      <c r="M26" s="40">
        <v>16000</v>
      </c>
      <c r="N26" s="40"/>
    </row>
    <row r="27" spans="1:14">
      <c r="A27" s="40" t="s">
        <v>12</v>
      </c>
      <c r="B27" s="40" t="s">
        <v>47</v>
      </c>
      <c r="C27" s="40" t="s">
        <v>39</v>
      </c>
      <c r="D27" s="40" t="s">
        <v>65</v>
      </c>
      <c r="E27" s="54">
        <v>838</v>
      </c>
      <c r="F27" s="55" t="s">
        <v>57</v>
      </c>
      <c r="G27" s="56">
        <v>43881</v>
      </c>
      <c r="H27" s="56">
        <v>43881</v>
      </c>
      <c r="I27" s="40" t="s">
        <v>20</v>
      </c>
      <c r="J27" s="40"/>
      <c r="K27" s="40"/>
      <c r="L27" s="40"/>
      <c r="M27" s="40">
        <v>16000</v>
      </c>
      <c r="N27" s="40"/>
    </row>
    <row r="28" spans="1:14">
      <c r="A28" s="40" t="s">
        <v>22</v>
      </c>
      <c r="B28" s="40" t="s">
        <v>66</v>
      </c>
      <c r="C28" s="40" t="s">
        <v>39</v>
      </c>
      <c r="D28" s="40" t="s">
        <v>67</v>
      </c>
      <c r="E28" s="54">
        <v>1116</v>
      </c>
      <c r="F28" s="55" t="s">
        <v>57</v>
      </c>
      <c r="G28" s="56">
        <v>43910</v>
      </c>
      <c r="H28" s="56">
        <v>43910</v>
      </c>
      <c r="I28" s="40" t="s">
        <v>2</v>
      </c>
      <c r="J28" s="40"/>
      <c r="K28" s="40"/>
      <c r="L28" s="40"/>
      <c r="M28" s="40">
        <v>16500</v>
      </c>
      <c r="N28" s="40"/>
    </row>
    <row r="29" spans="1:14">
      <c r="A29" s="40" t="s">
        <v>22</v>
      </c>
      <c r="B29" s="40" t="s">
        <v>38</v>
      </c>
      <c r="C29" s="40" t="s">
        <v>39</v>
      </c>
      <c r="D29" s="40" t="s">
        <v>59</v>
      </c>
      <c r="E29" s="54">
        <v>3197</v>
      </c>
      <c r="F29" s="55" t="s">
        <v>50</v>
      </c>
      <c r="G29" s="56">
        <v>43910</v>
      </c>
      <c r="H29" s="56">
        <v>43910</v>
      </c>
      <c r="I29" s="40" t="s">
        <v>2</v>
      </c>
      <c r="J29" s="40"/>
      <c r="K29" s="40"/>
      <c r="L29" s="40"/>
      <c r="M29" s="40">
        <v>16500</v>
      </c>
      <c r="N29" s="40"/>
    </row>
    <row r="30" spans="1:14">
      <c r="A30" s="40" t="s">
        <v>22</v>
      </c>
      <c r="B30" s="40" t="s">
        <v>43</v>
      </c>
      <c r="C30" s="40" t="s">
        <v>39</v>
      </c>
      <c r="D30" s="40" t="s">
        <v>59</v>
      </c>
      <c r="E30" s="54">
        <v>1920</v>
      </c>
      <c r="F30" s="55" t="s">
        <v>50</v>
      </c>
      <c r="G30" s="56">
        <v>43910</v>
      </c>
      <c r="H30" s="56">
        <v>43910</v>
      </c>
      <c r="I30" s="40" t="s">
        <v>2</v>
      </c>
      <c r="J30" s="40"/>
      <c r="K30" s="40"/>
      <c r="L30" s="40"/>
      <c r="M30" s="40">
        <v>16500</v>
      </c>
      <c r="N30" s="40"/>
    </row>
    <row r="31" spans="1:14">
      <c r="A31" s="40" t="s">
        <v>22</v>
      </c>
      <c r="B31" s="40" t="s">
        <v>38</v>
      </c>
      <c r="C31" s="40" t="s">
        <v>39</v>
      </c>
      <c r="D31" s="40" t="s">
        <v>68</v>
      </c>
      <c r="E31" s="54">
        <v>643</v>
      </c>
      <c r="F31" s="55" t="s">
        <v>57</v>
      </c>
      <c r="G31" s="56">
        <v>43910</v>
      </c>
      <c r="H31" s="56">
        <v>43910</v>
      </c>
      <c r="I31" s="40" t="s">
        <v>2</v>
      </c>
      <c r="J31" s="40"/>
      <c r="K31" s="40"/>
      <c r="L31" s="40"/>
      <c r="M31" s="40">
        <v>16500</v>
      </c>
      <c r="N31" s="40"/>
    </row>
    <row r="32" spans="1:14">
      <c r="A32" s="40" t="s">
        <v>22</v>
      </c>
      <c r="B32" s="40" t="s">
        <v>47</v>
      </c>
      <c r="C32" s="40" t="s">
        <v>39</v>
      </c>
      <c r="D32" s="40" t="s">
        <v>68</v>
      </c>
      <c r="E32" s="54">
        <v>316</v>
      </c>
      <c r="F32" s="55" t="s">
        <v>57</v>
      </c>
      <c r="G32" s="56">
        <v>43910</v>
      </c>
      <c r="H32" s="56">
        <v>43910</v>
      </c>
      <c r="I32" s="40" t="s">
        <v>2</v>
      </c>
      <c r="J32" s="40"/>
      <c r="K32" s="40"/>
      <c r="L32" s="40"/>
      <c r="M32" s="40">
        <v>16500</v>
      </c>
      <c r="N32" s="40"/>
    </row>
    <row r="33" spans="1:14">
      <c r="A33" s="40" t="s">
        <v>22</v>
      </c>
      <c r="B33" s="40" t="s">
        <v>48</v>
      </c>
      <c r="C33" s="40" t="s">
        <v>39</v>
      </c>
      <c r="D33" s="40" t="s">
        <v>68</v>
      </c>
      <c r="E33" s="54">
        <v>40</v>
      </c>
      <c r="F33" s="55" t="s">
        <v>57</v>
      </c>
      <c r="G33" s="56">
        <v>43910</v>
      </c>
      <c r="H33" s="56">
        <v>43910</v>
      </c>
      <c r="I33" s="40" t="s">
        <v>2</v>
      </c>
      <c r="J33" s="40"/>
      <c r="K33" s="40"/>
      <c r="L33" s="40"/>
      <c r="M33" s="40">
        <v>16500</v>
      </c>
      <c r="N33" s="40"/>
    </row>
    <row r="34" spans="1:14">
      <c r="A34" s="40" t="s">
        <v>22</v>
      </c>
      <c r="B34" s="40" t="s">
        <v>38</v>
      </c>
      <c r="C34" s="40" t="s">
        <v>39</v>
      </c>
      <c r="D34" s="40" t="s">
        <v>69</v>
      </c>
      <c r="E34" s="54">
        <v>1130</v>
      </c>
      <c r="F34" s="55" t="s">
        <v>57</v>
      </c>
      <c r="G34" s="56">
        <v>43910</v>
      </c>
      <c r="H34" s="56">
        <v>43910</v>
      </c>
      <c r="I34" s="40" t="s">
        <v>2</v>
      </c>
      <c r="J34" s="40"/>
      <c r="K34" s="40"/>
      <c r="L34" s="40"/>
      <c r="M34" s="40">
        <v>16500</v>
      </c>
      <c r="N34" s="40"/>
    </row>
    <row r="35" spans="1:14">
      <c r="A35" s="40" t="s">
        <v>22</v>
      </c>
      <c r="B35" s="40" t="s">
        <v>47</v>
      </c>
      <c r="C35" s="40" t="s">
        <v>39</v>
      </c>
      <c r="D35" s="40" t="s">
        <v>69</v>
      </c>
      <c r="E35" s="54">
        <v>85</v>
      </c>
      <c r="F35" s="55" t="s">
        <v>57</v>
      </c>
      <c r="G35" s="56">
        <v>43910</v>
      </c>
      <c r="H35" s="56">
        <v>43910</v>
      </c>
      <c r="I35" s="40" t="s">
        <v>2</v>
      </c>
      <c r="J35" s="40"/>
      <c r="K35" s="40"/>
      <c r="L35" s="40"/>
      <c r="M35" s="40">
        <v>16500</v>
      </c>
      <c r="N35" s="40"/>
    </row>
    <row r="36" spans="1:14">
      <c r="A36" s="40" t="s">
        <v>22</v>
      </c>
      <c r="B36" s="40" t="s">
        <v>48</v>
      </c>
      <c r="C36" s="40" t="s">
        <v>39</v>
      </c>
      <c r="D36" s="40" t="s">
        <v>69</v>
      </c>
      <c r="E36" s="54">
        <v>68</v>
      </c>
      <c r="F36" s="55" t="s">
        <v>57</v>
      </c>
      <c r="G36" s="56">
        <v>43910</v>
      </c>
      <c r="H36" s="56">
        <v>43910</v>
      </c>
      <c r="I36" s="40" t="s">
        <v>2</v>
      </c>
      <c r="J36" s="40"/>
      <c r="K36" s="40"/>
      <c r="L36" s="40"/>
      <c r="M36" s="40">
        <v>16500</v>
      </c>
      <c r="N36" s="40"/>
    </row>
    <row r="37" spans="1:14">
      <c r="A37" s="40" t="s">
        <v>22</v>
      </c>
      <c r="B37" s="40" t="s">
        <v>66</v>
      </c>
      <c r="C37" s="40" t="s">
        <v>39</v>
      </c>
      <c r="D37" s="40" t="s">
        <v>70</v>
      </c>
      <c r="E37" s="54">
        <v>933</v>
      </c>
      <c r="F37" s="55" t="s">
        <v>50</v>
      </c>
      <c r="G37" s="56">
        <v>43910</v>
      </c>
      <c r="H37" s="56">
        <v>43910</v>
      </c>
      <c r="I37" s="40" t="s">
        <v>2</v>
      </c>
      <c r="J37" s="40"/>
      <c r="K37" s="40"/>
      <c r="L37" s="40"/>
      <c r="M37" s="40">
        <v>16500</v>
      </c>
      <c r="N37" s="40"/>
    </row>
    <row r="38" spans="1:14">
      <c r="A38" s="40" t="s">
        <v>22</v>
      </c>
      <c r="B38" s="40" t="s">
        <v>66</v>
      </c>
      <c r="C38" s="40" t="s">
        <v>39</v>
      </c>
      <c r="D38" s="40" t="s">
        <v>71</v>
      </c>
      <c r="E38" s="54">
        <v>1326</v>
      </c>
      <c r="F38" s="55" t="s">
        <v>50</v>
      </c>
      <c r="G38" s="56">
        <v>43910</v>
      </c>
      <c r="H38" s="56">
        <v>43910</v>
      </c>
      <c r="I38" s="40" t="s">
        <v>2</v>
      </c>
      <c r="J38" s="40"/>
      <c r="K38" s="40"/>
      <c r="L38" s="40"/>
      <c r="M38" s="40">
        <v>16500</v>
      </c>
      <c r="N38" s="40"/>
    </row>
    <row r="39" spans="1:14">
      <c r="A39" s="40" t="s">
        <v>22</v>
      </c>
      <c r="B39" s="40" t="s">
        <v>66</v>
      </c>
      <c r="C39" s="40" t="s">
        <v>39</v>
      </c>
      <c r="D39" s="40" t="s">
        <v>72</v>
      </c>
      <c r="E39" s="54">
        <v>1958</v>
      </c>
      <c r="F39" s="55" t="s">
        <v>41</v>
      </c>
      <c r="G39" s="56">
        <v>43910</v>
      </c>
      <c r="H39" s="56">
        <v>43910</v>
      </c>
      <c r="I39" s="40" t="s">
        <v>2</v>
      </c>
      <c r="J39" s="40"/>
      <c r="K39" s="40"/>
      <c r="L39" s="40"/>
      <c r="M39" s="40">
        <v>16500</v>
      </c>
      <c r="N39" s="40"/>
    </row>
    <row r="40" spans="1:14">
      <c r="A40" s="40" t="s">
        <v>23</v>
      </c>
      <c r="B40" s="40" t="s">
        <v>47</v>
      </c>
      <c r="C40" s="40" t="s">
        <v>39</v>
      </c>
      <c r="D40" s="40" t="s">
        <v>49</v>
      </c>
      <c r="E40" s="54">
        <v>5</v>
      </c>
      <c r="F40" s="55" t="s">
        <v>50</v>
      </c>
      <c r="G40" s="56">
        <v>43910</v>
      </c>
      <c r="H40" s="56">
        <v>43910</v>
      </c>
      <c r="I40" s="40" t="s">
        <v>2</v>
      </c>
      <c r="J40" s="40"/>
      <c r="K40" s="40"/>
      <c r="L40" s="40"/>
      <c r="M40" s="40">
        <v>16500</v>
      </c>
      <c r="N40" s="40"/>
    </row>
    <row r="41" spans="1:14">
      <c r="A41" s="40" t="s">
        <v>23</v>
      </c>
      <c r="B41" s="40" t="s">
        <v>66</v>
      </c>
      <c r="C41" s="40" t="s">
        <v>39</v>
      </c>
      <c r="D41" s="40" t="s">
        <v>53</v>
      </c>
      <c r="E41" s="54">
        <v>100</v>
      </c>
      <c r="F41" s="55" t="s">
        <v>54</v>
      </c>
      <c r="G41" s="56">
        <v>43910</v>
      </c>
      <c r="H41" s="56">
        <v>43910</v>
      </c>
      <c r="I41" s="40" t="s">
        <v>2</v>
      </c>
      <c r="J41" s="40"/>
      <c r="K41" s="40"/>
      <c r="L41" s="40"/>
      <c r="M41" s="40">
        <v>16500</v>
      </c>
      <c r="N41" s="40"/>
    </row>
    <row r="42" spans="1:14">
      <c r="A42" s="40" t="s">
        <v>23</v>
      </c>
      <c r="B42" s="40" t="s">
        <v>38</v>
      </c>
      <c r="C42" s="40" t="s">
        <v>39</v>
      </c>
      <c r="D42" s="40" t="s">
        <v>51</v>
      </c>
      <c r="E42" s="54">
        <v>417</v>
      </c>
      <c r="F42" s="55" t="s">
        <v>52</v>
      </c>
      <c r="G42" s="56">
        <v>43910</v>
      </c>
      <c r="H42" s="56">
        <v>43910</v>
      </c>
      <c r="I42" s="40" t="s">
        <v>2</v>
      </c>
      <c r="J42" s="40"/>
      <c r="K42" s="40"/>
      <c r="L42" s="40"/>
      <c r="M42" s="40">
        <v>16500</v>
      </c>
      <c r="N42" s="40"/>
    </row>
    <row r="43" spans="1:14">
      <c r="A43" s="40" t="s">
        <v>23</v>
      </c>
      <c r="B43" s="40" t="s">
        <v>38</v>
      </c>
      <c r="C43" s="40" t="s">
        <v>39</v>
      </c>
      <c r="D43" s="40" t="s">
        <v>73</v>
      </c>
      <c r="E43" s="54">
        <v>973</v>
      </c>
      <c r="F43" s="55" t="s">
        <v>50</v>
      </c>
      <c r="G43" s="56">
        <v>43910</v>
      </c>
      <c r="H43" s="56">
        <v>43910</v>
      </c>
      <c r="I43" s="40" t="s">
        <v>2</v>
      </c>
      <c r="J43" s="40"/>
      <c r="K43" s="40"/>
      <c r="L43" s="40"/>
      <c r="M43" s="40">
        <v>16500</v>
      </c>
      <c r="N43" s="40"/>
    </row>
    <row r="44" spans="1:14">
      <c r="A44" s="40" t="s">
        <v>23</v>
      </c>
      <c r="B44" s="40" t="s">
        <v>47</v>
      </c>
      <c r="C44" s="40" t="s">
        <v>39</v>
      </c>
      <c r="D44" s="40" t="s">
        <v>73</v>
      </c>
      <c r="E44" s="54">
        <v>183</v>
      </c>
      <c r="F44" s="55" t="s">
        <v>50</v>
      </c>
      <c r="G44" s="56">
        <v>43910</v>
      </c>
      <c r="H44" s="56">
        <v>43910</v>
      </c>
      <c r="I44" s="40" t="s">
        <v>2</v>
      </c>
      <c r="J44" s="40"/>
      <c r="K44" s="40"/>
      <c r="L44" s="40"/>
      <c r="M44" s="40">
        <v>16500</v>
      </c>
      <c r="N44" s="40"/>
    </row>
    <row r="45" spans="1:14">
      <c r="A45" s="40" t="s">
        <v>23</v>
      </c>
      <c r="B45" s="40" t="s">
        <v>48</v>
      </c>
      <c r="C45" s="40" t="s">
        <v>39</v>
      </c>
      <c r="D45" s="40" t="s">
        <v>73</v>
      </c>
      <c r="E45" s="54">
        <v>8</v>
      </c>
      <c r="F45" s="55" t="s">
        <v>50</v>
      </c>
      <c r="G45" s="56">
        <v>43910</v>
      </c>
      <c r="H45" s="56">
        <v>43910</v>
      </c>
      <c r="I45" s="40" t="s">
        <v>2</v>
      </c>
      <c r="J45" s="40"/>
      <c r="K45" s="40"/>
      <c r="L45" s="40"/>
      <c r="M45" s="40">
        <v>16500</v>
      </c>
      <c r="N45" s="40"/>
    </row>
    <row r="46" spans="1:14">
      <c r="A46" s="40" t="s">
        <v>12</v>
      </c>
      <c r="B46" s="40" t="s">
        <v>47</v>
      </c>
      <c r="C46" s="40" t="s">
        <v>39</v>
      </c>
      <c r="D46" s="40" t="s">
        <v>74</v>
      </c>
      <c r="E46" s="54">
        <v>10</v>
      </c>
      <c r="F46" s="55" t="s">
        <v>57</v>
      </c>
      <c r="G46" s="56">
        <v>43910</v>
      </c>
      <c r="H46" s="56">
        <v>43910</v>
      </c>
      <c r="I46" s="40" t="s">
        <v>2</v>
      </c>
      <c r="J46" s="40"/>
      <c r="K46" s="40"/>
      <c r="L46" s="40"/>
      <c r="M46" s="40">
        <v>16500</v>
      </c>
      <c r="N46" s="40"/>
    </row>
    <row r="47" spans="1:14">
      <c r="A47" s="40" t="s">
        <v>12</v>
      </c>
      <c r="B47" s="40" t="s">
        <v>66</v>
      </c>
      <c r="C47" s="40" t="s">
        <v>39</v>
      </c>
      <c r="D47" s="40" t="s">
        <v>75</v>
      </c>
      <c r="E47" s="54">
        <v>45</v>
      </c>
      <c r="F47" s="55" t="s">
        <v>57</v>
      </c>
      <c r="G47" s="56">
        <v>43910</v>
      </c>
      <c r="H47" s="56">
        <v>43910</v>
      </c>
      <c r="I47" s="40" t="s">
        <v>2</v>
      </c>
      <c r="J47" s="40"/>
      <c r="K47" s="40"/>
      <c r="L47" s="40"/>
      <c r="M47" s="40">
        <v>16500</v>
      </c>
      <c r="N47" s="40"/>
    </row>
    <row r="48" spans="1:14">
      <c r="A48" s="40" t="s">
        <v>12</v>
      </c>
      <c r="B48" s="40" t="s">
        <v>38</v>
      </c>
      <c r="C48" s="40" t="s">
        <v>39</v>
      </c>
      <c r="D48" s="40" t="s">
        <v>76</v>
      </c>
      <c r="E48" s="54">
        <v>457</v>
      </c>
      <c r="F48" s="55" t="s">
        <v>57</v>
      </c>
      <c r="G48" s="56">
        <v>43910</v>
      </c>
      <c r="H48" s="56">
        <v>43910</v>
      </c>
      <c r="I48" s="40" t="s">
        <v>2</v>
      </c>
      <c r="J48" s="40"/>
      <c r="K48" s="40"/>
      <c r="L48" s="40"/>
      <c r="M48" s="40">
        <v>16500</v>
      </c>
      <c r="N48" s="40"/>
    </row>
    <row r="49" spans="1:14">
      <c r="A49" s="40" t="s">
        <v>12</v>
      </c>
      <c r="B49" s="40" t="s">
        <v>42</v>
      </c>
      <c r="C49" s="40" t="s">
        <v>39</v>
      </c>
      <c r="D49" s="40" t="s">
        <v>76</v>
      </c>
      <c r="E49" s="54">
        <v>175</v>
      </c>
      <c r="F49" s="55" t="s">
        <v>57</v>
      </c>
      <c r="G49" s="56">
        <v>43910</v>
      </c>
      <c r="H49" s="56">
        <v>43910</v>
      </c>
      <c r="I49" s="40" t="s">
        <v>2</v>
      </c>
      <c r="J49" s="40"/>
      <c r="K49" s="40"/>
      <c r="L49" s="40"/>
      <c r="M49" s="40">
        <v>16500</v>
      </c>
      <c r="N49" s="40"/>
    </row>
    <row r="50" spans="1:14">
      <c r="A50" s="40" t="s">
        <v>22</v>
      </c>
      <c r="B50" s="40" t="s">
        <v>66</v>
      </c>
      <c r="C50" s="40" t="s">
        <v>39</v>
      </c>
      <c r="D50" s="40" t="s">
        <v>77</v>
      </c>
      <c r="E50" s="54">
        <v>1205</v>
      </c>
      <c r="F50" s="55" t="s">
        <v>52</v>
      </c>
      <c r="G50" s="56">
        <v>43941</v>
      </c>
      <c r="H50" s="56">
        <v>43941</v>
      </c>
      <c r="I50" s="40" t="s">
        <v>3</v>
      </c>
      <c r="J50" s="40"/>
      <c r="K50" s="40"/>
      <c r="L50" s="40"/>
      <c r="M50" s="40">
        <v>17000</v>
      </c>
      <c r="N50" s="40"/>
    </row>
    <row r="51" spans="1:14">
      <c r="A51" s="40" t="s">
        <v>22</v>
      </c>
      <c r="B51" s="40" t="s">
        <v>38</v>
      </c>
      <c r="C51" s="40" t="s">
        <v>39</v>
      </c>
      <c r="D51" s="40" t="s">
        <v>78</v>
      </c>
      <c r="E51" s="54">
        <v>1529</v>
      </c>
      <c r="F51" s="55" t="s">
        <v>41</v>
      </c>
      <c r="G51" s="56">
        <v>43941</v>
      </c>
      <c r="H51" s="56">
        <v>43941</v>
      </c>
      <c r="I51" s="40" t="s">
        <v>3</v>
      </c>
      <c r="J51" s="40"/>
      <c r="K51" s="40"/>
      <c r="L51" s="40"/>
      <c r="M51" s="40">
        <v>17000</v>
      </c>
      <c r="N51" s="40"/>
    </row>
    <row r="52" spans="1:14">
      <c r="A52" s="40" t="s">
        <v>22</v>
      </c>
      <c r="B52" s="40" t="s">
        <v>47</v>
      </c>
      <c r="C52" s="40" t="s">
        <v>39</v>
      </c>
      <c r="D52" s="40" t="s">
        <v>79</v>
      </c>
      <c r="E52" s="54">
        <v>10</v>
      </c>
      <c r="F52" s="55" t="s">
        <v>41</v>
      </c>
      <c r="G52" s="56">
        <v>43941</v>
      </c>
      <c r="H52" s="56">
        <v>43941</v>
      </c>
      <c r="I52" s="40" t="s">
        <v>3</v>
      </c>
      <c r="J52" s="40"/>
      <c r="K52" s="40"/>
      <c r="L52" s="40"/>
      <c r="M52" s="40">
        <v>17000</v>
      </c>
      <c r="N52" s="40"/>
    </row>
    <row r="53" spans="1:14">
      <c r="A53" s="40" t="s">
        <v>22</v>
      </c>
      <c r="B53" s="40" t="s">
        <v>48</v>
      </c>
      <c r="C53" s="40" t="s">
        <v>39</v>
      </c>
      <c r="D53" s="40" t="s">
        <v>79</v>
      </c>
      <c r="E53" s="54">
        <v>40</v>
      </c>
      <c r="F53" s="55" t="s">
        <v>41</v>
      </c>
      <c r="G53" s="56">
        <v>43941</v>
      </c>
      <c r="H53" s="56">
        <v>43941</v>
      </c>
      <c r="I53" s="40" t="s">
        <v>3</v>
      </c>
      <c r="J53" s="40"/>
      <c r="K53" s="40"/>
      <c r="L53" s="40"/>
      <c r="M53" s="40">
        <v>17000</v>
      </c>
      <c r="N53" s="40"/>
    </row>
    <row r="54" spans="1:14">
      <c r="A54" s="40" t="s">
        <v>22</v>
      </c>
      <c r="B54" s="40" t="s">
        <v>66</v>
      </c>
      <c r="C54" s="40" t="s">
        <v>39</v>
      </c>
      <c r="D54" s="40" t="s">
        <v>80</v>
      </c>
      <c r="E54" s="54">
        <v>1990</v>
      </c>
      <c r="F54" s="55" t="s">
        <v>52</v>
      </c>
      <c r="G54" s="56">
        <v>43941</v>
      </c>
      <c r="H54" s="56">
        <v>43941</v>
      </c>
      <c r="I54" s="40" t="s">
        <v>3</v>
      </c>
      <c r="J54" s="40"/>
      <c r="K54" s="40"/>
      <c r="L54" s="40"/>
      <c r="M54" s="40">
        <v>17000</v>
      </c>
      <c r="N54" s="40"/>
    </row>
    <row r="55" spans="1:14">
      <c r="A55" s="40" t="s">
        <v>22</v>
      </c>
      <c r="B55" s="40" t="s">
        <v>66</v>
      </c>
      <c r="C55" s="40" t="s">
        <v>39</v>
      </c>
      <c r="D55" s="40" t="s">
        <v>81</v>
      </c>
      <c r="E55" s="54">
        <v>30</v>
      </c>
      <c r="F55" s="55" t="s">
        <v>45</v>
      </c>
      <c r="G55" s="56">
        <v>43941</v>
      </c>
      <c r="H55" s="56">
        <v>43941</v>
      </c>
      <c r="I55" s="40" t="s">
        <v>3</v>
      </c>
      <c r="J55" s="40"/>
      <c r="K55" s="40"/>
      <c r="L55" s="40"/>
      <c r="M55" s="40">
        <v>17000</v>
      </c>
      <c r="N55" s="40"/>
    </row>
    <row r="56" spans="1:14">
      <c r="A56" s="40" t="s">
        <v>22</v>
      </c>
      <c r="B56" s="40" t="s">
        <v>38</v>
      </c>
      <c r="C56" s="40" t="s">
        <v>82</v>
      </c>
      <c r="D56" s="40" t="s">
        <v>83</v>
      </c>
      <c r="E56" s="54">
        <v>595</v>
      </c>
      <c r="F56" s="55" t="s">
        <v>52</v>
      </c>
      <c r="G56" s="56">
        <v>43941</v>
      </c>
      <c r="H56" s="56">
        <v>43941</v>
      </c>
      <c r="I56" s="40" t="s">
        <v>3</v>
      </c>
      <c r="J56" s="40"/>
      <c r="K56" s="40"/>
      <c r="L56" s="40"/>
      <c r="M56" s="40">
        <v>17000</v>
      </c>
      <c r="N56" s="40"/>
    </row>
    <row r="57" spans="1:14">
      <c r="A57" s="40" t="s">
        <v>23</v>
      </c>
      <c r="B57" s="40" t="s">
        <v>47</v>
      </c>
      <c r="C57" s="40" t="s">
        <v>39</v>
      </c>
      <c r="D57" s="40" t="s">
        <v>49</v>
      </c>
      <c r="E57" s="54">
        <v>1669</v>
      </c>
      <c r="F57" s="55" t="s">
        <v>50</v>
      </c>
      <c r="G57" s="56">
        <v>43941</v>
      </c>
      <c r="H57" s="56">
        <v>43941</v>
      </c>
      <c r="I57" s="40" t="s">
        <v>3</v>
      </c>
      <c r="J57" s="40"/>
      <c r="K57" s="40"/>
      <c r="L57" s="40"/>
      <c r="M57" s="40">
        <v>17000</v>
      </c>
      <c r="N57" s="40"/>
    </row>
    <row r="58" spans="1:14">
      <c r="A58" s="40" t="s">
        <v>23</v>
      </c>
      <c r="B58" s="40" t="s">
        <v>38</v>
      </c>
      <c r="C58" s="40" t="s">
        <v>39</v>
      </c>
      <c r="D58" s="40" t="s">
        <v>49</v>
      </c>
      <c r="E58" s="54">
        <v>3527</v>
      </c>
      <c r="F58" s="55" t="s">
        <v>50</v>
      </c>
      <c r="G58" s="56">
        <v>43941</v>
      </c>
      <c r="H58" s="56">
        <v>43941</v>
      </c>
      <c r="I58" s="40" t="s">
        <v>3</v>
      </c>
      <c r="J58" s="40"/>
      <c r="K58" s="40"/>
      <c r="L58" s="40"/>
      <c r="M58" s="40">
        <v>17000</v>
      </c>
      <c r="N58" s="40"/>
    </row>
    <row r="59" spans="1:14">
      <c r="A59" s="40" t="s">
        <v>23</v>
      </c>
      <c r="B59" s="40" t="s">
        <v>43</v>
      </c>
      <c r="C59" s="40" t="s">
        <v>39</v>
      </c>
      <c r="D59" s="40" t="s">
        <v>49</v>
      </c>
      <c r="E59" s="54">
        <v>1767</v>
      </c>
      <c r="F59" s="55" t="s">
        <v>50</v>
      </c>
      <c r="G59" s="56">
        <v>43941</v>
      </c>
      <c r="H59" s="56">
        <v>43941</v>
      </c>
      <c r="I59" s="40" t="s">
        <v>3</v>
      </c>
      <c r="J59" s="40"/>
      <c r="K59" s="40"/>
      <c r="L59" s="40"/>
      <c r="M59" s="40">
        <v>17000</v>
      </c>
      <c r="N59" s="40"/>
    </row>
    <row r="60" spans="1:14">
      <c r="A60" s="40" t="s">
        <v>12</v>
      </c>
      <c r="B60" s="40" t="s">
        <v>38</v>
      </c>
      <c r="C60" s="40" t="s">
        <v>39</v>
      </c>
      <c r="D60" s="40" t="s">
        <v>84</v>
      </c>
      <c r="E60" s="54">
        <v>545</v>
      </c>
      <c r="F60" s="55" t="s">
        <v>57</v>
      </c>
      <c r="G60" s="56">
        <v>43941</v>
      </c>
      <c r="H60" s="56">
        <v>43941</v>
      </c>
      <c r="I60" s="40" t="s">
        <v>3</v>
      </c>
      <c r="J60" s="40"/>
      <c r="K60" s="40"/>
      <c r="L60" s="40"/>
      <c r="M60" s="40">
        <v>17000</v>
      </c>
      <c r="N60" s="40"/>
    </row>
    <row r="61" spans="1:14">
      <c r="A61" s="40" t="s">
        <v>12</v>
      </c>
      <c r="B61" s="40" t="s">
        <v>42</v>
      </c>
      <c r="C61" s="40" t="s">
        <v>39</v>
      </c>
      <c r="D61" s="40" t="s">
        <v>84</v>
      </c>
      <c r="E61" s="54">
        <v>150</v>
      </c>
      <c r="F61" s="55" t="s">
        <v>57</v>
      </c>
      <c r="G61" s="56">
        <v>43941</v>
      </c>
      <c r="H61" s="56">
        <v>43941</v>
      </c>
      <c r="I61" s="40" t="s">
        <v>3</v>
      </c>
      <c r="J61" s="40"/>
      <c r="K61" s="40"/>
      <c r="L61" s="40"/>
      <c r="M61" s="40">
        <v>17000</v>
      </c>
      <c r="N61" s="40"/>
    </row>
    <row r="62" spans="1:14">
      <c r="A62" s="40" t="s">
        <v>12</v>
      </c>
      <c r="B62" s="40" t="s">
        <v>42</v>
      </c>
      <c r="C62" s="40" t="s">
        <v>39</v>
      </c>
      <c r="D62" s="40" t="s">
        <v>76</v>
      </c>
      <c r="E62" s="54">
        <v>933</v>
      </c>
      <c r="F62" s="55" t="s">
        <v>57</v>
      </c>
      <c r="G62" s="56">
        <v>43941</v>
      </c>
      <c r="H62" s="56">
        <v>43941</v>
      </c>
      <c r="I62" s="40" t="s">
        <v>3</v>
      </c>
      <c r="J62" s="40"/>
      <c r="K62" s="40"/>
      <c r="L62" s="40"/>
      <c r="M62" s="40">
        <v>17000</v>
      </c>
      <c r="N62" s="40"/>
    </row>
    <row r="63" spans="1:14">
      <c r="A63" s="40" t="s">
        <v>12</v>
      </c>
      <c r="B63" s="40" t="s">
        <v>47</v>
      </c>
      <c r="C63" s="40" t="s">
        <v>39</v>
      </c>
      <c r="D63" s="40" t="s">
        <v>74</v>
      </c>
      <c r="E63" s="54">
        <v>790</v>
      </c>
      <c r="F63" s="55" t="s">
        <v>57</v>
      </c>
      <c r="G63" s="56">
        <v>43941</v>
      </c>
      <c r="H63" s="56">
        <v>43941</v>
      </c>
      <c r="I63" s="40" t="s">
        <v>3</v>
      </c>
      <c r="J63" s="40"/>
      <c r="K63" s="40"/>
      <c r="L63" s="40"/>
      <c r="M63" s="40">
        <v>17000</v>
      </c>
      <c r="N63" s="40"/>
    </row>
    <row r="64" spans="1:14">
      <c r="A64" s="40" t="s">
        <v>12</v>
      </c>
      <c r="B64" s="40" t="s">
        <v>66</v>
      </c>
      <c r="C64" s="40" t="s">
        <v>39</v>
      </c>
      <c r="D64" s="40" t="s">
        <v>85</v>
      </c>
      <c r="E64" s="54">
        <v>320</v>
      </c>
      <c r="F64" s="55" t="s">
        <v>57</v>
      </c>
      <c r="G64" s="56">
        <v>43941</v>
      </c>
      <c r="H64" s="56">
        <v>43941</v>
      </c>
      <c r="I64" s="40" t="s">
        <v>3</v>
      </c>
      <c r="J64" s="40"/>
      <c r="K64" s="40"/>
      <c r="L64" s="40"/>
      <c r="M64" s="40">
        <v>17000</v>
      </c>
      <c r="N64" s="40"/>
    </row>
    <row r="65" spans="1:14">
      <c r="A65" s="40" t="s">
        <v>22</v>
      </c>
      <c r="B65" s="40" t="s">
        <v>38</v>
      </c>
      <c r="C65" s="40" t="s">
        <v>39</v>
      </c>
      <c r="D65" s="40" t="s">
        <v>86</v>
      </c>
      <c r="E65" s="54">
        <v>1722</v>
      </c>
      <c r="F65" s="55" t="s">
        <v>57</v>
      </c>
      <c r="G65" s="56">
        <v>43971</v>
      </c>
      <c r="H65" s="56">
        <v>43971</v>
      </c>
      <c r="I65" s="40" t="s">
        <v>4</v>
      </c>
      <c r="J65" s="40"/>
      <c r="K65" s="40"/>
      <c r="L65" s="40"/>
      <c r="M65" s="40">
        <v>17500</v>
      </c>
      <c r="N65" s="40"/>
    </row>
    <row r="66" spans="1:14">
      <c r="A66" s="36" t="s">
        <v>22</v>
      </c>
      <c r="B66" s="36" t="s">
        <v>47</v>
      </c>
      <c r="C66" s="36" t="s">
        <v>39</v>
      </c>
      <c r="D66" s="36" t="s">
        <v>86</v>
      </c>
      <c r="E66" s="39">
        <v>951</v>
      </c>
      <c r="F66" s="37" t="s">
        <v>57</v>
      </c>
      <c r="G66" s="56">
        <v>43971</v>
      </c>
      <c r="H66" s="56">
        <v>43971</v>
      </c>
      <c r="I66" s="36" t="s">
        <v>4</v>
      </c>
      <c r="J66" s="36"/>
      <c r="K66" s="36"/>
      <c r="L66" s="36"/>
      <c r="M66" s="36">
        <v>17500</v>
      </c>
      <c r="N66" s="36"/>
    </row>
    <row r="67" spans="1:14">
      <c r="A67" s="36" t="s">
        <v>22</v>
      </c>
      <c r="B67" s="36" t="s">
        <v>48</v>
      </c>
      <c r="C67" s="36" t="s">
        <v>39</v>
      </c>
      <c r="D67" s="36" t="s">
        <v>86</v>
      </c>
      <c r="E67" s="39">
        <v>120</v>
      </c>
      <c r="F67" s="37" t="s">
        <v>57</v>
      </c>
      <c r="G67" s="56">
        <v>43971</v>
      </c>
      <c r="H67" s="56">
        <v>43971</v>
      </c>
      <c r="I67" s="36" t="s">
        <v>4</v>
      </c>
      <c r="J67" s="36"/>
      <c r="K67" s="36"/>
      <c r="L67" s="36"/>
      <c r="M67" s="36">
        <v>17500</v>
      </c>
      <c r="N67" s="36"/>
    </row>
    <row r="68" spans="1:14">
      <c r="A68" s="36" t="s">
        <v>22</v>
      </c>
      <c r="B68" s="36" t="s">
        <v>66</v>
      </c>
      <c r="C68" s="36" t="s">
        <v>39</v>
      </c>
      <c r="D68" s="36" t="s">
        <v>87</v>
      </c>
      <c r="E68" s="39">
        <v>367</v>
      </c>
      <c r="F68" s="37" t="s">
        <v>41</v>
      </c>
      <c r="G68" s="56">
        <v>43971</v>
      </c>
      <c r="H68" s="56">
        <v>43971</v>
      </c>
      <c r="I68" s="36" t="s">
        <v>4</v>
      </c>
      <c r="J68" s="36"/>
      <c r="K68" s="36"/>
      <c r="L68" s="36"/>
      <c r="M68" s="36">
        <v>17500</v>
      </c>
      <c r="N68" s="36"/>
    </row>
    <row r="69" spans="1:14">
      <c r="A69" s="36" t="s">
        <v>22</v>
      </c>
      <c r="B69" s="36" t="s">
        <v>66</v>
      </c>
      <c r="C69" s="36" t="s">
        <v>39</v>
      </c>
      <c r="D69" s="36" t="s">
        <v>88</v>
      </c>
      <c r="E69" s="39">
        <v>3164</v>
      </c>
      <c r="F69" s="37" t="s">
        <v>57</v>
      </c>
      <c r="G69" s="56">
        <v>43971</v>
      </c>
      <c r="H69" s="56">
        <v>43971</v>
      </c>
      <c r="I69" s="36" t="s">
        <v>4</v>
      </c>
      <c r="J69" s="36"/>
      <c r="K69" s="36"/>
      <c r="L69" s="36"/>
      <c r="M69" s="36">
        <v>17500</v>
      </c>
      <c r="N69" s="36"/>
    </row>
    <row r="70" spans="1:14">
      <c r="A70" s="36" t="s">
        <v>22</v>
      </c>
      <c r="B70" s="36" t="s">
        <v>38</v>
      </c>
      <c r="C70" s="36" t="s">
        <v>82</v>
      </c>
      <c r="D70" s="36" t="s">
        <v>89</v>
      </c>
      <c r="E70" s="39">
        <v>1900</v>
      </c>
      <c r="F70" s="37" t="s">
        <v>52</v>
      </c>
      <c r="G70" s="56">
        <v>43971</v>
      </c>
      <c r="H70" s="56">
        <v>43971</v>
      </c>
      <c r="I70" s="36" t="s">
        <v>4</v>
      </c>
      <c r="J70" s="36"/>
      <c r="K70" s="36"/>
      <c r="L70" s="36"/>
      <c r="M70" s="36">
        <v>17500</v>
      </c>
      <c r="N70" s="36"/>
    </row>
    <row r="71" spans="1:14">
      <c r="A71" s="36" t="s">
        <v>23</v>
      </c>
      <c r="B71" s="36" t="s">
        <v>47</v>
      </c>
      <c r="C71" s="36" t="s">
        <v>39</v>
      </c>
      <c r="D71" s="36" t="s">
        <v>90</v>
      </c>
      <c r="E71" s="39">
        <v>17</v>
      </c>
      <c r="F71" s="37" t="s">
        <v>57</v>
      </c>
      <c r="G71" s="56">
        <v>43971</v>
      </c>
      <c r="H71" s="56">
        <v>43971</v>
      </c>
      <c r="I71" s="36" t="s">
        <v>4</v>
      </c>
      <c r="J71" s="36"/>
      <c r="K71" s="36"/>
      <c r="L71" s="36"/>
      <c r="M71" s="36">
        <v>17500</v>
      </c>
      <c r="N71" s="36"/>
    </row>
    <row r="72" spans="1:14">
      <c r="A72" s="36" t="s">
        <v>23</v>
      </c>
      <c r="B72" s="36" t="s">
        <v>91</v>
      </c>
      <c r="C72" s="36" t="s">
        <v>39</v>
      </c>
      <c r="D72" s="36" t="s">
        <v>92</v>
      </c>
      <c r="E72" s="39">
        <v>1200</v>
      </c>
      <c r="F72" s="37" t="s">
        <v>50</v>
      </c>
      <c r="G72" s="56">
        <v>43971</v>
      </c>
      <c r="H72" s="56">
        <v>43971</v>
      </c>
      <c r="I72" s="36" t="s">
        <v>4</v>
      </c>
      <c r="J72" s="36"/>
      <c r="K72" s="36"/>
      <c r="L72" s="36"/>
      <c r="M72" s="36">
        <v>17500</v>
      </c>
      <c r="N72" s="36"/>
    </row>
    <row r="73" spans="1:14">
      <c r="A73" s="36" t="s">
        <v>12</v>
      </c>
      <c r="B73" s="36" t="s">
        <v>38</v>
      </c>
      <c r="C73" s="36" t="s">
        <v>39</v>
      </c>
      <c r="D73" s="36" t="s">
        <v>93</v>
      </c>
      <c r="E73" s="39">
        <v>166</v>
      </c>
      <c r="F73" s="37" t="s">
        <v>57</v>
      </c>
      <c r="G73" s="56">
        <v>43971</v>
      </c>
      <c r="H73" s="56">
        <v>43971</v>
      </c>
      <c r="I73" s="36" t="s">
        <v>4</v>
      </c>
      <c r="J73" s="36"/>
      <c r="K73" s="36"/>
      <c r="L73" s="36"/>
      <c r="M73" s="36">
        <v>17500</v>
      </c>
      <c r="N73" s="36"/>
    </row>
    <row r="74" spans="1:14">
      <c r="A74" s="36" t="s">
        <v>12</v>
      </c>
      <c r="B74" s="36" t="s">
        <v>42</v>
      </c>
      <c r="C74" s="36" t="s">
        <v>39</v>
      </c>
      <c r="D74" s="36" t="s">
        <v>93</v>
      </c>
      <c r="E74" s="39">
        <v>420</v>
      </c>
      <c r="F74" s="37" t="s">
        <v>57</v>
      </c>
      <c r="G74" s="56">
        <v>43971</v>
      </c>
      <c r="H74" s="56">
        <v>43971</v>
      </c>
      <c r="I74" s="36" t="s">
        <v>4</v>
      </c>
      <c r="J74" s="36"/>
      <c r="K74" s="36"/>
      <c r="L74" s="36"/>
      <c r="M74" s="36">
        <v>17500</v>
      </c>
      <c r="N74" s="36"/>
    </row>
    <row r="75" spans="1:14">
      <c r="A75" s="36" t="s">
        <v>12</v>
      </c>
      <c r="B75" s="36" t="s">
        <v>66</v>
      </c>
      <c r="C75" s="36" t="s">
        <v>39</v>
      </c>
      <c r="D75" s="36" t="s">
        <v>94</v>
      </c>
      <c r="E75" s="39">
        <v>7748</v>
      </c>
      <c r="F75" s="37" t="s">
        <v>57</v>
      </c>
      <c r="G75" s="56">
        <v>43971</v>
      </c>
      <c r="H75" s="56">
        <v>43971</v>
      </c>
      <c r="I75" s="36" t="s">
        <v>4</v>
      </c>
      <c r="J75" s="36"/>
      <c r="K75" s="36"/>
      <c r="L75" s="36"/>
      <c r="M75" s="36">
        <v>17500</v>
      </c>
      <c r="N75" s="36"/>
    </row>
    <row r="76" spans="1:14">
      <c r="A76" s="36" t="s">
        <v>12</v>
      </c>
      <c r="B76" s="36" t="s">
        <v>42</v>
      </c>
      <c r="C76" s="36" t="s">
        <v>39</v>
      </c>
      <c r="D76" s="36" t="s">
        <v>95</v>
      </c>
      <c r="E76" s="39">
        <v>275</v>
      </c>
      <c r="F76" s="37" t="s">
        <v>41</v>
      </c>
      <c r="G76" s="56">
        <v>43971</v>
      </c>
      <c r="H76" s="56">
        <v>43971</v>
      </c>
      <c r="I76" s="36" t="s">
        <v>4</v>
      </c>
      <c r="J76" s="36"/>
      <c r="K76" s="36"/>
      <c r="L76" s="36"/>
      <c r="M76" s="36">
        <v>17500</v>
      </c>
      <c r="N76" s="36"/>
    </row>
    <row r="77" spans="1:14">
      <c r="A77" s="36" t="s">
        <v>12</v>
      </c>
      <c r="B77" s="36" t="s">
        <v>66</v>
      </c>
      <c r="C77" s="36" t="s">
        <v>39</v>
      </c>
      <c r="D77" s="36" t="s">
        <v>96</v>
      </c>
      <c r="E77" s="39">
        <v>951</v>
      </c>
      <c r="F77" s="37" t="s">
        <v>57</v>
      </c>
      <c r="G77" s="56">
        <v>43971</v>
      </c>
      <c r="H77" s="56">
        <v>43971</v>
      </c>
      <c r="I77" s="36" t="s">
        <v>4</v>
      </c>
      <c r="J77" s="36"/>
      <c r="K77" s="36"/>
      <c r="L77" s="36"/>
      <c r="M77" s="36">
        <v>17500</v>
      </c>
      <c r="N77" s="36"/>
    </row>
    <row r="78" spans="1:14">
      <c r="A78" s="36" t="s">
        <v>12</v>
      </c>
      <c r="B78" s="36" t="s">
        <v>42</v>
      </c>
      <c r="C78" s="36" t="s">
        <v>39</v>
      </c>
      <c r="D78" s="36" t="s">
        <v>65</v>
      </c>
      <c r="E78" s="39">
        <v>495</v>
      </c>
      <c r="F78" s="37" t="s">
        <v>57</v>
      </c>
      <c r="G78" s="56">
        <v>43971</v>
      </c>
      <c r="H78" s="56">
        <v>43971</v>
      </c>
      <c r="I78" s="36" t="s">
        <v>4</v>
      </c>
      <c r="J78" s="36"/>
      <c r="K78" s="36"/>
      <c r="L78" s="36"/>
      <c r="M78" s="36">
        <v>17500</v>
      </c>
      <c r="N78" s="36"/>
    </row>
    <row r="79" spans="1:14">
      <c r="A79" s="36" t="s">
        <v>22</v>
      </c>
      <c r="B79" s="36" t="s">
        <v>38</v>
      </c>
      <c r="C79" s="36" t="s">
        <v>39</v>
      </c>
      <c r="D79" s="36" t="s">
        <v>90</v>
      </c>
      <c r="E79" s="39">
        <v>938</v>
      </c>
      <c r="F79" s="37" t="s">
        <v>57</v>
      </c>
      <c r="G79" s="38">
        <v>44002</v>
      </c>
      <c r="H79" s="38">
        <v>44002</v>
      </c>
      <c r="I79" s="36" t="s">
        <v>5</v>
      </c>
      <c r="J79" s="36"/>
      <c r="K79" s="36"/>
      <c r="L79" s="36"/>
      <c r="M79" s="36">
        <v>18000</v>
      </c>
      <c r="N79" s="36"/>
    </row>
    <row r="80" spans="1:14">
      <c r="A80" s="36" t="s">
        <v>22</v>
      </c>
      <c r="B80" s="36" t="s">
        <v>47</v>
      </c>
      <c r="C80" s="36" t="s">
        <v>39</v>
      </c>
      <c r="D80" s="36" t="s">
        <v>90</v>
      </c>
      <c r="E80" s="39">
        <v>425</v>
      </c>
      <c r="F80" s="37" t="s">
        <v>57</v>
      </c>
      <c r="G80" s="38">
        <v>44002</v>
      </c>
      <c r="H80" s="38">
        <v>44002</v>
      </c>
      <c r="I80" s="36" t="s">
        <v>5</v>
      </c>
      <c r="J80" s="36"/>
      <c r="K80" s="36"/>
      <c r="L80" s="36"/>
      <c r="M80" s="36">
        <v>18000</v>
      </c>
      <c r="N80" s="36"/>
    </row>
    <row r="81" spans="1:14">
      <c r="A81" s="36" t="s">
        <v>22</v>
      </c>
      <c r="B81" s="36" t="s">
        <v>48</v>
      </c>
      <c r="C81" s="36" t="s">
        <v>39</v>
      </c>
      <c r="D81" s="36" t="s">
        <v>90</v>
      </c>
      <c r="E81" s="39">
        <v>80</v>
      </c>
      <c r="F81" s="37" t="s">
        <v>57</v>
      </c>
      <c r="G81" s="38">
        <v>44002</v>
      </c>
      <c r="H81" s="38">
        <v>44002</v>
      </c>
      <c r="I81" s="36" t="s">
        <v>5</v>
      </c>
      <c r="J81" s="36"/>
      <c r="K81" s="36"/>
      <c r="L81" s="36"/>
      <c r="M81" s="36">
        <v>18000</v>
      </c>
      <c r="N81" s="36"/>
    </row>
    <row r="82" spans="1:14">
      <c r="A82" s="36" t="s">
        <v>22</v>
      </c>
      <c r="B82" s="36" t="s">
        <v>66</v>
      </c>
      <c r="C82" s="36" t="s">
        <v>39</v>
      </c>
      <c r="D82" s="36" t="s">
        <v>97</v>
      </c>
      <c r="E82" s="39">
        <v>29</v>
      </c>
      <c r="F82" s="37" t="s">
        <v>45</v>
      </c>
      <c r="G82" s="38">
        <v>44002</v>
      </c>
      <c r="H82" s="38">
        <v>44002</v>
      </c>
      <c r="I82" s="36" t="s">
        <v>5</v>
      </c>
      <c r="J82" s="36"/>
      <c r="K82" s="36"/>
      <c r="L82" s="36"/>
      <c r="M82" s="36">
        <v>18000</v>
      </c>
      <c r="N82" s="36"/>
    </row>
    <row r="83" spans="1:14">
      <c r="A83" s="36" t="s">
        <v>23</v>
      </c>
      <c r="B83" s="36" t="s">
        <v>38</v>
      </c>
      <c r="C83" s="36" t="s">
        <v>39</v>
      </c>
      <c r="D83" s="36" t="s">
        <v>98</v>
      </c>
      <c r="E83" s="39">
        <v>2000</v>
      </c>
      <c r="F83" s="37" t="s">
        <v>54</v>
      </c>
      <c r="G83" s="38">
        <v>44002</v>
      </c>
      <c r="H83" s="38">
        <v>44002</v>
      </c>
      <c r="I83" s="36" t="s">
        <v>5</v>
      </c>
      <c r="J83" s="36"/>
      <c r="K83" s="36"/>
      <c r="L83" s="36"/>
      <c r="M83" s="36">
        <v>18000</v>
      </c>
      <c r="N83" s="36"/>
    </row>
    <row r="84" spans="1:14">
      <c r="A84" s="36" t="s">
        <v>23</v>
      </c>
      <c r="B84" s="36" t="s">
        <v>42</v>
      </c>
      <c r="C84" s="36" t="s">
        <v>39</v>
      </c>
      <c r="D84" s="36" t="s">
        <v>98</v>
      </c>
      <c r="E84" s="39">
        <v>2225</v>
      </c>
      <c r="F84" s="37" t="s">
        <v>54</v>
      </c>
      <c r="G84" s="38">
        <v>44002</v>
      </c>
      <c r="H84" s="38">
        <v>44002</v>
      </c>
      <c r="I84" s="36" t="s">
        <v>5</v>
      </c>
      <c r="J84" s="36"/>
      <c r="K84" s="36"/>
      <c r="L84" s="36"/>
      <c r="M84" s="36">
        <v>18000</v>
      </c>
      <c r="N84" s="36"/>
    </row>
    <row r="85" spans="1:14">
      <c r="A85" s="36" t="s">
        <v>23</v>
      </c>
      <c r="B85" s="36" t="s">
        <v>43</v>
      </c>
      <c r="C85" s="36" t="s">
        <v>39</v>
      </c>
      <c r="D85" s="36" t="s">
        <v>98</v>
      </c>
      <c r="E85" s="39">
        <v>2535</v>
      </c>
      <c r="F85" s="37" t="s">
        <v>54</v>
      </c>
      <c r="G85" s="38">
        <v>44002</v>
      </c>
      <c r="H85" s="38">
        <v>44002</v>
      </c>
      <c r="I85" s="36" t="s">
        <v>5</v>
      </c>
      <c r="J85" s="36"/>
      <c r="K85" s="36"/>
      <c r="L85" s="36"/>
      <c r="M85" s="36">
        <v>18000</v>
      </c>
      <c r="N85" s="36"/>
    </row>
    <row r="86" spans="1:14">
      <c r="A86" s="36" t="s">
        <v>12</v>
      </c>
      <c r="B86" s="36" t="s">
        <v>38</v>
      </c>
      <c r="C86" s="36" t="s">
        <v>39</v>
      </c>
      <c r="D86" s="36" t="s">
        <v>65</v>
      </c>
      <c r="E86" s="39">
        <v>1772</v>
      </c>
      <c r="F86" s="37" t="s">
        <v>57</v>
      </c>
      <c r="G86" s="38">
        <v>44002</v>
      </c>
      <c r="H86" s="38">
        <v>44002</v>
      </c>
      <c r="I86" s="36" t="s">
        <v>5</v>
      </c>
      <c r="J86" s="36"/>
      <c r="K86" s="36"/>
      <c r="L86" s="36"/>
      <c r="M86" s="36">
        <v>18000</v>
      </c>
      <c r="N86" s="36"/>
    </row>
    <row r="87" spans="1:14">
      <c r="A87" s="36" t="s">
        <v>12</v>
      </c>
      <c r="B87" s="36" t="s">
        <v>43</v>
      </c>
      <c r="C87" s="36" t="s">
        <v>39</v>
      </c>
      <c r="D87" s="36" t="s">
        <v>99</v>
      </c>
      <c r="E87" s="39">
        <v>2495</v>
      </c>
      <c r="F87" s="37" t="s">
        <v>57</v>
      </c>
      <c r="G87" s="38">
        <v>44002</v>
      </c>
      <c r="H87" s="38">
        <v>44002</v>
      </c>
      <c r="I87" s="36" t="s">
        <v>5</v>
      </c>
      <c r="J87" s="36"/>
      <c r="K87" s="36"/>
      <c r="L87" s="36"/>
      <c r="M87" s="36">
        <v>18000</v>
      </c>
      <c r="N87" s="36"/>
    </row>
    <row r="88" spans="1:14">
      <c r="A88" s="40" t="s">
        <v>12</v>
      </c>
      <c r="B88" s="40" t="s">
        <v>47</v>
      </c>
      <c r="C88" s="40" t="s">
        <v>39</v>
      </c>
      <c r="D88" s="40" t="s">
        <v>100</v>
      </c>
      <c r="E88" s="54">
        <v>1</v>
      </c>
      <c r="F88" s="55" t="s">
        <v>57</v>
      </c>
      <c r="G88" s="38">
        <v>44002</v>
      </c>
      <c r="H88" s="38">
        <v>44002</v>
      </c>
      <c r="I88" s="36" t="s">
        <v>5</v>
      </c>
      <c r="J88" s="40"/>
      <c r="K88" s="40"/>
      <c r="L88" s="40"/>
      <c r="M88" s="40">
        <v>18000</v>
      </c>
      <c r="N88" s="40"/>
    </row>
    <row r="89" spans="1:14">
      <c r="A89" s="40" t="s">
        <v>12</v>
      </c>
      <c r="B89" s="40" t="s">
        <v>47</v>
      </c>
      <c r="C89" s="40" t="s">
        <v>39</v>
      </c>
      <c r="D89" s="40" t="s">
        <v>74</v>
      </c>
      <c r="E89" s="54">
        <v>30</v>
      </c>
      <c r="F89" s="55" t="s">
        <v>57</v>
      </c>
      <c r="G89" s="38">
        <v>44002</v>
      </c>
      <c r="H89" s="38">
        <v>44002</v>
      </c>
      <c r="I89" s="36" t="s">
        <v>5</v>
      </c>
      <c r="J89" s="40"/>
      <c r="K89" s="40"/>
      <c r="L89" s="40"/>
      <c r="M89" s="40">
        <v>18000</v>
      </c>
      <c r="N89" s="40"/>
    </row>
    <row r="90" spans="1:14">
      <c r="A90" s="40" t="s">
        <v>12</v>
      </c>
      <c r="B90" s="40" t="s">
        <v>38</v>
      </c>
      <c r="C90" s="40" t="s">
        <v>39</v>
      </c>
      <c r="D90" s="40" t="s">
        <v>65</v>
      </c>
      <c r="E90" s="54">
        <v>200</v>
      </c>
      <c r="F90" s="55" t="s">
        <v>57</v>
      </c>
      <c r="G90" s="38">
        <v>44002</v>
      </c>
      <c r="H90" s="38">
        <v>44002</v>
      </c>
      <c r="I90" s="36" t="s">
        <v>5</v>
      </c>
      <c r="J90" s="40"/>
      <c r="K90" s="40"/>
      <c r="L90" s="40"/>
      <c r="M90" s="40">
        <v>18000</v>
      </c>
      <c r="N90" s="40"/>
    </row>
    <row r="91" spans="1:14">
      <c r="A91" s="40" t="s">
        <v>12</v>
      </c>
      <c r="B91" s="40" t="s">
        <v>42</v>
      </c>
      <c r="C91" s="40" t="s">
        <v>39</v>
      </c>
      <c r="D91" s="40" t="s">
        <v>65</v>
      </c>
      <c r="E91" s="54">
        <v>250</v>
      </c>
      <c r="F91" s="55" t="s">
        <v>57</v>
      </c>
      <c r="G91" s="38">
        <v>44002</v>
      </c>
      <c r="H91" s="38">
        <v>44002</v>
      </c>
      <c r="I91" s="36" t="s">
        <v>5</v>
      </c>
      <c r="J91" s="40"/>
      <c r="K91" s="40"/>
      <c r="L91" s="40"/>
      <c r="M91" s="40">
        <v>18000</v>
      </c>
      <c r="N91" s="40"/>
    </row>
    <row r="92" spans="1:14">
      <c r="A92" s="40" t="s">
        <v>12</v>
      </c>
      <c r="B92" s="40" t="s">
        <v>66</v>
      </c>
      <c r="C92" s="40" t="s">
        <v>39</v>
      </c>
      <c r="D92" s="40" t="s">
        <v>101</v>
      </c>
      <c r="E92" s="54">
        <v>70</v>
      </c>
      <c r="F92" s="55" t="s">
        <v>57</v>
      </c>
      <c r="G92" s="38">
        <v>44002</v>
      </c>
      <c r="H92" s="38">
        <v>44002</v>
      </c>
      <c r="I92" s="36" t="s">
        <v>5</v>
      </c>
      <c r="J92" s="40"/>
      <c r="K92" s="40"/>
      <c r="L92" s="40"/>
      <c r="M92" s="40">
        <v>18000</v>
      </c>
      <c r="N92" s="40"/>
    </row>
    <row r="93" spans="1:14">
      <c r="A93" s="40" t="s">
        <v>12</v>
      </c>
      <c r="B93" s="40" t="s">
        <v>38</v>
      </c>
      <c r="C93" s="40" t="s">
        <v>39</v>
      </c>
      <c r="D93" s="40" t="s">
        <v>84</v>
      </c>
      <c r="E93" s="54">
        <v>167</v>
      </c>
      <c r="F93" s="55" t="s">
        <v>57</v>
      </c>
      <c r="G93" s="38">
        <v>44002</v>
      </c>
      <c r="H93" s="38">
        <v>44002</v>
      </c>
      <c r="I93" s="36" t="s">
        <v>5</v>
      </c>
      <c r="J93" s="40"/>
      <c r="K93" s="40"/>
      <c r="L93" s="40"/>
      <c r="M93" s="40">
        <v>18000</v>
      </c>
      <c r="N93" s="40"/>
    </row>
    <row r="94" spans="1:14">
      <c r="A94" s="40" t="s">
        <v>12</v>
      </c>
      <c r="B94" s="40" t="s">
        <v>47</v>
      </c>
      <c r="C94" s="40" t="s">
        <v>39</v>
      </c>
      <c r="D94" s="40" t="s">
        <v>84</v>
      </c>
      <c r="E94" s="54">
        <v>18</v>
      </c>
      <c r="F94" s="55" t="s">
        <v>57</v>
      </c>
      <c r="G94" s="38">
        <v>44002</v>
      </c>
      <c r="H94" s="38">
        <v>44002</v>
      </c>
      <c r="I94" s="36" t="s">
        <v>5</v>
      </c>
      <c r="J94" s="40"/>
      <c r="K94" s="40"/>
      <c r="L94" s="40"/>
      <c r="M94" s="40">
        <v>18000</v>
      </c>
      <c r="N94" s="40"/>
    </row>
    <row r="95" spans="1:14">
      <c r="A95" s="40" t="s">
        <v>12</v>
      </c>
      <c r="B95" s="40" t="s">
        <v>48</v>
      </c>
      <c r="C95" s="40" t="s">
        <v>39</v>
      </c>
      <c r="D95" s="40" t="s">
        <v>84</v>
      </c>
      <c r="E95" s="54">
        <v>36</v>
      </c>
      <c r="F95" s="55" t="s">
        <v>57</v>
      </c>
      <c r="G95" s="38">
        <v>44002</v>
      </c>
      <c r="H95" s="38">
        <v>44002</v>
      </c>
      <c r="I95" s="36" t="s">
        <v>5</v>
      </c>
      <c r="J95" s="40"/>
      <c r="K95" s="40"/>
      <c r="L95" s="35"/>
      <c r="M95" s="40">
        <v>18000</v>
      </c>
      <c r="N95" s="40"/>
    </row>
    <row r="96" spans="1:14">
      <c r="A96" s="40" t="s">
        <v>12</v>
      </c>
      <c r="B96" s="40" t="s">
        <v>38</v>
      </c>
      <c r="C96" s="40" t="s">
        <v>39</v>
      </c>
      <c r="D96" s="40" t="s">
        <v>60</v>
      </c>
      <c r="E96" s="54">
        <v>150</v>
      </c>
      <c r="F96" s="55" t="s">
        <v>57</v>
      </c>
      <c r="G96" s="38">
        <v>44002</v>
      </c>
      <c r="H96" s="38">
        <v>44002</v>
      </c>
      <c r="I96" s="36" t="s">
        <v>5</v>
      </c>
      <c r="J96" s="40"/>
      <c r="K96" s="40"/>
      <c r="L96" s="40"/>
      <c r="M96" s="40">
        <v>18000</v>
      </c>
      <c r="N96" s="40"/>
    </row>
    <row r="97" spans="1:14">
      <c r="A97" s="40" t="s">
        <v>12</v>
      </c>
      <c r="B97" s="40" t="s">
        <v>42</v>
      </c>
      <c r="C97" s="40" t="s">
        <v>39</v>
      </c>
      <c r="D97" s="40" t="s">
        <v>60</v>
      </c>
      <c r="E97" s="54">
        <v>100</v>
      </c>
      <c r="F97" s="55" t="s">
        <v>57</v>
      </c>
      <c r="G97" s="38">
        <v>44002</v>
      </c>
      <c r="H97" s="38">
        <v>44002</v>
      </c>
      <c r="I97" s="36" t="s">
        <v>5</v>
      </c>
      <c r="J97" s="40"/>
      <c r="K97" s="40"/>
      <c r="L97" s="40"/>
      <c r="M97" s="40">
        <v>18000</v>
      </c>
      <c r="N97" s="40"/>
    </row>
    <row r="98" spans="1:14">
      <c r="A98" s="40" t="s">
        <v>22</v>
      </c>
      <c r="B98" s="40" t="s">
        <v>47</v>
      </c>
      <c r="C98" s="40" t="s">
        <v>39</v>
      </c>
      <c r="D98" s="40" t="s">
        <v>74</v>
      </c>
      <c r="E98" s="54">
        <v>888</v>
      </c>
      <c r="F98" s="55" t="s">
        <v>57</v>
      </c>
      <c r="G98" s="56">
        <v>44032</v>
      </c>
      <c r="H98" s="56">
        <v>44032</v>
      </c>
      <c r="I98" s="36" t="s">
        <v>6</v>
      </c>
      <c r="J98" s="40"/>
      <c r="K98" s="40"/>
      <c r="L98" s="40"/>
      <c r="M98" s="40">
        <v>18500</v>
      </c>
      <c r="N98" s="40"/>
    </row>
    <row r="99" spans="1:14">
      <c r="A99" s="40" t="s">
        <v>22</v>
      </c>
      <c r="B99" s="40" t="s">
        <v>48</v>
      </c>
      <c r="C99" s="40" t="s">
        <v>39</v>
      </c>
      <c r="D99" s="40" t="s">
        <v>74</v>
      </c>
      <c r="E99" s="54">
        <v>200</v>
      </c>
      <c r="F99" s="55" t="s">
        <v>57</v>
      </c>
      <c r="G99" s="56">
        <v>44032</v>
      </c>
      <c r="H99" s="56">
        <v>44032</v>
      </c>
      <c r="I99" s="36" t="s">
        <v>6</v>
      </c>
      <c r="J99" s="40"/>
      <c r="K99" s="40"/>
      <c r="L99" s="40"/>
      <c r="M99" s="40">
        <v>18500</v>
      </c>
      <c r="N99" s="40"/>
    </row>
    <row r="100" spans="1:14">
      <c r="A100" s="40" t="s">
        <v>22</v>
      </c>
      <c r="B100" s="40" t="s">
        <v>38</v>
      </c>
      <c r="C100" s="40" t="s">
        <v>39</v>
      </c>
      <c r="D100" s="40" t="s">
        <v>74</v>
      </c>
      <c r="E100" s="54">
        <v>1590</v>
      </c>
      <c r="F100" s="55" t="s">
        <v>57</v>
      </c>
      <c r="G100" s="56">
        <v>44032</v>
      </c>
      <c r="H100" s="56">
        <v>44032</v>
      </c>
      <c r="I100" s="36" t="s">
        <v>6</v>
      </c>
      <c r="J100" s="40"/>
      <c r="K100" s="40"/>
      <c r="L100" s="40"/>
      <c r="M100" s="40">
        <v>18500</v>
      </c>
      <c r="N100" s="40"/>
    </row>
    <row r="101" spans="1:14">
      <c r="A101" s="40" t="s">
        <v>22</v>
      </c>
      <c r="B101" s="40" t="s">
        <v>47</v>
      </c>
      <c r="C101" s="40" t="s">
        <v>39</v>
      </c>
      <c r="D101" s="40" t="s">
        <v>102</v>
      </c>
      <c r="E101" s="54">
        <v>29</v>
      </c>
      <c r="F101" s="55" t="s">
        <v>57</v>
      </c>
      <c r="G101" s="56">
        <v>44032</v>
      </c>
      <c r="H101" s="56">
        <v>44032</v>
      </c>
      <c r="I101" s="36" t="s">
        <v>6</v>
      </c>
      <c r="J101" s="40"/>
      <c r="K101" s="40"/>
      <c r="L101" s="40"/>
      <c r="M101" s="40">
        <v>18500</v>
      </c>
      <c r="N101" s="40"/>
    </row>
    <row r="102" spans="1:14">
      <c r="A102" s="40" t="s">
        <v>22</v>
      </c>
      <c r="B102" s="40" t="s">
        <v>66</v>
      </c>
      <c r="C102" s="40" t="s">
        <v>39</v>
      </c>
      <c r="D102" s="40" t="s">
        <v>103</v>
      </c>
      <c r="E102" s="54">
        <v>139</v>
      </c>
      <c r="F102" s="55" t="s">
        <v>41</v>
      </c>
      <c r="G102" s="56">
        <v>44032</v>
      </c>
      <c r="H102" s="56">
        <v>44032</v>
      </c>
      <c r="I102" s="36" t="s">
        <v>6</v>
      </c>
      <c r="J102" s="40"/>
      <c r="K102" s="40"/>
      <c r="L102" s="40"/>
      <c r="M102" s="40">
        <v>18500</v>
      </c>
      <c r="N102" s="40"/>
    </row>
    <row r="103" spans="1:14">
      <c r="A103" s="40" t="s">
        <v>22</v>
      </c>
      <c r="B103" s="40" t="s">
        <v>43</v>
      </c>
      <c r="C103" s="40" t="s">
        <v>82</v>
      </c>
      <c r="D103" s="40" t="s">
        <v>104</v>
      </c>
      <c r="E103" s="54">
        <v>528</v>
      </c>
      <c r="F103" s="55" t="s">
        <v>50</v>
      </c>
      <c r="G103" s="56">
        <v>44032</v>
      </c>
      <c r="H103" s="56">
        <v>44032</v>
      </c>
      <c r="I103" s="36" t="s">
        <v>6</v>
      </c>
      <c r="J103" s="40"/>
      <c r="K103" s="40"/>
      <c r="L103" s="40"/>
      <c r="M103" s="40">
        <v>18500</v>
      </c>
      <c r="N103" s="40"/>
    </row>
    <row r="104" spans="1:14">
      <c r="A104" s="40" t="s">
        <v>23</v>
      </c>
      <c r="B104" s="40" t="s">
        <v>38</v>
      </c>
      <c r="C104" s="40" t="s">
        <v>39</v>
      </c>
      <c r="D104" s="40" t="s">
        <v>73</v>
      </c>
      <c r="E104" s="54">
        <v>1913</v>
      </c>
      <c r="F104" s="55" t="s">
        <v>50</v>
      </c>
      <c r="G104" s="56">
        <v>44032</v>
      </c>
      <c r="H104" s="56">
        <v>44032</v>
      </c>
      <c r="I104" s="36" t="s">
        <v>6</v>
      </c>
      <c r="J104" s="40"/>
      <c r="K104" s="40"/>
      <c r="L104" s="40"/>
      <c r="M104" s="40">
        <v>18500</v>
      </c>
      <c r="N104" s="40"/>
    </row>
    <row r="105" spans="1:14">
      <c r="A105" s="40" t="s">
        <v>23</v>
      </c>
      <c r="B105" s="40" t="s">
        <v>47</v>
      </c>
      <c r="C105" s="40" t="s">
        <v>39</v>
      </c>
      <c r="D105" s="40" t="s">
        <v>73</v>
      </c>
      <c r="E105" s="54">
        <v>508</v>
      </c>
      <c r="F105" s="55" t="s">
        <v>50</v>
      </c>
      <c r="G105" s="56">
        <v>44032</v>
      </c>
      <c r="H105" s="56">
        <v>44032</v>
      </c>
      <c r="I105" s="36" t="s">
        <v>6</v>
      </c>
      <c r="J105" s="40"/>
      <c r="K105" s="40"/>
      <c r="L105" s="40"/>
      <c r="M105" s="40">
        <v>18500</v>
      </c>
      <c r="N105" s="40"/>
    </row>
    <row r="106" spans="1:14">
      <c r="A106" s="40" t="s">
        <v>23</v>
      </c>
      <c r="B106" s="40" t="s">
        <v>48</v>
      </c>
      <c r="C106" s="40" t="s">
        <v>39</v>
      </c>
      <c r="D106" s="40" t="s">
        <v>73</v>
      </c>
      <c r="E106" s="54">
        <v>88</v>
      </c>
      <c r="F106" s="55" t="s">
        <v>50</v>
      </c>
      <c r="G106" s="56">
        <v>44032</v>
      </c>
      <c r="H106" s="56">
        <v>44032</v>
      </c>
      <c r="I106" s="36" t="s">
        <v>6</v>
      </c>
      <c r="J106" s="40"/>
      <c r="K106" s="40"/>
      <c r="L106" s="40"/>
      <c r="M106" s="40">
        <v>18500</v>
      </c>
      <c r="N106" s="40"/>
    </row>
    <row r="107" spans="1:14">
      <c r="A107" s="40" t="s">
        <v>23</v>
      </c>
      <c r="B107" s="40" t="s">
        <v>38</v>
      </c>
      <c r="C107" s="40" t="s">
        <v>39</v>
      </c>
      <c r="D107" s="40" t="s">
        <v>105</v>
      </c>
      <c r="E107" s="54">
        <v>1625</v>
      </c>
      <c r="F107" s="55" t="s">
        <v>50</v>
      </c>
      <c r="G107" s="56">
        <v>44032</v>
      </c>
      <c r="H107" s="56">
        <v>44032</v>
      </c>
      <c r="I107" s="36" t="s">
        <v>6</v>
      </c>
      <c r="J107" s="40"/>
      <c r="K107" s="40"/>
      <c r="L107" s="40"/>
      <c r="M107" s="40">
        <v>18500</v>
      </c>
      <c r="N107" s="40"/>
    </row>
    <row r="108" spans="1:14">
      <c r="A108" s="40" t="s">
        <v>12</v>
      </c>
      <c r="B108" s="40" t="s">
        <v>47</v>
      </c>
      <c r="C108" s="40" t="s">
        <v>39</v>
      </c>
      <c r="D108" s="40" t="s">
        <v>62</v>
      </c>
      <c r="E108" s="54">
        <v>157</v>
      </c>
      <c r="F108" s="55" t="s">
        <v>57</v>
      </c>
      <c r="G108" s="56">
        <v>44032</v>
      </c>
      <c r="H108" s="56">
        <v>44032</v>
      </c>
      <c r="I108" s="36" t="s">
        <v>6</v>
      </c>
      <c r="J108" s="40"/>
      <c r="K108" s="40"/>
      <c r="L108" s="40"/>
      <c r="M108" s="40">
        <v>18500</v>
      </c>
      <c r="N108" s="40"/>
    </row>
    <row r="109" spans="1:14">
      <c r="A109" s="40" t="s">
        <v>12</v>
      </c>
      <c r="B109" s="40" t="s">
        <v>48</v>
      </c>
      <c r="C109" s="40" t="s">
        <v>39</v>
      </c>
      <c r="D109" s="40" t="s">
        <v>62</v>
      </c>
      <c r="E109" s="54">
        <v>25</v>
      </c>
      <c r="F109" s="55" t="s">
        <v>57</v>
      </c>
      <c r="G109" s="56">
        <v>44032</v>
      </c>
      <c r="H109" s="56">
        <v>44032</v>
      </c>
      <c r="I109" s="36" t="s">
        <v>6</v>
      </c>
      <c r="J109" s="40"/>
      <c r="K109" s="40"/>
      <c r="L109" s="40"/>
      <c r="M109" s="40">
        <v>18500</v>
      </c>
      <c r="N109" s="40"/>
    </row>
    <row r="110" spans="1:14">
      <c r="A110" s="40" t="s">
        <v>12</v>
      </c>
      <c r="B110" s="40" t="s">
        <v>66</v>
      </c>
      <c r="C110" s="40" t="s">
        <v>39</v>
      </c>
      <c r="D110" s="40" t="s">
        <v>106</v>
      </c>
      <c r="E110" s="54">
        <v>189</v>
      </c>
      <c r="F110" s="55" t="s">
        <v>57</v>
      </c>
      <c r="G110" s="56">
        <v>44032</v>
      </c>
      <c r="H110" s="56">
        <v>44032</v>
      </c>
      <c r="I110" s="36" t="s">
        <v>6</v>
      </c>
      <c r="J110" s="40"/>
      <c r="K110" s="40"/>
      <c r="L110" s="40"/>
      <c r="M110" s="40">
        <v>18500</v>
      </c>
      <c r="N110" s="40"/>
    </row>
    <row r="111" spans="1:14">
      <c r="A111" s="40" t="s">
        <v>12</v>
      </c>
      <c r="B111" s="40" t="s">
        <v>38</v>
      </c>
      <c r="C111" s="40" t="s">
        <v>82</v>
      </c>
      <c r="D111" s="40" t="s">
        <v>107</v>
      </c>
      <c r="E111" s="54">
        <v>554</v>
      </c>
      <c r="F111" s="55" t="s">
        <v>57</v>
      </c>
      <c r="G111" s="56">
        <v>44032</v>
      </c>
      <c r="H111" s="56">
        <v>44032</v>
      </c>
      <c r="I111" s="36" t="s">
        <v>6</v>
      </c>
      <c r="J111" s="40"/>
      <c r="K111" s="40"/>
      <c r="L111" s="40"/>
      <c r="M111" s="40">
        <v>18500</v>
      </c>
      <c r="N111" s="40"/>
    </row>
    <row r="112" spans="1:14">
      <c r="A112" s="40" t="s">
        <v>12</v>
      </c>
      <c r="B112" s="40" t="s">
        <v>38</v>
      </c>
      <c r="C112" s="40" t="s">
        <v>82</v>
      </c>
      <c r="D112" s="40" t="s">
        <v>108</v>
      </c>
      <c r="E112" s="54">
        <v>1547</v>
      </c>
      <c r="F112" s="55" t="s">
        <v>52</v>
      </c>
      <c r="G112" s="56">
        <v>44032</v>
      </c>
      <c r="H112" s="56">
        <v>44032</v>
      </c>
      <c r="I112" s="36" t="s">
        <v>6</v>
      </c>
      <c r="J112" s="40"/>
      <c r="K112" s="40"/>
      <c r="L112" s="40"/>
      <c r="M112" s="40">
        <v>18500</v>
      </c>
      <c r="N112" s="40"/>
    </row>
    <row r="113" spans="1:14">
      <c r="A113" s="40" t="s">
        <v>22</v>
      </c>
      <c r="B113" s="40" t="s">
        <v>66</v>
      </c>
      <c r="C113" s="40" t="s">
        <v>39</v>
      </c>
      <c r="D113" s="40" t="s">
        <v>109</v>
      </c>
      <c r="E113" s="54">
        <v>1105</v>
      </c>
      <c r="F113" s="55" t="s">
        <v>41</v>
      </c>
      <c r="G113" s="56">
        <v>44063</v>
      </c>
      <c r="H113" s="56">
        <v>44063</v>
      </c>
      <c r="I113" s="36" t="s">
        <v>7</v>
      </c>
      <c r="J113" s="40"/>
      <c r="K113" s="40"/>
      <c r="L113" s="40"/>
      <c r="M113" s="40">
        <v>19000</v>
      </c>
      <c r="N113" s="40"/>
    </row>
    <row r="114" spans="1:14">
      <c r="A114" s="40" t="s">
        <v>22</v>
      </c>
      <c r="B114" s="40" t="s">
        <v>91</v>
      </c>
      <c r="C114" s="40" t="s">
        <v>39</v>
      </c>
      <c r="D114" s="40" t="s">
        <v>109</v>
      </c>
      <c r="E114" s="54">
        <v>415</v>
      </c>
      <c r="F114" s="55" t="s">
        <v>41</v>
      </c>
      <c r="G114" s="56">
        <v>44063</v>
      </c>
      <c r="H114" s="56">
        <v>44063</v>
      </c>
      <c r="I114" s="36" t="s">
        <v>7</v>
      </c>
      <c r="J114" s="40"/>
      <c r="K114" s="40"/>
      <c r="L114" s="40"/>
      <c r="M114" s="40">
        <v>19000</v>
      </c>
      <c r="N114" s="40"/>
    </row>
    <row r="115" spans="1:14">
      <c r="A115" s="40" t="s">
        <v>22</v>
      </c>
      <c r="B115" s="40" t="s">
        <v>66</v>
      </c>
      <c r="C115" s="40" t="s">
        <v>39</v>
      </c>
      <c r="D115" s="40" t="s">
        <v>110</v>
      </c>
      <c r="E115" s="54">
        <v>318</v>
      </c>
      <c r="F115" s="55" t="s">
        <v>41</v>
      </c>
      <c r="G115" s="56">
        <v>44063</v>
      </c>
      <c r="H115" s="56">
        <v>44063</v>
      </c>
      <c r="I115" s="36" t="s">
        <v>7</v>
      </c>
      <c r="J115" s="40"/>
      <c r="K115" s="40"/>
      <c r="L115" s="40"/>
      <c r="M115" s="40">
        <v>19000</v>
      </c>
      <c r="N115" s="40"/>
    </row>
    <row r="116" spans="1:14">
      <c r="A116" s="40" t="s">
        <v>22</v>
      </c>
      <c r="B116" s="40" t="s">
        <v>38</v>
      </c>
      <c r="C116" s="40" t="s">
        <v>39</v>
      </c>
      <c r="D116" s="40" t="s">
        <v>111</v>
      </c>
      <c r="E116" s="54">
        <v>1595</v>
      </c>
      <c r="F116" s="55" t="s">
        <v>54</v>
      </c>
      <c r="G116" s="56">
        <v>44063</v>
      </c>
      <c r="H116" s="56">
        <v>44063</v>
      </c>
      <c r="I116" s="36" t="s">
        <v>7</v>
      </c>
      <c r="J116" s="40"/>
      <c r="K116" s="40"/>
      <c r="L116" s="40"/>
      <c r="M116" s="40">
        <v>19000</v>
      </c>
      <c r="N116" s="40"/>
    </row>
    <row r="117" spans="1:14">
      <c r="A117" s="40" t="s">
        <v>22</v>
      </c>
      <c r="B117" s="40" t="s">
        <v>47</v>
      </c>
      <c r="C117" s="40" t="s">
        <v>39</v>
      </c>
      <c r="D117" s="40" t="s">
        <v>112</v>
      </c>
      <c r="E117" s="54">
        <v>35</v>
      </c>
      <c r="F117" s="55" t="s">
        <v>45</v>
      </c>
      <c r="G117" s="56">
        <v>44063</v>
      </c>
      <c r="H117" s="56">
        <v>44063</v>
      </c>
      <c r="I117" s="36" t="s">
        <v>7</v>
      </c>
      <c r="J117" s="40"/>
      <c r="K117" s="40"/>
      <c r="L117" s="40"/>
      <c r="M117" s="40">
        <v>19000</v>
      </c>
      <c r="N117" s="40"/>
    </row>
    <row r="118" spans="1:14">
      <c r="A118" s="40" t="s">
        <v>22</v>
      </c>
      <c r="B118" s="40" t="s">
        <v>66</v>
      </c>
      <c r="C118" s="40" t="s">
        <v>39</v>
      </c>
      <c r="D118" s="40" t="s">
        <v>113</v>
      </c>
      <c r="E118" s="54">
        <v>482</v>
      </c>
      <c r="F118" s="55" t="s">
        <v>41</v>
      </c>
      <c r="G118" s="56">
        <v>44063</v>
      </c>
      <c r="H118" s="56">
        <v>44063</v>
      </c>
      <c r="I118" s="36" t="s">
        <v>7</v>
      </c>
      <c r="J118" s="40"/>
      <c r="K118" s="40"/>
      <c r="L118" s="40"/>
      <c r="M118" s="40">
        <v>19000</v>
      </c>
      <c r="N118" s="40"/>
    </row>
    <row r="119" spans="1:14">
      <c r="A119" s="40" t="s">
        <v>22</v>
      </c>
      <c r="B119" s="40" t="s">
        <v>38</v>
      </c>
      <c r="C119" s="40" t="s">
        <v>82</v>
      </c>
      <c r="D119" s="40" t="s">
        <v>114</v>
      </c>
      <c r="E119" s="54">
        <v>5394</v>
      </c>
      <c r="F119" s="55" t="s">
        <v>57</v>
      </c>
      <c r="G119" s="56">
        <v>44063</v>
      </c>
      <c r="H119" s="56">
        <v>44063</v>
      </c>
      <c r="I119" s="36" t="s">
        <v>7</v>
      </c>
      <c r="J119" s="40"/>
      <c r="K119" s="40"/>
      <c r="L119" s="40"/>
      <c r="M119" s="40">
        <v>19000</v>
      </c>
      <c r="N119" s="40"/>
    </row>
    <row r="120" spans="1:14">
      <c r="A120" s="40" t="s">
        <v>22</v>
      </c>
      <c r="B120" s="40" t="s">
        <v>38</v>
      </c>
      <c r="C120" s="40" t="s">
        <v>82</v>
      </c>
      <c r="D120" s="40" t="s">
        <v>115</v>
      </c>
      <c r="E120" s="54">
        <v>4496</v>
      </c>
      <c r="F120" s="55" t="s">
        <v>52</v>
      </c>
      <c r="G120" s="56">
        <v>44063</v>
      </c>
      <c r="H120" s="56">
        <v>44063</v>
      </c>
      <c r="I120" s="36" t="s">
        <v>7</v>
      </c>
      <c r="J120" s="40"/>
      <c r="K120" s="40"/>
      <c r="L120" s="40"/>
      <c r="M120" s="40">
        <v>19000</v>
      </c>
      <c r="N120" s="40"/>
    </row>
    <row r="121" spans="1:14">
      <c r="A121" s="40" t="s">
        <v>23</v>
      </c>
      <c r="B121" s="40" t="s">
        <v>38</v>
      </c>
      <c r="C121" s="40" t="s">
        <v>39</v>
      </c>
      <c r="D121" s="40" t="s">
        <v>98</v>
      </c>
      <c r="E121" s="54">
        <v>2700</v>
      </c>
      <c r="F121" s="55" t="s">
        <v>54</v>
      </c>
      <c r="G121" s="56">
        <v>44063</v>
      </c>
      <c r="H121" s="56">
        <v>44063</v>
      </c>
      <c r="I121" s="36" t="s">
        <v>7</v>
      </c>
      <c r="J121" s="40"/>
      <c r="K121" s="40"/>
      <c r="L121" s="40"/>
      <c r="M121" s="40">
        <v>19000</v>
      </c>
      <c r="N121" s="40"/>
    </row>
    <row r="122" spans="1:14">
      <c r="A122" s="40" t="s">
        <v>23</v>
      </c>
      <c r="B122" s="40" t="s">
        <v>42</v>
      </c>
      <c r="C122" s="40" t="s">
        <v>39</v>
      </c>
      <c r="D122" s="40" t="s">
        <v>98</v>
      </c>
      <c r="E122" s="54">
        <v>400</v>
      </c>
      <c r="F122" s="55" t="s">
        <v>54</v>
      </c>
      <c r="G122" s="56">
        <v>44063</v>
      </c>
      <c r="H122" s="56">
        <v>44063</v>
      </c>
      <c r="I122" s="36" t="s">
        <v>7</v>
      </c>
      <c r="J122" s="40"/>
      <c r="K122" s="40"/>
      <c r="L122" s="40"/>
      <c r="M122" s="40">
        <v>19000</v>
      </c>
      <c r="N122" s="40"/>
    </row>
    <row r="123" spans="1:14">
      <c r="A123" s="40" t="s">
        <v>23</v>
      </c>
      <c r="B123" s="40" t="s">
        <v>47</v>
      </c>
      <c r="C123" s="40" t="s">
        <v>39</v>
      </c>
      <c r="D123" s="40" t="s">
        <v>116</v>
      </c>
      <c r="E123" s="54">
        <v>1105</v>
      </c>
      <c r="F123" s="55" t="s">
        <v>54</v>
      </c>
      <c r="G123" s="56">
        <v>44063</v>
      </c>
      <c r="H123" s="56">
        <v>44063</v>
      </c>
      <c r="I123" s="36" t="s">
        <v>7</v>
      </c>
      <c r="J123" s="40"/>
      <c r="K123" s="40"/>
      <c r="L123" s="40"/>
      <c r="M123" s="40">
        <v>19000</v>
      </c>
      <c r="N123" s="40"/>
    </row>
    <row r="124" spans="1:14">
      <c r="A124" s="40" t="s">
        <v>23</v>
      </c>
      <c r="B124" s="40" t="s">
        <v>48</v>
      </c>
      <c r="C124" s="40" t="s">
        <v>39</v>
      </c>
      <c r="D124" s="40" t="s">
        <v>116</v>
      </c>
      <c r="E124" s="54">
        <v>80</v>
      </c>
      <c r="F124" s="55" t="s">
        <v>54</v>
      </c>
      <c r="G124" s="56">
        <v>44063</v>
      </c>
      <c r="H124" s="56">
        <v>44063</v>
      </c>
      <c r="I124" s="36" t="s">
        <v>7</v>
      </c>
      <c r="J124" s="40"/>
      <c r="K124" s="40"/>
      <c r="L124" s="40"/>
      <c r="M124" s="40">
        <v>19000</v>
      </c>
      <c r="N124" s="40"/>
    </row>
    <row r="125" spans="1:14">
      <c r="A125" s="40" t="s">
        <v>23</v>
      </c>
      <c r="B125" s="40" t="s">
        <v>38</v>
      </c>
      <c r="C125" s="40" t="s">
        <v>39</v>
      </c>
      <c r="D125" s="40" t="s">
        <v>51</v>
      </c>
      <c r="E125" s="54">
        <v>565</v>
      </c>
      <c r="F125" s="55" t="s">
        <v>52</v>
      </c>
      <c r="G125" s="56">
        <v>44063</v>
      </c>
      <c r="H125" s="56">
        <v>44063</v>
      </c>
      <c r="I125" s="36" t="s">
        <v>7</v>
      </c>
      <c r="J125" s="40"/>
      <c r="K125" s="40"/>
      <c r="L125" s="40"/>
      <c r="M125" s="40">
        <v>19000</v>
      </c>
      <c r="N125" s="40"/>
    </row>
    <row r="126" spans="1:14">
      <c r="A126" s="40" t="s">
        <v>23</v>
      </c>
      <c r="B126" s="40" t="s">
        <v>66</v>
      </c>
      <c r="C126" s="40" t="s">
        <v>39</v>
      </c>
      <c r="D126" s="40" t="s">
        <v>51</v>
      </c>
      <c r="E126" s="54">
        <v>50</v>
      </c>
      <c r="F126" s="55" t="s">
        <v>52</v>
      </c>
      <c r="G126" s="56">
        <v>44063</v>
      </c>
      <c r="H126" s="56">
        <v>44063</v>
      </c>
      <c r="I126" s="36" t="s">
        <v>7</v>
      </c>
      <c r="J126" s="40"/>
      <c r="K126" s="40"/>
      <c r="L126" s="40"/>
      <c r="M126" s="40">
        <v>19000</v>
      </c>
      <c r="N126" s="40"/>
    </row>
    <row r="127" spans="1:14">
      <c r="A127" s="40" t="s">
        <v>12</v>
      </c>
      <c r="B127" s="40" t="s">
        <v>42</v>
      </c>
      <c r="C127" s="40" t="s">
        <v>39</v>
      </c>
      <c r="D127" s="40" t="s">
        <v>95</v>
      </c>
      <c r="E127" s="54">
        <v>100</v>
      </c>
      <c r="F127" s="55" t="s">
        <v>41</v>
      </c>
      <c r="G127" s="56">
        <v>44063</v>
      </c>
      <c r="H127" s="56">
        <v>44063</v>
      </c>
      <c r="I127" s="36" t="s">
        <v>7</v>
      </c>
      <c r="J127" s="40"/>
      <c r="K127" s="40"/>
      <c r="L127" s="40"/>
      <c r="M127" s="40">
        <v>19000</v>
      </c>
      <c r="N127" s="40"/>
    </row>
    <row r="128" spans="1:14">
      <c r="A128" s="40" t="s">
        <v>12</v>
      </c>
      <c r="B128" s="40" t="s">
        <v>38</v>
      </c>
      <c r="C128" s="40" t="s">
        <v>39</v>
      </c>
      <c r="D128" s="40" t="s">
        <v>95</v>
      </c>
      <c r="E128" s="54">
        <v>81</v>
      </c>
      <c r="F128" s="55" t="s">
        <v>41</v>
      </c>
      <c r="G128" s="56">
        <v>44063</v>
      </c>
      <c r="H128" s="56">
        <v>44063</v>
      </c>
      <c r="I128" s="36" t="s">
        <v>7</v>
      </c>
      <c r="J128" s="40"/>
      <c r="K128" s="40"/>
      <c r="L128" s="40"/>
      <c r="M128" s="40">
        <v>19000</v>
      </c>
      <c r="N128" s="40"/>
    </row>
    <row r="129" spans="1:14">
      <c r="A129" s="40" t="s">
        <v>12</v>
      </c>
      <c r="B129" s="40" t="s">
        <v>42</v>
      </c>
      <c r="C129" s="40" t="s">
        <v>39</v>
      </c>
      <c r="D129" s="40" t="s">
        <v>84</v>
      </c>
      <c r="E129" s="54">
        <v>148</v>
      </c>
      <c r="F129" s="55" t="s">
        <v>57</v>
      </c>
      <c r="G129" s="56">
        <v>44063</v>
      </c>
      <c r="H129" s="56">
        <v>44063</v>
      </c>
      <c r="I129" s="36" t="s">
        <v>7</v>
      </c>
      <c r="J129" s="40"/>
      <c r="K129" s="40"/>
      <c r="L129" s="40"/>
      <c r="M129" s="40">
        <v>19000</v>
      </c>
      <c r="N129" s="40"/>
    </row>
    <row r="130" spans="1:14">
      <c r="A130" s="40" t="s">
        <v>12</v>
      </c>
      <c r="B130" s="40" t="s">
        <v>42</v>
      </c>
      <c r="C130" s="40" t="s">
        <v>39</v>
      </c>
      <c r="D130" s="40" t="s">
        <v>65</v>
      </c>
      <c r="E130" s="54">
        <v>310</v>
      </c>
      <c r="F130" s="55" t="s">
        <v>57</v>
      </c>
      <c r="G130" s="56">
        <v>44063</v>
      </c>
      <c r="H130" s="56">
        <v>44063</v>
      </c>
      <c r="I130" s="36" t="s">
        <v>7</v>
      </c>
      <c r="J130" s="40"/>
      <c r="K130" s="40"/>
      <c r="L130" s="40"/>
      <c r="M130" s="40">
        <v>19000</v>
      </c>
      <c r="N130" s="40"/>
    </row>
    <row r="131" spans="1:14">
      <c r="A131" s="40" t="s">
        <v>12</v>
      </c>
      <c r="B131" s="40" t="s">
        <v>38</v>
      </c>
      <c r="C131" s="40" t="s">
        <v>39</v>
      </c>
      <c r="D131" s="40" t="s">
        <v>117</v>
      </c>
      <c r="E131" s="54">
        <v>435</v>
      </c>
      <c r="F131" s="55" t="s">
        <v>57</v>
      </c>
      <c r="G131" s="56">
        <v>44063</v>
      </c>
      <c r="H131" s="56">
        <v>44063</v>
      </c>
      <c r="I131" s="36" t="s">
        <v>7</v>
      </c>
      <c r="J131" s="40"/>
      <c r="K131" s="40"/>
      <c r="L131" s="40"/>
      <c r="M131" s="40">
        <v>19000</v>
      </c>
      <c r="N131" s="40"/>
    </row>
    <row r="132" spans="1:14">
      <c r="A132" s="40" t="s">
        <v>12</v>
      </c>
      <c r="B132" s="40" t="s">
        <v>43</v>
      </c>
      <c r="C132" s="40" t="s">
        <v>39</v>
      </c>
      <c r="D132" s="40" t="s">
        <v>118</v>
      </c>
      <c r="E132" s="54">
        <v>1514</v>
      </c>
      <c r="F132" s="55" t="s">
        <v>57</v>
      </c>
      <c r="G132" s="56">
        <v>44063</v>
      </c>
      <c r="H132" s="56">
        <v>44063</v>
      </c>
      <c r="I132" s="36" t="s">
        <v>7</v>
      </c>
      <c r="J132" s="40"/>
      <c r="K132" s="40"/>
      <c r="L132" s="40"/>
      <c r="M132" s="40">
        <v>19000</v>
      </c>
      <c r="N132" s="40"/>
    </row>
    <row r="133" spans="1:14">
      <c r="A133" s="40" t="s">
        <v>12</v>
      </c>
      <c r="B133" s="40" t="s">
        <v>66</v>
      </c>
      <c r="C133" s="40" t="s">
        <v>39</v>
      </c>
      <c r="D133" s="40" t="s">
        <v>119</v>
      </c>
      <c r="E133" s="54">
        <v>450</v>
      </c>
      <c r="F133" s="55" t="s">
        <v>57</v>
      </c>
      <c r="G133" s="56">
        <v>44063</v>
      </c>
      <c r="H133" s="56">
        <v>44063</v>
      </c>
      <c r="I133" s="36" t="s">
        <v>7</v>
      </c>
      <c r="J133" s="40"/>
      <c r="K133" s="40"/>
      <c r="L133" s="40"/>
      <c r="M133" s="40">
        <v>19000</v>
      </c>
      <c r="N133" s="40"/>
    </row>
    <row r="134" spans="1:14">
      <c r="A134" s="40" t="s">
        <v>12</v>
      </c>
      <c r="B134" s="40" t="s">
        <v>91</v>
      </c>
      <c r="C134" s="40" t="s">
        <v>39</v>
      </c>
      <c r="D134" s="40" t="s">
        <v>120</v>
      </c>
      <c r="E134" s="54">
        <v>1240</v>
      </c>
      <c r="F134" s="55" t="s">
        <v>57</v>
      </c>
      <c r="G134" s="56">
        <v>44063</v>
      </c>
      <c r="H134" s="56">
        <v>44063</v>
      </c>
      <c r="I134" s="36" t="s">
        <v>7</v>
      </c>
      <c r="J134" s="40"/>
      <c r="K134" s="40"/>
      <c r="L134" s="40"/>
      <c r="M134" s="40">
        <v>19000</v>
      </c>
      <c r="N134" s="40"/>
    </row>
    <row r="135" spans="1:14">
      <c r="A135" s="40" t="s">
        <v>12</v>
      </c>
      <c r="B135" s="40" t="s">
        <v>38</v>
      </c>
      <c r="C135" s="40" t="s">
        <v>39</v>
      </c>
      <c r="D135" s="40" t="s">
        <v>94</v>
      </c>
      <c r="E135" s="54">
        <v>402</v>
      </c>
      <c r="F135" s="55" t="s">
        <v>57</v>
      </c>
      <c r="G135" s="56">
        <v>44063</v>
      </c>
      <c r="H135" s="56">
        <v>44063</v>
      </c>
      <c r="I135" s="36" t="s">
        <v>7</v>
      </c>
      <c r="J135" s="40"/>
      <c r="K135" s="40"/>
      <c r="L135" s="40"/>
      <c r="M135" s="40">
        <v>19000</v>
      </c>
      <c r="N135" s="40"/>
    </row>
    <row r="136" spans="1:14">
      <c r="A136" s="40" t="s">
        <v>12</v>
      </c>
      <c r="B136" s="40" t="s">
        <v>47</v>
      </c>
      <c r="C136" s="40" t="s">
        <v>39</v>
      </c>
      <c r="D136" s="40" t="s">
        <v>94</v>
      </c>
      <c r="E136" s="54">
        <v>601</v>
      </c>
      <c r="F136" s="55" t="s">
        <v>57</v>
      </c>
      <c r="G136" s="56">
        <v>44063</v>
      </c>
      <c r="H136" s="56">
        <v>44063</v>
      </c>
      <c r="I136" s="36" t="s">
        <v>7</v>
      </c>
      <c r="J136" s="40"/>
      <c r="K136" s="40"/>
      <c r="L136" s="40"/>
      <c r="M136" s="40">
        <v>19000</v>
      </c>
      <c r="N136" s="40"/>
    </row>
    <row r="137" spans="1:14">
      <c r="A137" s="40" t="s">
        <v>12</v>
      </c>
      <c r="B137" s="40" t="s">
        <v>48</v>
      </c>
      <c r="C137" s="40" t="s">
        <v>39</v>
      </c>
      <c r="D137" s="40" t="s">
        <v>94</v>
      </c>
      <c r="E137" s="54">
        <v>80</v>
      </c>
      <c r="F137" s="55" t="s">
        <v>57</v>
      </c>
      <c r="G137" s="56">
        <v>44063</v>
      </c>
      <c r="H137" s="56">
        <v>44063</v>
      </c>
      <c r="I137" s="36" t="s">
        <v>7</v>
      </c>
      <c r="J137" s="40"/>
      <c r="K137" s="40"/>
      <c r="L137" s="40"/>
      <c r="M137" s="40">
        <v>19000</v>
      </c>
      <c r="N137" s="40"/>
    </row>
    <row r="138" spans="1:14">
      <c r="A138" s="40" t="s">
        <v>12</v>
      </c>
      <c r="B138" s="40" t="s">
        <v>43</v>
      </c>
      <c r="C138" s="40" t="s">
        <v>82</v>
      </c>
      <c r="D138" s="40" t="s">
        <v>121</v>
      </c>
      <c r="E138" s="54">
        <v>240</v>
      </c>
      <c r="F138" s="55" t="s">
        <v>57</v>
      </c>
      <c r="G138" s="56">
        <v>44063</v>
      </c>
      <c r="H138" s="56">
        <v>44063</v>
      </c>
      <c r="I138" s="36" t="s">
        <v>7</v>
      </c>
      <c r="J138" s="40"/>
      <c r="K138" s="40"/>
      <c r="L138" s="40"/>
      <c r="M138" s="40">
        <v>19000</v>
      </c>
      <c r="N138" s="40"/>
    </row>
    <row r="139" spans="1:14">
      <c r="A139" s="40" t="s">
        <v>12</v>
      </c>
      <c r="B139" s="40" t="s">
        <v>38</v>
      </c>
      <c r="C139" s="40" t="s">
        <v>82</v>
      </c>
      <c r="D139" s="40" t="s">
        <v>108</v>
      </c>
      <c r="E139" s="54">
        <v>1592</v>
      </c>
      <c r="F139" s="55" t="s">
        <v>52</v>
      </c>
      <c r="G139" s="56">
        <v>44063</v>
      </c>
      <c r="H139" s="56">
        <v>44063</v>
      </c>
      <c r="I139" s="36" t="s">
        <v>7</v>
      </c>
      <c r="J139" s="40"/>
      <c r="K139" s="40"/>
      <c r="L139" s="40"/>
      <c r="M139" s="40">
        <v>19000</v>
      </c>
      <c r="N139" s="40"/>
    </row>
    <row r="140" spans="1:14">
      <c r="A140" s="40" t="s">
        <v>22</v>
      </c>
      <c r="B140" s="40" t="s">
        <v>38</v>
      </c>
      <c r="C140" s="40" t="s">
        <v>39</v>
      </c>
      <c r="D140" s="40" t="s">
        <v>122</v>
      </c>
      <c r="E140" s="54">
        <v>1516</v>
      </c>
      <c r="F140" s="55" t="s">
        <v>45</v>
      </c>
      <c r="G140" s="56">
        <v>44094</v>
      </c>
      <c r="H140" s="56">
        <v>44094</v>
      </c>
      <c r="I140" s="36" t="s">
        <v>8</v>
      </c>
      <c r="J140" s="40"/>
      <c r="K140" s="40"/>
      <c r="L140" s="40"/>
      <c r="M140" s="40">
        <v>19500</v>
      </c>
    </row>
    <row r="141" spans="1:14">
      <c r="A141" s="40" t="s">
        <v>22</v>
      </c>
      <c r="B141" s="40" t="s">
        <v>38</v>
      </c>
      <c r="C141" s="40" t="s">
        <v>39</v>
      </c>
      <c r="D141" s="40" t="s">
        <v>123</v>
      </c>
      <c r="E141" s="54">
        <v>163</v>
      </c>
      <c r="F141" s="55" t="s">
        <v>52</v>
      </c>
      <c r="G141" s="56">
        <v>44094</v>
      </c>
      <c r="H141" s="56">
        <v>44094</v>
      </c>
      <c r="I141" s="36" t="s">
        <v>8</v>
      </c>
      <c r="J141" s="40"/>
      <c r="K141" s="40"/>
      <c r="L141" s="40"/>
      <c r="M141" s="40">
        <v>19500</v>
      </c>
    </row>
    <row r="142" spans="1:14">
      <c r="A142" s="40" t="s">
        <v>22</v>
      </c>
      <c r="B142" s="40" t="s">
        <v>42</v>
      </c>
      <c r="C142" s="40" t="s">
        <v>39</v>
      </c>
      <c r="D142" s="40" t="s">
        <v>123</v>
      </c>
      <c r="E142" s="54">
        <v>100</v>
      </c>
      <c r="F142" s="55" t="s">
        <v>52</v>
      </c>
      <c r="G142" s="56">
        <v>44094</v>
      </c>
      <c r="H142" s="56">
        <v>44094</v>
      </c>
      <c r="I142" s="36" t="s">
        <v>8</v>
      </c>
      <c r="J142" s="40"/>
      <c r="K142" s="40"/>
      <c r="L142" s="40"/>
      <c r="M142" s="40">
        <v>19500</v>
      </c>
    </row>
    <row r="143" spans="1:14">
      <c r="A143" s="40" t="s">
        <v>22</v>
      </c>
      <c r="B143" s="40" t="s">
        <v>47</v>
      </c>
      <c r="C143" s="40" t="s">
        <v>39</v>
      </c>
      <c r="D143" s="40" t="s">
        <v>123</v>
      </c>
      <c r="E143" s="54">
        <v>179</v>
      </c>
      <c r="F143" s="55" t="s">
        <v>52</v>
      </c>
      <c r="G143" s="56">
        <v>44094</v>
      </c>
      <c r="H143" s="56">
        <v>44094</v>
      </c>
      <c r="I143" s="36" t="s">
        <v>8</v>
      </c>
      <c r="J143" s="40"/>
      <c r="K143" s="40"/>
      <c r="L143" s="40"/>
      <c r="M143" s="40">
        <v>19500</v>
      </c>
    </row>
    <row r="144" spans="1:14">
      <c r="A144" s="40" t="s">
        <v>22</v>
      </c>
      <c r="B144" s="40" t="s">
        <v>91</v>
      </c>
      <c r="C144" s="40" t="s">
        <v>39</v>
      </c>
      <c r="D144" s="40" t="s">
        <v>124</v>
      </c>
      <c r="E144" s="54">
        <v>29</v>
      </c>
      <c r="F144" s="55" t="s">
        <v>45</v>
      </c>
      <c r="G144" s="56">
        <v>44094</v>
      </c>
      <c r="H144" s="56">
        <v>44094</v>
      </c>
      <c r="I144" s="36" t="s">
        <v>8</v>
      </c>
      <c r="J144" s="40"/>
      <c r="K144" s="40"/>
      <c r="L144" s="40"/>
      <c r="M144" s="40">
        <v>19500</v>
      </c>
    </row>
    <row r="145" spans="1:13">
      <c r="A145" s="40" t="s">
        <v>22</v>
      </c>
      <c r="B145" s="40" t="s">
        <v>38</v>
      </c>
      <c r="C145" s="40" t="s">
        <v>82</v>
      </c>
      <c r="D145" s="40" t="s">
        <v>125</v>
      </c>
      <c r="E145" s="54">
        <v>106</v>
      </c>
      <c r="F145" s="55" t="s">
        <v>50</v>
      </c>
      <c r="G145" s="56">
        <v>44094</v>
      </c>
      <c r="H145" s="56">
        <v>44094</v>
      </c>
      <c r="I145" s="36" t="s">
        <v>8</v>
      </c>
      <c r="J145" s="40"/>
      <c r="K145" s="40"/>
      <c r="L145" s="40"/>
      <c r="M145" s="40">
        <v>19500</v>
      </c>
    </row>
    <row r="146" spans="1:13">
      <c r="A146" s="40" t="s">
        <v>22</v>
      </c>
      <c r="B146" s="40" t="s">
        <v>47</v>
      </c>
      <c r="C146" s="40" t="s">
        <v>82</v>
      </c>
      <c r="D146" s="40" t="s">
        <v>126</v>
      </c>
      <c r="E146" s="54">
        <v>49</v>
      </c>
      <c r="F146" s="55" t="s">
        <v>50</v>
      </c>
      <c r="G146" s="56">
        <v>44094</v>
      </c>
      <c r="H146" s="56">
        <v>44094</v>
      </c>
      <c r="I146" s="36" t="s">
        <v>8</v>
      </c>
      <c r="J146" s="40"/>
      <c r="K146" s="40"/>
      <c r="L146" s="40"/>
      <c r="M146" s="40">
        <v>19500</v>
      </c>
    </row>
    <row r="147" spans="1:13">
      <c r="A147" s="40" t="s">
        <v>22</v>
      </c>
      <c r="B147" s="40" t="s">
        <v>38</v>
      </c>
      <c r="C147" s="40" t="s">
        <v>82</v>
      </c>
      <c r="D147" s="40" t="s">
        <v>127</v>
      </c>
      <c r="E147" s="54">
        <v>725</v>
      </c>
      <c r="F147" s="55" t="s">
        <v>50</v>
      </c>
      <c r="G147" s="56">
        <v>44094</v>
      </c>
      <c r="H147" s="56">
        <v>44094</v>
      </c>
      <c r="I147" s="36" t="s">
        <v>8</v>
      </c>
      <c r="J147" s="40"/>
      <c r="K147" s="40"/>
      <c r="L147" s="40"/>
      <c r="M147" s="40">
        <v>19500</v>
      </c>
    </row>
    <row r="148" spans="1:13">
      <c r="A148" s="40" t="s">
        <v>23</v>
      </c>
      <c r="B148" s="40" t="s">
        <v>47</v>
      </c>
      <c r="C148" s="40" t="s">
        <v>39</v>
      </c>
      <c r="D148" s="40" t="s">
        <v>98</v>
      </c>
      <c r="E148" s="54">
        <v>1639</v>
      </c>
      <c r="F148" s="55" t="s">
        <v>54</v>
      </c>
      <c r="G148" s="56">
        <v>44094</v>
      </c>
      <c r="H148" s="56">
        <v>44094</v>
      </c>
      <c r="I148" s="36" t="s">
        <v>8</v>
      </c>
      <c r="J148" s="40"/>
      <c r="K148" s="40"/>
      <c r="L148" s="40"/>
      <c r="M148" s="40">
        <v>19500</v>
      </c>
    </row>
    <row r="149" spans="1:13">
      <c r="A149" s="40" t="s">
        <v>23</v>
      </c>
      <c r="B149" s="40" t="s">
        <v>48</v>
      </c>
      <c r="C149" s="40" t="s">
        <v>39</v>
      </c>
      <c r="D149" s="40" t="s">
        <v>98</v>
      </c>
      <c r="E149" s="54">
        <v>400</v>
      </c>
      <c r="F149" s="55" t="s">
        <v>54</v>
      </c>
      <c r="G149" s="56">
        <v>44094</v>
      </c>
      <c r="H149" s="56">
        <v>44094</v>
      </c>
      <c r="I149" s="36" t="s">
        <v>8</v>
      </c>
      <c r="J149" s="40"/>
      <c r="K149" s="40"/>
      <c r="L149" s="40"/>
      <c r="M149" s="40">
        <v>19500</v>
      </c>
    </row>
    <row r="150" spans="1:13">
      <c r="A150" s="40" t="s">
        <v>23</v>
      </c>
      <c r="B150" s="40" t="s">
        <v>42</v>
      </c>
      <c r="C150" s="40" t="s">
        <v>39</v>
      </c>
      <c r="D150" s="40" t="s">
        <v>98</v>
      </c>
      <c r="E150" s="54">
        <v>1676</v>
      </c>
      <c r="F150" s="55" t="s">
        <v>54</v>
      </c>
      <c r="G150" s="56">
        <v>44094</v>
      </c>
      <c r="H150" s="56">
        <v>44094</v>
      </c>
      <c r="I150" s="36" t="s">
        <v>8</v>
      </c>
      <c r="J150" s="40"/>
      <c r="K150" s="40"/>
      <c r="L150" s="40"/>
      <c r="M150" s="40">
        <v>19500</v>
      </c>
    </row>
    <row r="151" spans="1:13">
      <c r="A151" s="40" t="s">
        <v>23</v>
      </c>
      <c r="B151" s="40" t="s">
        <v>38</v>
      </c>
      <c r="C151" s="40" t="s">
        <v>39</v>
      </c>
      <c r="D151" s="40" t="s">
        <v>51</v>
      </c>
      <c r="E151" s="54">
        <v>276</v>
      </c>
      <c r="F151" s="55" t="s">
        <v>52</v>
      </c>
      <c r="G151" s="56">
        <v>44094</v>
      </c>
      <c r="H151" s="56">
        <v>44094</v>
      </c>
      <c r="I151" s="36" t="s">
        <v>8</v>
      </c>
      <c r="J151" s="40"/>
      <c r="K151" s="40"/>
      <c r="L151" s="40"/>
      <c r="M151" s="40">
        <v>19500</v>
      </c>
    </row>
    <row r="152" spans="1:13">
      <c r="A152" s="40" t="s">
        <v>23</v>
      </c>
      <c r="B152" s="40" t="s">
        <v>66</v>
      </c>
      <c r="C152" s="40" t="s">
        <v>39</v>
      </c>
      <c r="D152" s="40" t="s">
        <v>51</v>
      </c>
      <c r="E152" s="54">
        <v>50</v>
      </c>
      <c r="F152" s="55" t="s">
        <v>52</v>
      </c>
      <c r="G152" s="56">
        <v>44094</v>
      </c>
      <c r="H152" s="56">
        <v>44094</v>
      </c>
      <c r="I152" s="36" t="s">
        <v>8</v>
      </c>
      <c r="J152" s="40"/>
      <c r="K152" s="40"/>
      <c r="L152" s="40"/>
      <c r="M152" s="40">
        <v>19500</v>
      </c>
    </row>
    <row r="153" spans="1:13">
      <c r="A153" s="40" t="s">
        <v>12</v>
      </c>
      <c r="B153" s="40" t="s">
        <v>38</v>
      </c>
      <c r="C153" s="40" t="s">
        <v>39</v>
      </c>
      <c r="D153" s="40" t="s">
        <v>84</v>
      </c>
      <c r="E153" s="54">
        <v>192</v>
      </c>
      <c r="F153" s="55" t="s">
        <v>57</v>
      </c>
      <c r="G153" s="56">
        <v>44094</v>
      </c>
      <c r="H153" s="56">
        <v>44094</v>
      </c>
      <c r="I153" s="36" t="s">
        <v>8</v>
      </c>
      <c r="J153" s="40"/>
      <c r="K153" s="40"/>
      <c r="L153" s="40"/>
      <c r="M153" s="40">
        <v>19500</v>
      </c>
    </row>
    <row r="154" spans="1:13">
      <c r="A154" s="40" t="s">
        <v>12</v>
      </c>
      <c r="B154" s="40" t="s">
        <v>42</v>
      </c>
      <c r="C154" s="40" t="s">
        <v>39</v>
      </c>
      <c r="D154" s="40" t="s">
        <v>84</v>
      </c>
      <c r="E154" s="54">
        <v>150</v>
      </c>
      <c r="F154" s="55" t="s">
        <v>57</v>
      </c>
      <c r="G154" s="56">
        <v>44094</v>
      </c>
      <c r="H154" s="56">
        <v>44094</v>
      </c>
      <c r="I154" s="36" t="s">
        <v>8</v>
      </c>
      <c r="J154" s="40"/>
      <c r="K154" s="40"/>
      <c r="L154" s="40"/>
      <c r="M154" s="40">
        <v>19500</v>
      </c>
    </row>
    <row r="155" spans="1:13">
      <c r="A155" s="40" t="s">
        <v>12</v>
      </c>
      <c r="B155" s="40" t="s">
        <v>42</v>
      </c>
      <c r="C155" s="40" t="s">
        <v>39</v>
      </c>
      <c r="D155" s="40" t="s">
        <v>60</v>
      </c>
      <c r="E155" s="54">
        <v>150</v>
      </c>
      <c r="F155" s="55" t="s">
        <v>57</v>
      </c>
      <c r="G155" s="56">
        <v>44094</v>
      </c>
      <c r="H155" s="56">
        <v>44094</v>
      </c>
      <c r="I155" s="36" t="s">
        <v>8</v>
      </c>
      <c r="J155" s="40"/>
      <c r="K155" s="40"/>
      <c r="L155" s="40"/>
      <c r="M155" s="40">
        <v>19500</v>
      </c>
    </row>
    <row r="156" spans="1:13">
      <c r="A156" s="40" t="s">
        <v>12</v>
      </c>
      <c r="B156" s="40" t="s">
        <v>38</v>
      </c>
      <c r="C156" s="40" t="s">
        <v>39</v>
      </c>
      <c r="D156" s="40" t="s">
        <v>117</v>
      </c>
      <c r="E156" s="54">
        <v>435</v>
      </c>
      <c r="F156" s="55" t="s">
        <v>57</v>
      </c>
      <c r="G156" s="56">
        <v>44094</v>
      </c>
      <c r="H156" s="56">
        <v>44094</v>
      </c>
      <c r="I156" s="36" t="s">
        <v>8</v>
      </c>
      <c r="J156" s="40"/>
      <c r="K156" s="40"/>
      <c r="L156" s="40"/>
      <c r="M156" s="40">
        <v>19500</v>
      </c>
    </row>
    <row r="157" spans="1:13">
      <c r="A157" s="40" t="s">
        <v>12</v>
      </c>
      <c r="B157" s="40" t="s">
        <v>38</v>
      </c>
      <c r="C157" s="40" t="s">
        <v>39</v>
      </c>
      <c r="D157" s="40" t="s">
        <v>65</v>
      </c>
      <c r="E157" s="54">
        <v>96</v>
      </c>
      <c r="F157" s="55" t="s">
        <v>57</v>
      </c>
      <c r="G157" s="56">
        <v>44094</v>
      </c>
      <c r="H157" s="56">
        <v>44094</v>
      </c>
      <c r="I157" s="36" t="s">
        <v>8</v>
      </c>
      <c r="J157" s="40"/>
      <c r="K157" s="40"/>
      <c r="L157" s="40"/>
      <c r="M157" s="40">
        <v>19500</v>
      </c>
    </row>
    <row r="158" spans="1:13">
      <c r="A158" s="40" t="s">
        <v>12</v>
      </c>
      <c r="B158" s="40" t="s">
        <v>42</v>
      </c>
      <c r="C158" s="40" t="s">
        <v>39</v>
      </c>
      <c r="D158" s="40" t="s">
        <v>65</v>
      </c>
      <c r="E158" s="54">
        <v>625</v>
      </c>
      <c r="F158" s="55" t="s">
        <v>57</v>
      </c>
      <c r="G158" s="56">
        <v>44094</v>
      </c>
      <c r="H158" s="56">
        <v>44094</v>
      </c>
      <c r="I158" s="36" t="s">
        <v>8</v>
      </c>
      <c r="J158" s="40"/>
      <c r="K158" s="40"/>
      <c r="L158" s="40"/>
      <c r="M158" s="40">
        <v>19500</v>
      </c>
    </row>
    <row r="159" spans="1:13">
      <c r="A159" s="40" t="s">
        <v>12</v>
      </c>
      <c r="B159" s="40" t="s">
        <v>38</v>
      </c>
      <c r="C159" s="40" t="s">
        <v>39</v>
      </c>
      <c r="D159" s="40" t="s">
        <v>128</v>
      </c>
      <c r="E159" s="54">
        <v>1611</v>
      </c>
      <c r="F159" s="55" t="s">
        <v>52</v>
      </c>
      <c r="G159" s="56">
        <v>44094</v>
      </c>
      <c r="H159" s="56">
        <v>44094</v>
      </c>
      <c r="I159" s="36" t="s">
        <v>8</v>
      </c>
      <c r="J159" s="40"/>
      <c r="K159" s="40"/>
      <c r="L159" s="40"/>
      <c r="M159" s="40">
        <v>19500</v>
      </c>
    </row>
    <row r="160" spans="1:13">
      <c r="A160" s="40" t="s">
        <v>12</v>
      </c>
      <c r="B160" s="40" t="s">
        <v>66</v>
      </c>
      <c r="C160" s="40" t="s">
        <v>39</v>
      </c>
      <c r="D160" s="40" t="s">
        <v>128</v>
      </c>
      <c r="E160" s="54">
        <v>50</v>
      </c>
      <c r="F160" s="55" t="s">
        <v>52</v>
      </c>
      <c r="G160" s="56">
        <v>44094</v>
      </c>
      <c r="H160" s="56">
        <v>44094</v>
      </c>
      <c r="I160" s="36" t="s">
        <v>8</v>
      </c>
      <c r="J160" s="40"/>
      <c r="K160" s="40"/>
      <c r="L160" s="40"/>
      <c r="M160" s="40">
        <v>19500</v>
      </c>
    </row>
    <row r="161" spans="1:14">
      <c r="A161" s="40" t="s">
        <v>12</v>
      </c>
      <c r="B161" s="40" t="s">
        <v>66</v>
      </c>
      <c r="C161" s="40" t="s">
        <v>82</v>
      </c>
      <c r="D161" s="40" t="s">
        <v>108</v>
      </c>
      <c r="E161" s="54">
        <v>1943</v>
      </c>
      <c r="F161" s="55" t="s">
        <v>52</v>
      </c>
      <c r="G161" s="56">
        <v>44094</v>
      </c>
      <c r="H161" s="56">
        <v>44094</v>
      </c>
      <c r="I161" s="36" t="s">
        <v>8</v>
      </c>
      <c r="J161" s="40"/>
      <c r="K161" s="40"/>
      <c r="L161" s="40"/>
      <c r="M161" s="40">
        <v>19500</v>
      </c>
    </row>
    <row r="162" spans="1:14">
      <c r="A162" s="40" t="s">
        <v>12</v>
      </c>
      <c r="B162" s="40" t="s">
        <v>38</v>
      </c>
      <c r="C162" s="40" t="s">
        <v>82</v>
      </c>
      <c r="D162" s="40" t="s">
        <v>129</v>
      </c>
      <c r="E162" s="54">
        <v>3295</v>
      </c>
      <c r="F162" s="55" t="s">
        <v>52</v>
      </c>
      <c r="G162" s="56">
        <v>44094</v>
      </c>
      <c r="H162" s="56">
        <v>44094</v>
      </c>
      <c r="I162" s="36" t="s">
        <v>8</v>
      </c>
      <c r="J162" s="40"/>
      <c r="K162" s="40"/>
      <c r="L162" s="40"/>
      <c r="M162" s="40">
        <v>19500</v>
      </c>
    </row>
    <row r="163" spans="1:14">
      <c r="A163" s="40" t="s">
        <v>22</v>
      </c>
      <c r="B163" s="40" t="s">
        <v>91</v>
      </c>
      <c r="C163" s="40" t="s">
        <v>39</v>
      </c>
      <c r="D163" s="40" t="s">
        <v>130</v>
      </c>
      <c r="E163" s="54">
        <v>450</v>
      </c>
      <c r="F163" s="55" t="s">
        <v>52</v>
      </c>
      <c r="G163" s="56">
        <v>44124</v>
      </c>
      <c r="H163" s="56">
        <v>44124</v>
      </c>
      <c r="I163" s="36" t="s">
        <v>9</v>
      </c>
      <c r="J163" s="40"/>
      <c r="K163" s="40"/>
      <c r="L163" s="40"/>
      <c r="M163" s="40">
        <v>20000</v>
      </c>
      <c r="N163" s="40"/>
    </row>
    <row r="164" spans="1:14">
      <c r="A164" s="40" t="s">
        <v>22</v>
      </c>
      <c r="B164" s="40" t="s">
        <v>38</v>
      </c>
      <c r="C164" s="40" t="s">
        <v>39</v>
      </c>
      <c r="D164" s="40" t="s">
        <v>105</v>
      </c>
      <c r="E164" s="54">
        <v>1758</v>
      </c>
      <c r="F164" s="55" t="s">
        <v>50</v>
      </c>
      <c r="G164" s="56">
        <v>44124</v>
      </c>
      <c r="H164" s="56">
        <v>44124</v>
      </c>
      <c r="I164" s="36" t="s">
        <v>9</v>
      </c>
      <c r="J164" s="40"/>
      <c r="K164" s="40"/>
      <c r="L164" s="40"/>
      <c r="M164" s="40">
        <v>20000</v>
      </c>
      <c r="N164" s="40"/>
    </row>
    <row r="165" spans="1:14">
      <c r="A165" s="40" t="s">
        <v>22</v>
      </c>
      <c r="B165" s="40" t="s">
        <v>66</v>
      </c>
      <c r="C165" s="40" t="s">
        <v>82</v>
      </c>
      <c r="D165" s="40" t="s">
        <v>131</v>
      </c>
      <c r="E165" s="54">
        <v>61</v>
      </c>
      <c r="F165" s="37" t="s">
        <v>57</v>
      </c>
      <c r="G165" s="56">
        <v>44124</v>
      </c>
      <c r="H165" s="56">
        <v>44124</v>
      </c>
      <c r="I165" s="36" t="s">
        <v>9</v>
      </c>
      <c r="J165" s="40"/>
      <c r="K165" s="40"/>
      <c r="L165" s="40"/>
      <c r="M165" s="40">
        <v>20000</v>
      </c>
      <c r="N165" s="40"/>
    </row>
    <row r="166" spans="1:14">
      <c r="A166" s="40" t="s">
        <v>22</v>
      </c>
      <c r="B166" s="40" t="s">
        <v>91</v>
      </c>
      <c r="C166" s="40" t="s">
        <v>82</v>
      </c>
      <c r="D166" s="40" t="s">
        <v>131</v>
      </c>
      <c r="E166" s="54">
        <v>67</v>
      </c>
      <c r="F166" s="37" t="s">
        <v>57</v>
      </c>
      <c r="G166" s="56">
        <v>44124</v>
      </c>
      <c r="H166" s="56">
        <v>44124</v>
      </c>
      <c r="I166" s="36" t="s">
        <v>9</v>
      </c>
      <c r="J166" s="40"/>
      <c r="K166" s="40"/>
      <c r="L166" s="40"/>
      <c r="M166" s="40">
        <v>20000</v>
      </c>
      <c r="N166" s="40"/>
    </row>
    <row r="167" spans="1:14">
      <c r="A167" s="40" t="s">
        <v>22</v>
      </c>
      <c r="B167" s="40" t="s">
        <v>43</v>
      </c>
      <c r="C167" s="40" t="s">
        <v>82</v>
      </c>
      <c r="D167" s="40" t="s">
        <v>132</v>
      </c>
      <c r="E167" s="54">
        <v>59</v>
      </c>
      <c r="F167" s="55" t="s">
        <v>45</v>
      </c>
      <c r="G167" s="56">
        <v>44124</v>
      </c>
      <c r="H167" s="56">
        <v>44124</v>
      </c>
      <c r="I167" s="36" t="s">
        <v>9</v>
      </c>
      <c r="J167" s="40"/>
      <c r="K167" s="40"/>
      <c r="L167" s="40"/>
      <c r="M167" s="40">
        <v>20000</v>
      </c>
      <c r="N167" s="40"/>
    </row>
    <row r="168" spans="1:14">
      <c r="A168" s="40" t="s">
        <v>23</v>
      </c>
      <c r="B168" s="40" t="s">
        <v>38</v>
      </c>
      <c r="C168" s="40" t="s">
        <v>39</v>
      </c>
      <c r="D168" s="40" t="s">
        <v>133</v>
      </c>
      <c r="E168" s="54">
        <v>183</v>
      </c>
      <c r="F168" s="55" t="s">
        <v>57</v>
      </c>
      <c r="G168" s="56">
        <v>44124</v>
      </c>
      <c r="H168" s="56">
        <v>44124</v>
      </c>
      <c r="I168" s="36" t="s">
        <v>9</v>
      </c>
      <c r="J168" s="40"/>
      <c r="K168" s="40"/>
      <c r="L168" s="40"/>
      <c r="M168" s="40">
        <v>20000</v>
      </c>
      <c r="N168" s="40"/>
    </row>
    <row r="169" spans="1:14">
      <c r="A169" s="40" t="s">
        <v>23</v>
      </c>
      <c r="B169" s="40" t="s">
        <v>42</v>
      </c>
      <c r="C169" s="40" t="s">
        <v>39</v>
      </c>
      <c r="D169" s="40" t="s">
        <v>133</v>
      </c>
      <c r="E169" s="54">
        <v>100</v>
      </c>
      <c r="F169" s="55" t="s">
        <v>57</v>
      </c>
      <c r="G169" s="56">
        <v>44124</v>
      </c>
      <c r="H169" s="56">
        <v>44124</v>
      </c>
      <c r="I169" s="36" t="s">
        <v>9</v>
      </c>
      <c r="J169" s="40"/>
      <c r="K169" s="40"/>
      <c r="L169" s="40"/>
      <c r="M169" s="40">
        <v>20000</v>
      </c>
      <c r="N169" s="40"/>
    </row>
    <row r="170" spans="1:14">
      <c r="A170" s="40" t="s">
        <v>23</v>
      </c>
      <c r="B170" s="40" t="s">
        <v>47</v>
      </c>
      <c r="C170" s="40" t="s">
        <v>39</v>
      </c>
      <c r="D170" s="40" t="s">
        <v>133</v>
      </c>
      <c r="E170" s="54">
        <v>283</v>
      </c>
      <c r="F170" s="55" t="s">
        <v>57</v>
      </c>
      <c r="G170" s="56">
        <v>44124</v>
      </c>
      <c r="H170" s="56">
        <v>44124</v>
      </c>
      <c r="I170" s="36" t="s">
        <v>9</v>
      </c>
      <c r="J170" s="40"/>
      <c r="K170" s="40"/>
      <c r="L170" s="40"/>
      <c r="M170" s="40">
        <v>20000</v>
      </c>
      <c r="N170" s="40"/>
    </row>
    <row r="171" spans="1:14">
      <c r="A171" s="40" t="s">
        <v>23</v>
      </c>
      <c r="B171" s="40" t="s">
        <v>48</v>
      </c>
      <c r="C171" s="40" t="s">
        <v>39</v>
      </c>
      <c r="D171" s="40" t="s">
        <v>133</v>
      </c>
      <c r="E171" s="54">
        <v>80</v>
      </c>
      <c r="F171" s="55" t="s">
        <v>57</v>
      </c>
      <c r="G171" s="56">
        <v>44124</v>
      </c>
      <c r="H171" s="56">
        <v>44124</v>
      </c>
      <c r="I171" s="36" t="s">
        <v>9</v>
      </c>
      <c r="J171" s="40"/>
      <c r="K171" s="40"/>
      <c r="L171" s="40"/>
      <c r="M171" s="40">
        <v>20000</v>
      </c>
      <c r="N171" s="40"/>
    </row>
    <row r="172" spans="1:14">
      <c r="A172" s="40" t="s">
        <v>12</v>
      </c>
      <c r="B172" s="40" t="s">
        <v>38</v>
      </c>
      <c r="C172" s="40" t="s">
        <v>39</v>
      </c>
      <c r="D172" s="40" t="s">
        <v>134</v>
      </c>
      <c r="E172" s="54">
        <v>992</v>
      </c>
      <c r="F172" s="55" t="s">
        <v>52</v>
      </c>
      <c r="G172" s="56">
        <v>44124</v>
      </c>
      <c r="H172" s="56">
        <v>44124</v>
      </c>
      <c r="I172" s="36" t="s">
        <v>9</v>
      </c>
      <c r="J172" s="40"/>
      <c r="K172" s="40"/>
      <c r="L172" s="40"/>
      <c r="M172" s="40">
        <v>20000</v>
      </c>
      <c r="N172" s="40"/>
    </row>
    <row r="173" spans="1:14">
      <c r="A173" s="40" t="s">
        <v>12</v>
      </c>
      <c r="B173" s="40" t="s">
        <v>66</v>
      </c>
      <c r="C173" s="40" t="s">
        <v>39</v>
      </c>
      <c r="D173" s="40" t="s">
        <v>134</v>
      </c>
      <c r="E173" s="54">
        <v>50</v>
      </c>
      <c r="F173" s="55" t="s">
        <v>52</v>
      </c>
      <c r="G173" s="56">
        <v>44124</v>
      </c>
      <c r="H173" s="56">
        <v>44124</v>
      </c>
      <c r="I173" s="36" t="s">
        <v>9</v>
      </c>
      <c r="J173" s="40"/>
      <c r="K173" s="40"/>
      <c r="L173" s="40"/>
      <c r="M173" s="40">
        <v>20000</v>
      </c>
      <c r="N173" s="40"/>
    </row>
    <row r="174" spans="1:14">
      <c r="A174" s="40" t="s">
        <v>12</v>
      </c>
      <c r="B174" s="40" t="s">
        <v>66</v>
      </c>
      <c r="C174" s="40" t="s">
        <v>39</v>
      </c>
      <c r="D174" s="40" t="s">
        <v>135</v>
      </c>
      <c r="E174" s="54">
        <v>6375</v>
      </c>
      <c r="F174" s="55" t="s">
        <v>57</v>
      </c>
      <c r="G174" s="56">
        <v>44124</v>
      </c>
      <c r="H174" s="56">
        <v>44124</v>
      </c>
      <c r="I174" s="36" t="s">
        <v>9</v>
      </c>
      <c r="J174" s="40"/>
      <c r="K174" s="40"/>
      <c r="L174" s="40"/>
      <c r="M174" s="40">
        <v>20000</v>
      </c>
      <c r="N174" s="40"/>
    </row>
    <row r="175" spans="1:14">
      <c r="A175" s="40" t="s">
        <v>12</v>
      </c>
      <c r="B175" s="40" t="s">
        <v>47</v>
      </c>
      <c r="C175" s="40" t="s">
        <v>39</v>
      </c>
      <c r="D175" s="40" t="s">
        <v>61</v>
      </c>
      <c r="E175" s="54">
        <v>280</v>
      </c>
      <c r="F175" s="55" t="s">
        <v>57</v>
      </c>
      <c r="G175" s="56">
        <v>44124</v>
      </c>
      <c r="H175" s="56">
        <v>44124</v>
      </c>
      <c r="I175" s="36" t="s">
        <v>9</v>
      </c>
      <c r="J175" s="40"/>
      <c r="K175" s="40"/>
      <c r="L175" s="40"/>
      <c r="M175" s="40">
        <v>20000</v>
      </c>
      <c r="N175" s="40"/>
    </row>
    <row r="176" spans="1:14">
      <c r="A176" s="40" t="s">
        <v>22</v>
      </c>
      <c r="B176" s="40" t="s">
        <v>42</v>
      </c>
      <c r="C176" s="40" t="s">
        <v>39</v>
      </c>
      <c r="D176" s="40" t="s">
        <v>136</v>
      </c>
      <c r="E176" s="54">
        <v>2070</v>
      </c>
      <c r="F176" s="55" t="s">
        <v>54</v>
      </c>
      <c r="G176" s="56">
        <v>44155</v>
      </c>
      <c r="H176" s="56">
        <v>44155</v>
      </c>
      <c r="I176" s="36" t="s">
        <v>10</v>
      </c>
      <c r="J176" s="40"/>
      <c r="K176" s="40"/>
      <c r="L176" s="40"/>
      <c r="M176" s="40">
        <v>20500</v>
      </c>
    </row>
    <row r="177" spans="1:13">
      <c r="A177" s="40" t="s">
        <v>22</v>
      </c>
      <c r="B177" s="40" t="s">
        <v>47</v>
      </c>
      <c r="C177" s="40" t="s">
        <v>39</v>
      </c>
      <c r="D177" s="40" t="s">
        <v>136</v>
      </c>
      <c r="E177" s="54">
        <v>1656</v>
      </c>
      <c r="F177" s="55" t="s">
        <v>54</v>
      </c>
      <c r="G177" s="56">
        <v>44155</v>
      </c>
      <c r="H177" s="56">
        <v>44155</v>
      </c>
      <c r="I177" s="40" t="s">
        <v>10</v>
      </c>
      <c r="J177" s="40"/>
      <c r="K177" s="40"/>
      <c r="L177" s="40"/>
      <c r="M177" s="40">
        <v>20500</v>
      </c>
    </row>
    <row r="178" spans="1:13">
      <c r="A178" s="40" t="s">
        <v>22</v>
      </c>
      <c r="B178" s="40" t="s">
        <v>91</v>
      </c>
      <c r="C178" s="40" t="s">
        <v>39</v>
      </c>
      <c r="D178" s="40" t="s">
        <v>136</v>
      </c>
      <c r="E178" s="54">
        <v>4129</v>
      </c>
      <c r="F178" s="55" t="s">
        <v>54</v>
      </c>
      <c r="G178" s="56">
        <v>44155</v>
      </c>
      <c r="H178" s="56">
        <v>44155</v>
      </c>
      <c r="I178" s="40" t="s">
        <v>10</v>
      </c>
      <c r="J178" s="40"/>
      <c r="K178" s="40"/>
      <c r="L178" s="40"/>
      <c r="M178" s="40">
        <v>20500</v>
      </c>
    </row>
    <row r="179" spans="1:13">
      <c r="A179" s="40" t="s">
        <v>22</v>
      </c>
      <c r="B179" s="40" t="s">
        <v>43</v>
      </c>
      <c r="C179" s="40" t="s">
        <v>82</v>
      </c>
      <c r="D179" s="40" t="s">
        <v>137</v>
      </c>
      <c r="E179" s="54">
        <v>515</v>
      </c>
      <c r="F179" s="55" t="s">
        <v>41</v>
      </c>
      <c r="G179" s="56">
        <v>44155</v>
      </c>
      <c r="H179" s="56">
        <v>44155</v>
      </c>
      <c r="I179" s="40" t="s">
        <v>10</v>
      </c>
      <c r="J179" s="40"/>
      <c r="K179" s="40"/>
      <c r="L179" s="40"/>
      <c r="M179" s="40">
        <v>20500</v>
      </c>
    </row>
    <row r="180" spans="1:13">
      <c r="A180" s="40" t="s">
        <v>22</v>
      </c>
      <c r="B180" s="40" t="s">
        <v>43</v>
      </c>
      <c r="C180" s="40" t="s">
        <v>82</v>
      </c>
      <c r="D180" s="40" t="s">
        <v>138</v>
      </c>
      <c r="E180" s="54">
        <v>163</v>
      </c>
      <c r="F180" s="55" t="s">
        <v>50</v>
      </c>
      <c r="G180" s="56">
        <v>44155</v>
      </c>
      <c r="H180" s="56">
        <v>44155</v>
      </c>
      <c r="I180" s="40" t="s">
        <v>10</v>
      </c>
      <c r="J180" s="40"/>
      <c r="K180" s="40"/>
      <c r="L180" s="40"/>
      <c r="M180" s="40">
        <v>20500</v>
      </c>
    </row>
    <row r="181" spans="1:13">
      <c r="A181" s="40" t="s">
        <v>22</v>
      </c>
      <c r="B181" s="40" t="s">
        <v>66</v>
      </c>
      <c r="C181" s="40" t="s">
        <v>82</v>
      </c>
      <c r="D181" s="40" t="s">
        <v>139</v>
      </c>
      <c r="E181" s="54">
        <v>177</v>
      </c>
      <c r="F181" s="55" t="s">
        <v>41</v>
      </c>
      <c r="G181" s="56">
        <v>44155</v>
      </c>
      <c r="H181" s="56">
        <v>44155</v>
      </c>
      <c r="I181" s="40" t="s">
        <v>10</v>
      </c>
      <c r="J181" s="40"/>
      <c r="K181" s="40"/>
      <c r="L181" s="40"/>
      <c r="M181" s="40">
        <v>20500</v>
      </c>
    </row>
    <row r="182" spans="1:13">
      <c r="A182" s="40" t="s">
        <v>22</v>
      </c>
      <c r="B182" s="40" t="s">
        <v>66</v>
      </c>
      <c r="C182" s="40" t="s">
        <v>82</v>
      </c>
      <c r="D182" s="40" t="s">
        <v>140</v>
      </c>
      <c r="E182" s="54">
        <v>2230</v>
      </c>
      <c r="F182" s="55" t="s">
        <v>57</v>
      </c>
      <c r="G182" s="56">
        <v>44155</v>
      </c>
      <c r="H182" s="56">
        <v>44155</v>
      </c>
      <c r="I182" s="40" t="s">
        <v>10</v>
      </c>
      <c r="J182" s="40"/>
      <c r="K182" s="40"/>
      <c r="L182" s="40"/>
      <c r="M182" s="40">
        <v>20500</v>
      </c>
    </row>
    <row r="183" spans="1:13">
      <c r="A183" s="40" t="s">
        <v>22</v>
      </c>
      <c r="B183" s="40" t="s">
        <v>66</v>
      </c>
      <c r="C183" s="40" t="s">
        <v>141</v>
      </c>
      <c r="D183" s="40" t="s">
        <v>142</v>
      </c>
      <c r="E183" s="54">
        <v>550</v>
      </c>
      <c r="F183" s="55" t="s">
        <v>41</v>
      </c>
      <c r="G183" s="56">
        <v>44155</v>
      </c>
      <c r="H183" s="56">
        <v>44155</v>
      </c>
      <c r="I183" s="40" t="s">
        <v>10</v>
      </c>
      <c r="J183" s="40"/>
      <c r="K183" s="40"/>
      <c r="L183" s="40"/>
      <c r="M183" s="40">
        <v>20500</v>
      </c>
    </row>
    <row r="184" spans="1:13">
      <c r="A184" s="40" t="s">
        <v>22</v>
      </c>
      <c r="B184" s="40" t="s">
        <v>38</v>
      </c>
      <c r="C184" s="40" t="s">
        <v>141</v>
      </c>
      <c r="D184" s="40" t="s">
        <v>143</v>
      </c>
      <c r="E184" s="54">
        <v>300</v>
      </c>
      <c r="F184" s="55" t="s">
        <v>57</v>
      </c>
      <c r="G184" s="56">
        <v>44155</v>
      </c>
      <c r="H184" s="56">
        <v>44155</v>
      </c>
      <c r="I184" s="40" t="s">
        <v>10</v>
      </c>
      <c r="J184" s="40"/>
      <c r="K184" s="40"/>
      <c r="L184" s="40"/>
      <c r="M184" s="40">
        <v>20500</v>
      </c>
    </row>
    <row r="185" spans="1:13">
      <c r="A185" s="40" t="s">
        <v>23</v>
      </c>
      <c r="B185" s="40" t="s">
        <v>91</v>
      </c>
      <c r="C185" s="40" t="s">
        <v>39</v>
      </c>
      <c r="D185" s="40" t="s">
        <v>53</v>
      </c>
      <c r="E185" s="54">
        <v>265</v>
      </c>
      <c r="F185" s="55" t="s">
        <v>54</v>
      </c>
      <c r="G185" s="56">
        <v>44155</v>
      </c>
      <c r="H185" s="56">
        <v>44155</v>
      </c>
      <c r="I185" s="40" t="s">
        <v>10</v>
      </c>
      <c r="J185" s="40"/>
      <c r="K185" s="40"/>
      <c r="L185" s="40"/>
      <c r="M185" s="40">
        <v>20500</v>
      </c>
    </row>
    <row r="186" spans="1:13">
      <c r="A186" s="40" t="s">
        <v>23</v>
      </c>
      <c r="B186" s="40" t="s">
        <v>47</v>
      </c>
      <c r="C186" s="40" t="s">
        <v>39</v>
      </c>
      <c r="D186" s="40" t="s">
        <v>134</v>
      </c>
      <c r="E186" s="54">
        <v>1006</v>
      </c>
      <c r="F186" s="55" t="s">
        <v>52</v>
      </c>
      <c r="G186" s="56">
        <v>44155</v>
      </c>
      <c r="H186" s="56">
        <v>44155</v>
      </c>
      <c r="I186" s="40" t="s">
        <v>10</v>
      </c>
      <c r="J186" s="40"/>
      <c r="K186" s="40"/>
      <c r="L186" s="40"/>
      <c r="M186" s="40">
        <v>20500</v>
      </c>
    </row>
    <row r="187" spans="1:13">
      <c r="A187" s="40" t="s">
        <v>23</v>
      </c>
      <c r="B187" s="40" t="s">
        <v>48</v>
      </c>
      <c r="C187" s="40" t="s">
        <v>39</v>
      </c>
      <c r="D187" s="40" t="s">
        <v>134</v>
      </c>
      <c r="E187" s="54">
        <v>205</v>
      </c>
      <c r="F187" s="55" t="s">
        <v>52</v>
      </c>
      <c r="G187" s="56">
        <v>44155</v>
      </c>
      <c r="H187" s="56">
        <v>44155</v>
      </c>
      <c r="I187" s="40" t="s">
        <v>10</v>
      </c>
      <c r="J187" s="40"/>
      <c r="K187" s="40"/>
      <c r="L187" s="40"/>
      <c r="M187" s="40">
        <v>20500</v>
      </c>
    </row>
    <row r="188" spans="1:13">
      <c r="A188" s="40" t="s">
        <v>12</v>
      </c>
      <c r="B188" s="40" t="s">
        <v>38</v>
      </c>
      <c r="C188" s="40" t="s">
        <v>39</v>
      </c>
      <c r="D188" s="40" t="s">
        <v>63</v>
      </c>
      <c r="E188" s="54">
        <v>363</v>
      </c>
      <c r="F188" s="55" t="s">
        <v>57</v>
      </c>
      <c r="G188" s="56">
        <v>44155</v>
      </c>
      <c r="H188" s="56">
        <v>44155</v>
      </c>
      <c r="I188" s="40" t="s">
        <v>10</v>
      </c>
      <c r="J188" s="40"/>
      <c r="K188" s="40"/>
      <c r="L188" s="40"/>
      <c r="M188" s="40">
        <v>20500</v>
      </c>
    </row>
    <row r="189" spans="1:13">
      <c r="A189" s="40" t="s">
        <v>12</v>
      </c>
      <c r="B189" s="40" t="s">
        <v>47</v>
      </c>
      <c r="C189" s="40" t="s">
        <v>39</v>
      </c>
      <c r="D189" s="40" t="s">
        <v>61</v>
      </c>
      <c r="E189" s="54">
        <v>10</v>
      </c>
      <c r="F189" s="55" t="s">
        <v>57</v>
      </c>
      <c r="G189" s="56">
        <v>44155</v>
      </c>
      <c r="H189" s="56">
        <v>44155</v>
      </c>
      <c r="I189" s="40" t="s">
        <v>10</v>
      </c>
      <c r="J189" s="40"/>
      <c r="K189" s="40"/>
      <c r="L189" s="40"/>
      <c r="M189" s="40">
        <v>20500</v>
      </c>
    </row>
    <row r="190" spans="1:13">
      <c r="A190" s="40" t="s">
        <v>12</v>
      </c>
      <c r="B190" s="40" t="s">
        <v>91</v>
      </c>
      <c r="C190" s="40" t="s">
        <v>39</v>
      </c>
      <c r="D190" s="40" t="s">
        <v>144</v>
      </c>
      <c r="E190" s="54">
        <v>15</v>
      </c>
      <c r="F190" s="55" t="s">
        <v>57</v>
      </c>
      <c r="G190" s="56">
        <v>44155</v>
      </c>
      <c r="H190" s="56">
        <v>44155</v>
      </c>
      <c r="I190" s="40" t="s">
        <v>10</v>
      </c>
      <c r="J190" s="40"/>
      <c r="K190" s="40"/>
      <c r="L190" s="40"/>
      <c r="M190" s="40">
        <v>20500</v>
      </c>
    </row>
    <row r="191" spans="1:13">
      <c r="A191" s="40" t="s">
        <v>12</v>
      </c>
      <c r="B191" s="40" t="s">
        <v>47</v>
      </c>
      <c r="C191" s="40" t="s">
        <v>82</v>
      </c>
      <c r="D191" s="40" t="s">
        <v>129</v>
      </c>
      <c r="E191" s="54">
        <v>2841</v>
      </c>
      <c r="F191" s="55" t="s">
        <v>52</v>
      </c>
      <c r="G191" s="56">
        <v>44155</v>
      </c>
      <c r="H191" s="56">
        <v>44155</v>
      </c>
      <c r="I191" s="40" t="s">
        <v>10</v>
      </c>
      <c r="J191" s="40"/>
      <c r="K191" s="40"/>
      <c r="L191" s="40"/>
      <c r="M191" s="40">
        <v>20500</v>
      </c>
    </row>
    <row r="192" spans="1:13">
      <c r="A192" s="40" t="s">
        <v>12</v>
      </c>
      <c r="B192" s="40" t="s">
        <v>43</v>
      </c>
      <c r="C192" s="40" t="s">
        <v>82</v>
      </c>
      <c r="D192" s="40" t="s">
        <v>129</v>
      </c>
      <c r="E192" s="54">
        <v>24116</v>
      </c>
      <c r="F192" s="55" t="s">
        <v>52</v>
      </c>
      <c r="G192" s="56">
        <v>44155</v>
      </c>
      <c r="H192" s="56">
        <v>44155</v>
      </c>
      <c r="I192" s="40" t="s">
        <v>10</v>
      </c>
      <c r="J192" s="40"/>
      <c r="K192" s="40"/>
      <c r="L192" s="40"/>
      <c r="M192" s="40">
        <v>20500</v>
      </c>
    </row>
    <row r="193" spans="1:13">
      <c r="A193" s="40" t="s">
        <v>12</v>
      </c>
      <c r="B193" s="40" t="s">
        <v>38</v>
      </c>
      <c r="C193" s="40" t="s">
        <v>82</v>
      </c>
      <c r="D193" s="40" t="s">
        <v>129</v>
      </c>
      <c r="E193" s="54">
        <v>2474</v>
      </c>
      <c r="F193" s="55" t="s">
        <v>52</v>
      </c>
      <c r="G193" s="56">
        <v>44155</v>
      </c>
      <c r="H193" s="56">
        <v>44155</v>
      </c>
      <c r="I193" s="40" t="s">
        <v>10</v>
      </c>
      <c r="J193" s="40"/>
      <c r="K193" s="40"/>
      <c r="L193" s="40"/>
      <c r="M193" s="40">
        <v>20500</v>
      </c>
    </row>
    <row r="194" spans="1:13">
      <c r="A194" s="40" t="s">
        <v>12</v>
      </c>
      <c r="B194" s="40" t="s">
        <v>47</v>
      </c>
      <c r="C194" s="40" t="s">
        <v>82</v>
      </c>
      <c r="D194" s="40" t="s">
        <v>145</v>
      </c>
      <c r="E194" s="54">
        <v>12</v>
      </c>
      <c r="F194" s="55" t="s">
        <v>57</v>
      </c>
      <c r="G194" s="56">
        <v>44155</v>
      </c>
      <c r="H194" s="56">
        <v>44155</v>
      </c>
      <c r="I194" s="40" t="s">
        <v>10</v>
      </c>
      <c r="J194" s="40"/>
      <c r="K194" s="40"/>
      <c r="L194" s="40"/>
      <c r="M194" s="40">
        <v>20500</v>
      </c>
    </row>
    <row r="195" spans="1:13">
      <c r="A195" s="40" t="s">
        <v>12</v>
      </c>
      <c r="B195" s="40" t="s">
        <v>38</v>
      </c>
      <c r="C195" s="40" t="s">
        <v>82</v>
      </c>
      <c r="D195" s="40" t="s">
        <v>108</v>
      </c>
      <c r="E195" s="54">
        <v>899</v>
      </c>
      <c r="F195" s="55" t="s">
        <v>52</v>
      </c>
      <c r="G195" s="56">
        <v>44155</v>
      </c>
      <c r="H195" s="56">
        <v>44155</v>
      </c>
      <c r="I195" s="40" t="s">
        <v>10</v>
      </c>
      <c r="J195" s="40"/>
      <c r="K195" s="40"/>
      <c r="L195" s="40"/>
      <c r="M195" s="40">
        <v>20500</v>
      </c>
    </row>
    <row r="196" spans="1:13">
      <c r="A196" s="40" t="s">
        <v>12</v>
      </c>
      <c r="B196" s="40" t="s">
        <v>38</v>
      </c>
      <c r="C196" s="40" t="s">
        <v>82</v>
      </c>
      <c r="D196" s="40" t="s">
        <v>146</v>
      </c>
      <c r="E196" s="54">
        <v>995</v>
      </c>
      <c r="F196" s="55" t="s">
        <v>57</v>
      </c>
      <c r="G196" s="56">
        <v>44155</v>
      </c>
      <c r="H196" s="56">
        <v>44155</v>
      </c>
      <c r="I196" s="40" t="s">
        <v>10</v>
      </c>
      <c r="J196" s="40"/>
      <c r="K196" s="40"/>
      <c r="L196" s="40"/>
      <c r="M196" s="40">
        <v>20500</v>
      </c>
    </row>
    <row r="197" spans="1:13">
      <c r="A197" s="40" t="s">
        <v>22</v>
      </c>
      <c r="B197" s="40" t="s">
        <v>66</v>
      </c>
      <c r="C197" s="40" t="s">
        <v>39</v>
      </c>
      <c r="D197" s="40" t="s">
        <v>147</v>
      </c>
      <c r="E197" s="54">
        <v>370</v>
      </c>
      <c r="F197" s="55" t="s">
        <v>41</v>
      </c>
      <c r="G197" s="56">
        <v>44185</v>
      </c>
      <c r="H197" s="56">
        <v>44185</v>
      </c>
      <c r="I197" s="40" t="s">
        <v>11</v>
      </c>
      <c r="J197" s="40"/>
      <c r="K197" s="40"/>
      <c r="L197" s="40"/>
      <c r="M197" s="40">
        <v>21000</v>
      </c>
    </row>
    <row r="198" spans="1:13">
      <c r="A198" s="40" t="s">
        <v>22</v>
      </c>
      <c r="B198" s="40" t="s">
        <v>38</v>
      </c>
      <c r="C198" s="40" t="s">
        <v>39</v>
      </c>
      <c r="D198" s="40" t="s">
        <v>148</v>
      </c>
      <c r="E198" s="54">
        <v>1325</v>
      </c>
      <c r="F198" s="55" t="s">
        <v>50</v>
      </c>
      <c r="G198" s="56">
        <v>44185</v>
      </c>
      <c r="H198" s="56">
        <v>44185</v>
      </c>
      <c r="I198" s="40" t="s">
        <v>11</v>
      </c>
      <c r="J198" s="40"/>
      <c r="K198" s="40"/>
      <c r="L198" s="40"/>
      <c r="M198" s="40">
        <v>21000</v>
      </c>
    </row>
    <row r="199" spans="1:13">
      <c r="A199" s="40" t="s">
        <v>22</v>
      </c>
      <c r="B199" s="40" t="s">
        <v>47</v>
      </c>
      <c r="C199" s="40" t="s">
        <v>39</v>
      </c>
      <c r="D199" s="40" t="s">
        <v>148</v>
      </c>
      <c r="E199" s="54">
        <v>475</v>
      </c>
      <c r="F199" s="55" t="s">
        <v>50</v>
      </c>
      <c r="G199" s="56">
        <v>44185</v>
      </c>
      <c r="H199" s="56">
        <v>44185</v>
      </c>
      <c r="I199" s="40" t="s">
        <v>11</v>
      </c>
      <c r="J199" s="40"/>
      <c r="K199" s="40"/>
      <c r="L199" s="40"/>
      <c r="M199" s="40">
        <v>21000</v>
      </c>
    </row>
    <row r="200" spans="1:13">
      <c r="A200" s="40" t="s">
        <v>22</v>
      </c>
      <c r="B200" s="40" t="s">
        <v>48</v>
      </c>
      <c r="C200" s="40" t="s">
        <v>39</v>
      </c>
      <c r="D200" s="40" t="s">
        <v>148</v>
      </c>
      <c r="E200" s="54">
        <v>240</v>
      </c>
      <c r="F200" s="55" t="s">
        <v>50</v>
      </c>
      <c r="G200" s="56">
        <v>44185</v>
      </c>
      <c r="H200" s="56">
        <v>44185</v>
      </c>
      <c r="I200" s="40" t="s">
        <v>11</v>
      </c>
      <c r="J200" s="40"/>
      <c r="K200" s="40"/>
      <c r="L200" s="40"/>
      <c r="M200" s="40">
        <v>21000</v>
      </c>
    </row>
    <row r="201" spans="1:13">
      <c r="A201" s="40" t="s">
        <v>22</v>
      </c>
      <c r="B201" s="40" t="s">
        <v>66</v>
      </c>
      <c r="C201" s="40" t="s">
        <v>39</v>
      </c>
      <c r="D201" s="40" t="s">
        <v>148</v>
      </c>
      <c r="E201" s="54">
        <v>50</v>
      </c>
      <c r="F201" s="55" t="s">
        <v>50</v>
      </c>
      <c r="G201" s="56">
        <v>44185</v>
      </c>
      <c r="H201" s="56">
        <v>44185</v>
      </c>
      <c r="I201" s="40" t="s">
        <v>11</v>
      </c>
      <c r="J201" s="40"/>
      <c r="K201" s="40"/>
      <c r="L201" s="40"/>
      <c r="M201" s="40">
        <v>21000</v>
      </c>
    </row>
    <row r="202" spans="1:13">
      <c r="A202" s="40" t="s">
        <v>22</v>
      </c>
      <c r="B202" s="40" t="s">
        <v>43</v>
      </c>
      <c r="C202" s="40" t="s">
        <v>39</v>
      </c>
      <c r="D202" s="40" t="s">
        <v>149</v>
      </c>
      <c r="E202" s="54">
        <v>1800</v>
      </c>
      <c r="F202" s="55" t="s">
        <v>57</v>
      </c>
      <c r="G202" s="56">
        <v>44185</v>
      </c>
      <c r="H202" s="56">
        <v>44185</v>
      </c>
      <c r="I202" s="40" t="s">
        <v>11</v>
      </c>
      <c r="J202" s="40"/>
      <c r="K202" s="40"/>
      <c r="L202" s="40"/>
      <c r="M202" s="40">
        <v>21000</v>
      </c>
    </row>
    <row r="203" spans="1:13">
      <c r="A203" s="40" t="s">
        <v>22</v>
      </c>
      <c r="B203" s="40" t="s">
        <v>38</v>
      </c>
      <c r="C203" s="40" t="s">
        <v>39</v>
      </c>
      <c r="D203" s="40" t="s">
        <v>98</v>
      </c>
      <c r="E203" s="54">
        <v>1676</v>
      </c>
      <c r="F203" s="55" t="s">
        <v>54</v>
      </c>
      <c r="G203" s="56">
        <v>44185</v>
      </c>
      <c r="H203" s="56">
        <v>44185</v>
      </c>
      <c r="I203" s="40" t="s">
        <v>11</v>
      </c>
      <c r="J203" s="40"/>
      <c r="K203" s="40"/>
      <c r="L203" s="40"/>
      <c r="M203" s="40">
        <v>21000</v>
      </c>
    </row>
    <row r="204" spans="1:13">
      <c r="A204" s="40" t="s">
        <v>22</v>
      </c>
      <c r="B204" s="40" t="s">
        <v>66</v>
      </c>
      <c r="C204" s="40" t="s">
        <v>39</v>
      </c>
      <c r="D204" s="40" t="s">
        <v>98</v>
      </c>
      <c r="E204" s="54">
        <v>50</v>
      </c>
      <c r="F204" s="55" t="s">
        <v>54</v>
      </c>
      <c r="G204" s="56">
        <v>44185</v>
      </c>
      <c r="H204" s="56">
        <v>44185</v>
      </c>
      <c r="I204" s="40" t="s">
        <v>11</v>
      </c>
      <c r="J204" s="40"/>
      <c r="K204" s="40"/>
      <c r="L204" s="40"/>
      <c r="M204" s="40">
        <v>21000</v>
      </c>
    </row>
    <row r="205" spans="1:13">
      <c r="A205" s="40" t="s">
        <v>22</v>
      </c>
      <c r="B205" s="40" t="s">
        <v>47</v>
      </c>
      <c r="C205" s="40" t="s">
        <v>39</v>
      </c>
      <c r="D205" s="40" t="s">
        <v>133</v>
      </c>
      <c r="E205" s="54">
        <v>20</v>
      </c>
      <c r="F205" s="55" t="s">
        <v>57</v>
      </c>
      <c r="G205" s="56">
        <v>44185</v>
      </c>
      <c r="H205" s="56">
        <v>44185</v>
      </c>
      <c r="I205" s="40" t="s">
        <v>11</v>
      </c>
      <c r="J205" s="40"/>
      <c r="K205" s="40"/>
      <c r="L205" s="40"/>
      <c r="M205" s="40">
        <v>21000</v>
      </c>
    </row>
    <row r="206" spans="1:13">
      <c r="A206" s="40" t="s">
        <v>22</v>
      </c>
      <c r="B206" s="40" t="s">
        <v>38</v>
      </c>
      <c r="C206" s="40" t="s">
        <v>39</v>
      </c>
      <c r="D206" s="40" t="s">
        <v>133</v>
      </c>
      <c r="E206" s="54">
        <v>708</v>
      </c>
      <c r="F206" s="55" t="s">
        <v>57</v>
      </c>
      <c r="G206" s="56">
        <v>44185</v>
      </c>
      <c r="H206" s="56">
        <v>44185</v>
      </c>
      <c r="I206" s="40" t="s">
        <v>11</v>
      </c>
      <c r="J206" s="40"/>
      <c r="K206" s="40"/>
      <c r="L206" s="40"/>
      <c r="M206" s="40">
        <v>21000</v>
      </c>
    </row>
    <row r="207" spans="1:13">
      <c r="A207" s="40" t="s">
        <v>22</v>
      </c>
      <c r="B207" s="40" t="s">
        <v>66</v>
      </c>
      <c r="C207" s="40" t="s">
        <v>39</v>
      </c>
      <c r="D207" s="40" t="s">
        <v>150</v>
      </c>
      <c r="E207" s="54">
        <v>15</v>
      </c>
      <c r="F207" s="55" t="s">
        <v>45</v>
      </c>
      <c r="G207" s="56">
        <v>44185</v>
      </c>
      <c r="H207" s="56">
        <v>44185</v>
      </c>
      <c r="I207" s="40" t="s">
        <v>11</v>
      </c>
      <c r="J207" s="40"/>
      <c r="K207" s="40"/>
      <c r="L207" s="40"/>
      <c r="M207" s="40">
        <v>21000</v>
      </c>
    </row>
    <row r="208" spans="1:13">
      <c r="A208" s="40" t="s">
        <v>22</v>
      </c>
      <c r="B208" s="40" t="s">
        <v>66</v>
      </c>
      <c r="C208" s="40" t="s">
        <v>39</v>
      </c>
      <c r="D208" s="40" t="s">
        <v>151</v>
      </c>
      <c r="E208" s="54">
        <v>102</v>
      </c>
      <c r="F208" s="55" t="s">
        <v>45</v>
      </c>
      <c r="G208" s="56">
        <v>44185</v>
      </c>
      <c r="H208" s="56">
        <v>44185</v>
      </c>
      <c r="I208" s="40" t="s">
        <v>11</v>
      </c>
      <c r="J208" s="40"/>
      <c r="K208" s="40"/>
      <c r="L208" s="40"/>
      <c r="M208" s="40">
        <v>21000</v>
      </c>
    </row>
    <row r="209" spans="1:13">
      <c r="A209" s="40" t="s">
        <v>22</v>
      </c>
      <c r="B209" s="40" t="s">
        <v>38</v>
      </c>
      <c r="C209" s="40" t="s">
        <v>82</v>
      </c>
      <c r="D209" s="40" t="s">
        <v>152</v>
      </c>
      <c r="E209" s="54">
        <v>100</v>
      </c>
      <c r="F209" s="55" t="s">
        <v>52</v>
      </c>
      <c r="G209" s="56">
        <v>44185</v>
      </c>
      <c r="H209" s="56">
        <v>44185</v>
      </c>
      <c r="I209" s="40" t="s">
        <v>11</v>
      </c>
      <c r="J209" s="40"/>
      <c r="K209" s="40"/>
      <c r="L209" s="40"/>
      <c r="M209" s="40">
        <v>21000</v>
      </c>
    </row>
    <row r="210" spans="1:13">
      <c r="A210" s="40" t="s">
        <v>22</v>
      </c>
      <c r="B210" s="40" t="s">
        <v>47</v>
      </c>
      <c r="C210" s="40" t="s">
        <v>82</v>
      </c>
      <c r="D210" s="40" t="s">
        <v>152</v>
      </c>
      <c r="E210" s="54">
        <v>943</v>
      </c>
      <c r="F210" s="55" t="s">
        <v>52</v>
      </c>
      <c r="G210" s="56">
        <v>44185</v>
      </c>
      <c r="H210" s="56">
        <v>44185</v>
      </c>
      <c r="I210" s="40" t="s">
        <v>11</v>
      </c>
      <c r="J210" s="40"/>
      <c r="K210" s="40"/>
      <c r="L210" s="40"/>
      <c r="M210" s="40">
        <v>21000</v>
      </c>
    </row>
    <row r="211" spans="1:13">
      <c r="A211" s="40" t="s">
        <v>22</v>
      </c>
      <c r="B211" s="40" t="s">
        <v>66</v>
      </c>
      <c r="C211" s="40" t="s">
        <v>141</v>
      </c>
      <c r="D211" s="40" t="s">
        <v>153</v>
      </c>
      <c r="E211" s="54">
        <v>6129</v>
      </c>
      <c r="F211" s="55" t="s">
        <v>50</v>
      </c>
      <c r="G211" s="56">
        <v>44185</v>
      </c>
      <c r="H211" s="56">
        <v>44185</v>
      </c>
      <c r="I211" s="40" t="s">
        <v>11</v>
      </c>
      <c r="J211" s="40"/>
      <c r="K211" s="40"/>
      <c r="L211" s="40"/>
      <c r="M211" s="40">
        <v>21000</v>
      </c>
    </row>
    <row r="212" spans="1:13">
      <c r="A212" s="40" t="s">
        <v>23</v>
      </c>
      <c r="B212" s="40" t="s">
        <v>38</v>
      </c>
      <c r="C212" s="40" t="s">
        <v>39</v>
      </c>
      <c r="D212" s="40" t="s">
        <v>51</v>
      </c>
      <c r="E212" s="54">
        <v>435</v>
      </c>
      <c r="F212" s="55" t="s">
        <v>52</v>
      </c>
      <c r="G212" s="56">
        <v>44185</v>
      </c>
      <c r="H212" s="56">
        <v>44185</v>
      </c>
      <c r="I212" s="40" t="s">
        <v>11</v>
      </c>
      <c r="J212" s="40"/>
      <c r="K212" s="40"/>
      <c r="L212" s="40"/>
      <c r="M212" s="40">
        <v>21000</v>
      </c>
    </row>
    <row r="213" spans="1:13">
      <c r="A213" s="40" t="s">
        <v>23</v>
      </c>
      <c r="B213" s="40" t="s">
        <v>66</v>
      </c>
      <c r="C213" s="40" t="s">
        <v>39</v>
      </c>
      <c r="D213" s="40" t="s">
        <v>51</v>
      </c>
      <c r="E213" s="54">
        <v>50</v>
      </c>
      <c r="F213" s="55" t="s">
        <v>52</v>
      </c>
      <c r="G213" s="56">
        <v>44185</v>
      </c>
      <c r="H213" s="56">
        <v>44185</v>
      </c>
      <c r="I213" s="40" t="s">
        <v>11</v>
      </c>
      <c r="J213" s="40"/>
      <c r="K213" s="40"/>
      <c r="L213" s="40"/>
      <c r="M213" s="40">
        <v>21000</v>
      </c>
    </row>
    <row r="214" spans="1:13">
      <c r="A214" s="40" t="s">
        <v>12</v>
      </c>
      <c r="B214" s="40" t="s">
        <v>42</v>
      </c>
      <c r="C214" s="40" t="s">
        <v>39</v>
      </c>
      <c r="D214" s="40" t="s">
        <v>84</v>
      </c>
      <c r="E214" s="54">
        <v>150</v>
      </c>
      <c r="F214" s="55" t="s">
        <v>57</v>
      </c>
      <c r="G214" s="56">
        <v>44185</v>
      </c>
      <c r="H214" s="56">
        <v>44185</v>
      </c>
      <c r="I214" s="40" t="s">
        <v>11</v>
      </c>
      <c r="J214" s="40"/>
      <c r="K214" s="40"/>
      <c r="L214" s="40"/>
      <c r="M214" s="40">
        <v>21000</v>
      </c>
    </row>
    <row r="215" spans="1:13">
      <c r="A215" s="40" t="s">
        <v>12</v>
      </c>
      <c r="B215" s="40" t="s">
        <v>38</v>
      </c>
      <c r="C215" s="40" t="s">
        <v>39</v>
      </c>
      <c r="D215" s="40" t="s">
        <v>63</v>
      </c>
      <c r="E215" s="54">
        <v>808</v>
      </c>
      <c r="F215" s="55" t="s">
        <v>57</v>
      </c>
      <c r="G215" s="56">
        <v>44185</v>
      </c>
      <c r="H215" s="56">
        <v>44185</v>
      </c>
      <c r="I215" s="40" t="s">
        <v>11</v>
      </c>
      <c r="J215" s="40"/>
      <c r="K215" s="40"/>
      <c r="L215" s="40"/>
      <c r="M215" s="40">
        <v>21000</v>
      </c>
    </row>
    <row r="216" spans="1:13">
      <c r="A216" s="40" t="s">
        <v>12</v>
      </c>
      <c r="B216" s="40" t="s">
        <v>38</v>
      </c>
      <c r="C216" s="40" t="s">
        <v>39</v>
      </c>
      <c r="D216" s="40" t="s">
        <v>84</v>
      </c>
      <c r="E216" s="54">
        <v>292</v>
      </c>
      <c r="F216" s="55" t="s">
        <v>57</v>
      </c>
      <c r="G216" s="56">
        <v>44185</v>
      </c>
      <c r="H216" s="56">
        <v>44185</v>
      </c>
      <c r="I216" s="40" t="s">
        <v>11</v>
      </c>
      <c r="J216" s="40"/>
      <c r="K216" s="40"/>
      <c r="L216" s="40"/>
      <c r="M216" s="40">
        <v>21000</v>
      </c>
    </row>
    <row r="217" spans="1:13">
      <c r="A217" s="40" t="s">
        <v>12</v>
      </c>
      <c r="B217" s="40" t="s">
        <v>38</v>
      </c>
      <c r="C217" s="40" t="s">
        <v>39</v>
      </c>
      <c r="D217" s="40" t="s">
        <v>154</v>
      </c>
      <c r="E217" s="54">
        <v>355</v>
      </c>
      <c r="F217" s="55" t="s">
        <v>57</v>
      </c>
      <c r="G217" s="56">
        <v>44185</v>
      </c>
      <c r="H217" s="56">
        <v>44185</v>
      </c>
      <c r="I217" s="40" t="s">
        <v>11</v>
      </c>
      <c r="J217" s="40"/>
      <c r="K217" s="40"/>
      <c r="L217" s="40"/>
      <c r="M217" s="40">
        <v>21000</v>
      </c>
    </row>
    <row r="218" spans="1:13">
      <c r="A218" s="40" t="s">
        <v>12</v>
      </c>
      <c r="B218" s="40" t="s">
        <v>47</v>
      </c>
      <c r="C218" s="40" t="s">
        <v>39</v>
      </c>
      <c r="D218" s="40" t="s">
        <v>63</v>
      </c>
      <c r="E218" s="54">
        <v>1</v>
      </c>
      <c r="F218" s="55" t="s">
        <v>57</v>
      </c>
      <c r="G218" s="56">
        <v>44185</v>
      </c>
      <c r="H218" s="56">
        <v>44185</v>
      </c>
      <c r="I218" s="40" t="s">
        <v>11</v>
      </c>
      <c r="J218" s="40"/>
      <c r="K218" s="40"/>
      <c r="L218" s="40"/>
      <c r="M218" s="40">
        <v>21000</v>
      </c>
    </row>
    <row r="219" spans="1:13">
      <c r="A219" s="40" t="s">
        <v>12</v>
      </c>
      <c r="B219" s="40" t="s">
        <v>91</v>
      </c>
      <c r="C219" s="40" t="s">
        <v>39</v>
      </c>
      <c r="D219" s="40" t="s">
        <v>155</v>
      </c>
      <c r="E219" s="54">
        <v>5068</v>
      </c>
      <c r="F219" s="55" t="s">
        <v>57</v>
      </c>
      <c r="G219" s="56">
        <v>44185</v>
      </c>
      <c r="H219" s="56">
        <v>44185</v>
      </c>
      <c r="I219" s="40" t="s">
        <v>11</v>
      </c>
      <c r="J219" s="40"/>
      <c r="K219" s="40"/>
      <c r="L219" s="40"/>
      <c r="M219" s="40">
        <v>21000</v>
      </c>
    </row>
    <row r="220" spans="1:13">
      <c r="A220" s="40" t="s">
        <v>12</v>
      </c>
      <c r="B220" s="40" t="s">
        <v>38</v>
      </c>
      <c r="C220" s="40" t="s">
        <v>39</v>
      </c>
      <c r="D220" s="40" t="s">
        <v>117</v>
      </c>
      <c r="E220" s="54">
        <v>2280</v>
      </c>
      <c r="F220" s="55" t="s">
        <v>57</v>
      </c>
      <c r="G220" s="56">
        <v>44185</v>
      </c>
      <c r="H220" s="56">
        <v>44185</v>
      </c>
      <c r="I220" s="40" t="s">
        <v>11</v>
      </c>
      <c r="J220" s="40"/>
      <c r="K220" s="40"/>
      <c r="L220" s="40"/>
      <c r="M220" s="40">
        <v>21000</v>
      </c>
    </row>
    <row r="221" spans="1:13">
      <c r="A221" s="40" t="s">
        <v>12</v>
      </c>
      <c r="B221" s="40" t="s">
        <v>38</v>
      </c>
      <c r="C221" s="40" t="s">
        <v>82</v>
      </c>
      <c r="D221" s="40" t="s">
        <v>129</v>
      </c>
      <c r="E221" s="54">
        <v>1000</v>
      </c>
      <c r="F221" s="55" t="s">
        <v>52</v>
      </c>
      <c r="G221" s="56">
        <v>44185</v>
      </c>
      <c r="H221" s="56">
        <v>44185</v>
      </c>
      <c r="I221" s="40" t="s">
        <v>11</v>
      </c>
      <c r="J221" s="40"/>
      <c r="K221" s="40"/>
      <c r="L221" s="40"/>
      <c r="M221" s="40">
        <v>21000</v>
      </c>
    </row>
    <row r="222" spans="1:13">
      <c r="A222" s="40" t="s">
        <v>12</v>
      </c>
      <c r="B222" s="40" t="s">
        <v>91</v>
      </c>
      <c r="C222" s="40" t="s">
        <v>82</v>
      </c>
      <c r="D222" s="40" t="s">
        <v>108</v>
      </c>
      <c r="E222" s="54">
        <v>70</v>
      </c>
      <c r="F222" s="55" t="s">
        <v>52</v>
      </c>
      <c r="G222" s="56">
        <v>44185</v>
      </c>
      <c r="H222" s="56">
        <v>44185</v>
      </c>
      <c r="I222" s="40" t="s">
        <v>11</v>
      </c>
      <c r="J222" s="40"/>
      <c r="K222" s="40"/>
      <c r="L222" s="40"/>
      <c r="M222" s="40">
        <v>21000</v>
      </c>
    </row>
    <row r="223" spans="1:13">
      <c r="A223" s="40" t="s">
        <v>12</v>
      </c>
      <c r="B223" s="40" t="s">
        <v>38</v>
      </c>
      <c r="C223" s="40" t="s">
        <v>82</v>
      </c>
      <c r="D223" s="40" t="s">
        <v>156</v>
      </c>
      <c r="E223" s="54">
        <v>169</v>
      </c>
      <c r="F223" s="55" t="s">
        <v>57</v>
      </c>
      <c r="G223" s="56">
        <v>44185</v>
      </c>
      <c r="H223" s="56">
        <v>44185</v>
      </c>
      <c r="I223" s="40" t="s">
        <v>11</v>
      </c>
      <c r="J223" s="40"/>
      <c r="K223" s="40"/>
      <c r="L223" s="40"/>
      <c r="M223" s="40">
        <v>21000</v>
      </c>
    </row>
    <row r="224" spans="1:13">
      <c r="A224" s="40" t="s">
        <v>12</v>
      </c>
      <c r="B224" s="40" t="s">
        <v>47</v>
      </c>
      <c r="C224" s="40" t="s">
        <v>82</v>
      </c>
      <c r="D224" s="40" t="s">
        <v>156</v>
      </c>
      <c r="E224" s="54">
        <v>229</v>
      </c>
      <c r="F224" s="55" t="s">
        <v>57</v>
      </c>
      <c r="G224" s="56">
        <v>44185</v>
      </c>
      <c r="H224" s="56">
        <v>44185</v>
      </c>
      <c r="I224" s="40" t="s">
        <v>11</v>
      </c>
      <c r="J224" s="40"/>
      <c r="K224" s="40"/>
      <c r="L224" s="40"/>
      <c r="M224" s="40">
        <v>21000</v>
      </c>
    </row>
  </sheetData>
  <autoFilter ref="A1:N224" xr:uid="{307ED0CB-93EA-4A5A-9BF3-0A27F3A6B21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68AA0-8CE8-4CF8-BB28-8D12179CBDD3}">
  <sheetPr>
    <tabColor theme="8" tint="0.79998168889431442"/>
  </sheetPr>
  <dimension ref="A1:P17"/>
  <sheetViews>
    <sheetView workbookViewId="0">
      <selection activeCell="D23" sqref="D23"/>
    </sheetView>
  </sheetViews>
  <sheetFormatPr defaultRowHeight="14.45"/>
  <cols>
    <col min="1" max="1" width="20.5703125" bestFit="1" customWidth="1"/>
    <col min="2" max="2" width="17.28515625" bestFit="1" customWidth="1"/>
    <col min="3" max="3" width="9.5703125" bestFit="1" customWidth="1"/>
    <col min="4" max="4" width="6.85546875" bestFit="1" customWidth="1"/>
    <col min="5" max="9" width="7.5703125" bestFit="1" customWidth="1"/>
    <col min="10" max="10" width="11" bestFit="1" customWidth="1"/>
    <col min="11" max="11" width="8.42578125" bestFit="1" customWidth="1"/>
    <col min="12" max="12" width="10.5703125" bestFit="1" customWidth="1"/>
    <col min="13" max="13" width="10.28515625" bestFit="1" customWidth="1"/>
    <col min="14" max="14" width="11.7109375" style="10" bestFit="1" customWidth="1"/>
    <col min="15" max="15" width="7" bestFit="1" customWidth="1"/>
    <col min="16" max="16" width="8.5703125" bestFit="1" customWidth="1"/>
    <col min="17" max="17" width="11.28515625" bestFit="1" customWidth="1"/>
  </cols>
  <sheetData>
    <row r="1" spans="1:16">
      <c r="A1" s="75" t="s">
        <v>15</v>
      </c>
      <c r="B1" t="s">
        <v>16</v>
      </c>
      <c r="N1"/>
    </row>
    <row r="2" spans="1:16">
      <c r="N2"/>
    </row>
    <row r="3" spans="1:16">
      <c r="A3" s="75" t="s">
        <v>17</v>
      </c>
      <c r="B3" s="75" t="s">
        <v>18</v>
      </c>
      <c r="N3"/>
    </row>
    <row r="4" spans="1:16">
      <c r="A4" s="75" t="s">
        <v>19</v>
      </c>
      <c r="B4" t="s">
        <v>0</v>
      </c>
      <c r="C4" t="s">
        <v>20</v>
      </c>
      <c r="D4" t="s">
        <v>2</v>
      </c>
      <c r="E4" t="s">
        <v>157</v>
      </c>
      <c r="F4" t="s">
        <v>4</v>
      </c>
      <c r="G4" t="s">
        <v>5</v>
      </c>
      <c r="H4" t="s">
        <v>6</v>
      </c>
      <c r="I4" t="s">
        <v>7</v>
      </c>
      <c r="J4" t="s">
        <v>8</v>
      </c>
      <c r="K4" t="s">
        <v>9</v>
      </c>
      <c r="L4" t="s">
        <v>10</v>
      </c>
      <c r="M4" t="s">
        <v>11</v>
      </c>
      <c r="N4" t="s">
        <v>21</v>
      </c>
    </row>
    <row r="5" spans="1:16">
      <c r="A5" s="76" t="s">
        <v>13</v>
      </c>
      <c r="B5" s="82">
        <v>16822.78</v>
      </c>
      <c r="C5" s="82">
        <v>6021.48</v>
      </c>
      <c r="D5" s="82">
        <v>400.28999999999996</v>
      </c>
      <c r="E5" s="82">
        <v>981.84</v>
      </c>
      <c r="F5" s="82">
        <v>2433.4300000000003</v>
      </c>
      <c r="G5" s="82">
        <v>9774</v>
      </c>
      <c r="H5" s="82">
        <v>9991.93</v>
      </c>
      <c r="I5" s="82">
        <v>10429.689999999999</v>
      </c>
      <c r="J5" s="82">
        <v>8583.5</v>
      </c>
      <c r="K5" s="82">
        <v>4387.8600000000006</v>
      </c>
      <c r="L5" s="82">
        <v>13162.800000000001</v>
      </c>
      <c r="M5" s="82">
        <v>16673.629999999997</v>
      </c>
      <c r="N5" s="82">
        <v>99663.23000000001</v>
      </c>
    </row>
    <row r="6" spans="1:16">
      <c r="A6" s="76" t="s">
        <v>14</v>
      </c>
      <c r="B6" s="82">
        <v>339.29999999999995</v>
      </c>
      <c r="C6" s="82">
        <v>3984.91</v>
      </c>
      <c r="D6" s="82">
        <v>186.32999999999998</v>
      </c>
      <c r="E6" s="82">
        <v>147.69999999999999</v>
      </c>
      <c r="F6" s="82">
        <v>3013</v>
      </c>
      <c r="G6" s="82">
        <v>44.5</v>
      </c>
      <c r="H6" s="82">
        <v>2083.4</v>
      </c>
      <c r="I6" s="82">
        <v>5539.25</v>
      </c>
      <c r="J6" s="82">
        <v>2000.4</v>
      </c>
      <c r="K6" s="82">
        <v>2337.6</v>
      </c>
      <c r="L6" s="82">
        <v>2406</v>
      </c>
      <c r="M6" s="82">
        <v>726</v>
      </c>
      <c r="N6" s="82">
        <v>22808.39</v>
      </c>
    </row>
    <row r="7" spans="1:16">
      <c r="A7" s="76" t="s">
        <v>12</v>
      </c>
      <c r="B7" s="82">
        <v>2043.75</v>
      </c>
      <c r="C7" s="82">
        <v>3254.8</v>
      </c>
      <c r="D7" s="82">
        <v>6917</v>
      </c>
      <c r="E7" s="82">
        <v>11714.76</v>
      </c>
      <c r="F7" s="82">
        <v>6636</v>
      </c>
      <c r="G7" s="82">
        <v>2054.9499999999998</v>
      </c>
      <c r="H7" s="82">
        <v>12982.9</v>
      </c>
      <c r="I7" s="82">
        <v>4275.8999999999996</v>
      </c>
      <c r="J7" s="82">
        <v>17849.920000000002</v>
      </c>
      <c r="K7" s="82">
        <v>43465.630000000005</v>
      </c>
      <c r="L7" s="82">
        <v>38145.090000000004</v>
      </c>
      <c r="M7" s="82">
        <v>23627.689999999995</v>
      </c>
      <c r="N7" s="82">
        <v>172968.39</v>
      </c>
    </row>
    <row r="8" spans="1:16">
      <c r="A8" s="76" t="s">
        <v>21</v>
      </c>
      <c r="B8" s="82">
        <v>19205.829999999998</v>
      </c>
      <c r="C8" s="82">
        <v>13261.189999999999</v>
      </c>
      <c r="D8" s="82">
        <v>7503.62</v>
      </c>
      <c r="E8" s="82">
        <v>12844.3</v>
      </c>
      <c r="F8" s="82">
        <v>12082.43</v>
      </c>
      <c r="G8" s="82">
        <v>11873.45</v>
      </c>
      <c r="H8" s="82">
        <v>25058.23</v>
      </c>
      <c r="I8" s="82">
        <v>20244.839999999997</v>
      </c>
      <c r="J8" s="82">
        <v>28433.82</v>
      </c>
      <c r="K8" s="82">
        <v>50191.090000000004</v>
      </c>
      <c r="L8" s="82">
        <v>53713.890000000007</v>
      </c>
      <c r="M8" s="82">
        <v>41027.319999999992</v>
      </c>
      <c r="N8" s="82">
        <v>295440.01</v>
      </c>
    </row>
    <row r="9" spans="1:16">
      <c r="N9"/>
    </row>
    <row r="10" spans="1:16">
      <c r="N10"/>
    </row>
    <row r="11" spans="1:16">
      <c r="O11" s="83"/>
      <c r="P11" s="83"/>
    </row>
    <row r="12" spans="1:16">
      <c r="A12" t="s">
        <v>13</v>
      </c>
      <c r="B12" s="83">
        <f t="shared" ref="B12:N12" si="0">B5/1000</f>
        <v>16.822779999999998</v>
      </c>
      <c r="C12" s="83">
        <f t="shared" si="0"/>
        <v>6.0214799999999995</v>
      </c>
      <c r="D12" s="83">
        <f t="shared" si="0"/>
        <v>0.40028999999999998</v>
      </c>
      <c r="E12" s="83">
        <f t="shared" si="0"/>
        <v>0.98184000000000005</v>
      </c>
      <c r="F12" s="83">
        <f t="shared" si="0"/>
        <v>2.4334300000000004</v>
      </c>
      <c r="G12" s="83">
        <f t="shared" si="0"/>
        <v>9.7739999999999991</v>
      </c>
      <c r="H12" s="83">
        <f t="shared" si="0"/>
        <v>9.99193</v>
      </c>
      <c r="I12" s="83">
        <f t="shared" si="0"/>
        <v>10.429689999999999</v>
      </c>
      <c r="J12" s="83">
        <f t="shared" si="0"/>
        <v>8.5835000000000008</v>
      </c>
      <c r="K12" s="83">
        <f t="shared" si="0"/>
        <v>4.3878600000000008</v>
      </c>
      <c r="L12" s="83">
        <f t="shared" si="0"/>
        <v>13.162800000000001</v>
      </c>
      <c r="M12" s="83">
        <f t="shared" si="0"/>
        <v>16.673629999999996</v>
      </c>
      <c r="N12" s="84">
        <f t="shared" si="0"/>
        <v>99.663230000000013</v>
      </c>
      <c r="O12" s="83"/>
      <c r="P12" s="83"/>
    </row>
    <row r="13" spans="1:16">
      <c r="A13" t="s">
        <v>14</v>
      </c>
      <c r="B13" s="83">
        <f t="shared" ref="B13:N13" si="1">B6/1000</f>
        <v>0.33929999999999993</v>
      </c>
      <c r="C13" s="83">
        <f t="shared" si="1"/>
        <v>3.9849099999999997</v>
      </c>
      <c r="D13" s="83">
        <f t="shared" si="1"/>
        <v>0.18633</v>
      </c>
      <c r="E13" s="83">
        <f t="shared" si="1"/>
        <v>0.1477</v>
      </c>
      <c r="F13" s="83">
        <f t="shared" si="1"/>
        <v>3.0129999999999999</v>
      </c>
      <c r="G13" s="83">
        <f t="shared" si="1"/>
        <v>4.4499999999999998E-2</v>
      </c>
      <c r="H13" s="83">
        <f t="shared" si="1"/>
        <v>2.0834000000000001</v>
      </c>
      <c r="I13" s="83">
        <f t="shared" si="1"/>
        <v>5.53925</v>
      </c>
      <c r="J13" s="83">
        <f t="shared" si="1"/>
        <v>2.0004</v>
      </c>
      <c r="K13" s="83">
        <f t="shared" si="1"/>
        <v>2.3376000000000001</v>
      </c>
      <c r="L13" s="83">
        <f t="shared" si="1"/>
        <v>2.4060000000000001</v>
      </c>
      <c r="M13" s="83">
        <f t="shared" si="1"/>
        <v>0.72599999999999998</v>
      </c>
      <c r="N13" s="84">
        <f t="shared" si="1"/>
        <v>22.808389999999999</v>
      </c>
      <c r="O13" s="83"/>
      <c r="P13" s="83"/>
    </row>
    <row r="14" spans="1:16">
      <c r="A14" t="s">
        <v>12</v>
      </c>
      <c r="B14" s="83">
        <f t="shared" ref="B14:N14" si="2">B7/1000</f>
        <v>2.0437500000000002</v>
      </c>
      <c r="C14" s="83">
        <f t="shared" si="2"/>
        <v>3.2548000000000004</v>
      </c>
      <c r="D14" s="83">
        <f t="shared" si="2"/>
        <v>6.9169999999999998</v>
      </c>
      <c r="E14" s="83">
        <f t="shared" si="2"/>
        <v>11.71476</v>
      </c>
      <c r="F14" s="83">
        <f t="shared" si="2"/>
        <v>6.6360000000000001</v>
      </c>
      <c r="G14" s="83">
        <f t="shared" si="2"/>
        <v>2.0549499999999998</v>
      </c>
      <c r="H14" s="83">
        <f t="shared" si="2"/>
        <v>12.982899999999999</v>
      </c>
      <c r="I14" s="83">
        <f t="shared" si="2"/>
        <v>4.2759</v>
      </c>
      <c r="J14" s="83">
        <f t="shared" si="2"/>
        <v>17.849920000000001</v>
      </c>
      <c r="K14" s="83">
        <f t="shared" si="2"/>
        <v>43.465630000000004</v>
      </c>
      <c r="L14" s="83">
        <f t="shared" si="2"/>
        <v>38.145090000000003</v>
      </c>
      <c r="M14" s="83">
        <f t="shared" si="2"/>
        <v>23.627689999999994</v>
      </c>
      <c r="N14" s="84">
        <f t="shared" si="2"/>
        <v>172.96839000000003</v>
      </c>
    </row>
    <row r="16" spans="1:16">
      <c r="A16" t="s">
        <v>24</v>
      </c>
      <c r="B16" s="85">
        <f t="shared" ref="B16:M16" si="3">(B12+B13)*-1</f>
        <v>-17.16208</v>
      </c>
      <c r="C16" s="85">
        <f t="shared" si="3"/>
        <v>-10.00639</v>
      </c>
      <c r="D16" s="85">
        <f t="shared" si="3"/>
        <v>-0.58661999999999992</v>
      </c>
      <c r="E16" s="85">
        <f t="shared" si="3"/>
        <v>-1.12954</v>
      </c>
      <c r="F16" s="85">
        <f t="shared" si="3"/>
        <v>-5.4464300000000003</v>
      </c>
      <c r="G16" s="85">
        <f t="shared" si="3"/>
        <v>-9.8184999999999985</v>
      </c>
      <c r="H16" s="85">
        <f t="shared" si="3"/>
        <v>-12.075330000000001</v>
      </c>
      <c r="I16" s="85">
        <f t="shared" si="3"/>
        <v>-15.96894</v>
      </c>
      <c r="J16" s="85">
        <f t="shared" si="3"/>
        <v>-10.5839</v>
      </c>
      <c r="K16" s="85">
        <f t="shared" si="3"/>
        <v>-6.7254600000000009</v>
      </c>
      <c r="L16" s="85">
        <f t="shared" si="3"/>
        <v>-15.568800000000001</v>
      </c>
      <c r="M16" s="85">
        <f t="shared" si="3"/>
        <v>-17.399629999999995</v>
      </c>
      <c r="N16" s="84">
        <f>N12+N13</f>
        <v>122.47162000000002</v>
      </c>
      <c r="O16" s="83"/>
      <c r="P16" s="83"/>
    </row>
    <row r="17" spans="1:1">
      <c r="A17">
        <v>-1</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BAF9C-6A5F-4067-8853-ECAE87E183A0}">
  <dimension ref="A1:N418"/>
  <sheetViews>
    <sheetView zoomScale="95" zoomScaleNormal="95" workbookViewId="0">
      <pane ySplit="1" topLeftCell="A395" activePane="bottomLeft" state="frozen"/>
      <selection pane="bottomLeft" activeCell="D412" sqref="D412"/>
    </sheetView>
  </sheetViews>
  <sheetFormatPr defaultRowHeight="14.45"/>
  <cols>
    <col min="1" max="1" width="13.5703125" customWidth="1"/>
    <col min="2" max="2" width="17" bestFit="1" customWidth="1"/>
    <col min="3" max="3" width="22.5703125" bestFit="1" customWidth="1"/>
    <col min="4" max="4" width="50.140625" bestFit="1" customWidth="1"/>
    <col min="5" max="5" width="15.28515625" customWidth="1"/>
    <col min="6" max="6" width="25.85546875" bestFit="1" customWidth="1"/>
    <col min="7" max="7" width="15" customWidth="1"/>
    <col min="8" max="9" width="14.140625" customWidth="1"/>
    <col min="10" max="10" width="11.7109375" bestFit="1" customWidth="1"/>
    <col min="11" max="11" width="9" bestFit="1" customWidth="1"/>
    <col min="12" max="12" width="12.28515625" customWidth="1"/>
    <col min="13" max="13" width="12.28515625" style="15" customWidth="1"/>
    <col min="14" max="14" width="35" bestFit="1" customWidth="1"/>
  </cols>
  <sheetData>
    <row r="1" spans="1:14" ht="28.9">
      <c r="A1" s="2" t="s">
        <v>25</v>
      </c>
      <c r="B1" s="2" t="s">
        <v>26</v>
      </c>
      <c r="C1" s="2" t="s">
        <v>27</v>
      </c>
      <c r="D1" s="2" t="s">
        <v>28</v>
      </c>
      <c r="E1" s="8" t="s">
        <v>29</v>
      </c>
      <c r="F1" s="2" t="s">
        <v>30</v>
      </c>
      <c r="G1" s="2" t="s">
        <v>31</v>
      </c>
      <c r="H1" s="4" t="s">
        <v>15</v>
      </c>
      <c r="I1" s="4" t="s">
        <v>32</v>
      </c>
      <c r="J1" s="6" t="s">
        <v>33</v>
      </c>
      <c r="K1" s="2" t="s">
        <v>34</v>
      </c>
      <c r="L1" s="8" t="s">
        <v>35</v>
      </c>
      <c r="M1" s="13" t="s">
        <v>36</v>
      </c>
      <c r="N1" s="2" t="s">
        <v>37</v>
      </c>
    </row>
    <row r="2" spans="1:14">
      <c r="A2" t="s">
        <v>13</v>
      </c>
      <c r="B2" t="s">
        <v>47</v>
      </c>
      <c r="C2" t="s">
        <v>39</v>
      </c>
      <c r="D2" t="s">
        <v>158</v>
      </c>
      <c r="E2" s="9">
        <v>544</v>
      </c>
      <c r="F2" t="s">
        <v>159</v>
      </c>
      <c r="G2" s="3">
        <v>44259</v>
      </c>
      <c r="H2" s="3">
        <v>44348</v>
      </c>
      <c r="I2" s="3" t="s">
        <v>5</v>
      </c>
      <c r="J2" s="5">
        <v>44348</v>
      </c>
      <c r="K2">
        <v>3767187</v>
      </c>
      <c r="L2" s="9"/>
      <c r="M2" s="14">
        <v>23100</v>
      </c>
    </row>
    <row r="3" spans="1:14">
      <c r="A3" t="s">
        <v>14</v>
      </c>
      <c r="B3" t="s">
        <v>47</v>
      </c>
      <c r="C3" t="s">
        <v>39</v>
      </c>
      <c r="D3" t="s">
        <v>158</v>
      </c>
      <c r="E3" s="9">
        <v>44.5</v>
      </c>
      <c r="F3" t="s">
        <v>159</v>
      </c>
      <c r="G3" s="3">
        <v>44259</v>
      </c>
      <c r="H3" s="3">
        <v>44259</v>
      </c>
      <c r="I3" s="3" t="s">
        <v>5</v>
      </c>
      <c r="J3" s="5">
        <v>44348</v>
      </c>
      <c r="K3">
        <v>3767187</v>
      </c>
      <c r="L3" s="9"/>
      <c r="M3" s="14">
        <v>23100</v>
      </c>
    </row>
    <row r="4" spans="1:14">
      <c r="A4" t="s">
        <v>12</v>
      </c>
      <c r="B4" t="s">
        <v>160</v>
      </c>
      <c r="C4" t="s">
        <v>161</v>
      </c>
      <c r="D4" t="s">
        <v>162</v>
      </c>
      <c r="E4" s="9">
        <v>42</v>
      </c>
      <c r="F4" t="s">
        <v>159</v>
      </c>
      <c r="G4" s="3">
        <v>44232</v>
      </c>
      <c r="H4" s="3">
        <v>44439</v>
      </c>
      <c r="I4" s="3" t="s">
        <v>7</v>
      </c>
      <c r="J4" s="5" t="s">
        <v>163</v>
      </c>
      <c r="K4">
        <v>3724149</v>
      </c>
      <c r="L4" s="9"/>
      <c r="M4" s="14">
        <v>24100</v>
      </c>
    </row>
    <row r="5" spans="1:14">
      <c r="A5" t="s">
        <v>12</v>
      </c>
      <c r="B5" t="s">
        <v>160</v>
      </c>
      <c r="C5" t="s">
        <v>164</v>
      </c>
      <c r="D5" t="s">
        <v>165</v>
      </c>
      <c r="E5" s="9">
        <v>10.5</v>
      </c>
      <c r="F5" t="s">
        <v>159</v>
      </c>
      <c r="H5" s="3">
        <v>44408</v>
      </c>
      <c r="I5" s="3" t="s">
        <v>6</v>
      </c>
      <c r="J5" s="7"/>
      <c r="L5" s="9"/>
      <c r="M5" s="14">
        <v>23600</v>
      </c>
    </row>
    <row r="6" spans="1:14">
      <c r="A6" t="s">
        <v>12</v>
      </c>
      <c r="B6" t="s">
        <v>160</v>
      </c>
      <c r="C6" t="s">
        <v>164</v>
      </c>
      <c r="D6" t="s">
        <v>165</v>
      </c>
      <c r="E6" s="9">
        <v>10.5</v>
      </c>
      <c r="F6" t="s">
        <v>159</v>
      </c>
      <c r="G6" s="3"/>
      <c r="H6" s="3">
        <v>44531</v>
      </c>
      <c r="I6" s="3" t="s">
        <v>11</v>
      </c>
      <c r="J6" s="5"/>
      <c r="L6" s="9"/>
      <c r="M6" s="14">
        <v>26700</v>
      </c>
    </row>
    <row r="7" spans="1:14">
      <c r="A7" t="s">
        <v>12</v>
      </c>
      <c r="B7" t="s">
        <v>160</v>
      </c>
      <c r="C7" t="s">
        <v>164</v>
      </c>
      <c r="D7" t="s">
        <v>166</v>
      </c>
      <c r="E7" s="9">
        <v>750</v>
      </c>
      <c r="F7" t="s">
        <v>159</v>
      </c>
      <c r="G7" s="3"/>
      <c r="H7" s="3">
        <v>44347</v>
      </c>
      <c r="I7" s="3" t="s">
        <v>4</v>
      </c>
      <c r="J7" s="5"/>
      <c r="L7" s="9"/>
      <c r="M7" s="14">
        <v>22600</v>
      </c>
    </row>
    <row r="8" spans="1:14">
      <c r="A8" t="s">
        <v>12</v>
      </c>
      <c r="B8" t="s">
        <v>160</v>
      </c>
      <c r="C8" t="s">
        <v>39</v>
      </c>
      <c r="D8" t="s">
        <v>167</v>
      </c>
      <c r="E8" s="9">
        <v>89</v>
      </c>
      <c r="F8" t="s">
        <v>159</v>
      </c>
      <c r="G8" s="3">
        <v>44403</v>
      </c>
      <c r="H8" s="3">
        <v>44434</v>
      </c>
      <c r="I8" s="3" t="s">
        <v>7</v>
      </c>
      <c r="J8" s="7" t="s">
        <v>163</v>
      </c>
      <c r="K8">
        <v>3996573</v>
      </c>
      <c r="L8" s="9"/>
      <c r="M8" s="14">
        <v>24100</v>
      </c>
    </row>
    <row r="9" spans="1:14">
      <c r="A9" t="s">
        <v>12</v>
      </c>
      <c r="B9" t="s">
        <v>160</v>
      </c>
      <c r="C9" t="s">
        <v>168</v>
      </c>
      <c r="D9" t="s">
        <v>169</v>
      </c>
      <c r="E9" s="9">
        <v>59.25</v>
      </c>
      <c r="F9" t="s">
        <v>159</v>
      </c>
      <c r="G9" s="3"/>
      <c r="H9" s="3">
        <v>44501</v>
      </c>
      <c r="I9" s="3" t="s">
        <v>10</v>
      </c>
      <c r="J9" s="7"/>
      <c r="K9">
        <v>4138965</v>
      </c>
      <c r="L9" s="9"/>
      <c r="M9" s="14">
        <v>26000</v>
      </c>
    </row>
    <row r="10" spans="1:14">
      <c r="A10" t="s">
        <v>13</v>
      </c>
      <c r="B10" t="s">
        <v>160</v>
      </c>
      <c r="C10" t="s">
        <v>39</v>
      </c>
      <c r="D10" t="s">
        <v>170</v>
      </c>
      <c r="E10" s="9">
        <v>136.16</v>
      </c>
      <c r="F10" t="s">
        <v>171</v>
      </c>
      <c r="G10" s="3">
        <v>44376</v>
      </c>
      <c r="H10" s="3">
        <v>44513</v>
      </c>
      <c r="I10" s="3" t="s">
        <v>10</v>
      </c>
      <c r="J10" s="5">
        <v>44513</v>
      </c>
      <c r="L10" s="9"/>
      <c r="M10" s="14">
        <v>26000</v>
      </c>
    </row>
    <row r="11" spans="1:14">
      <c r="A11" t="s">
        <v>12</v>
      </c>
      <c r="B11" t="s">
        <v>160</v>
      </c>
      <c r="C11" t="s">
        <v>164</v>
      </c>
      <c r="D11" t="s">
        <v>172</v>
      </c>
      <c r="E11" s="9">
        <v>2.75</v>
      </c>
      <c r="F11" t="s">
        <v>159</v>
      </c>
      <c r="G11" s="3"/>
      <c r="H11" s="3">
        <v>44408</v>
      </c>
      <c r="I11" s="3" t="s">
        <v>6</v>
      </c>
      <c r="J11" s="7"/>
      <c r="L11" s="9"/>
      <c r="M11" s="14">
        <v>23600</v>
      </c>
    </row>
    <row r="12" spans="1:14">
      <c r="A12" t="s">
        <v>13</v>
      </c>
      <c r="B12" t="s">
        <v>173</v>
      </c>
      <c r="C12" t="s">
        <v>39</v>
      </c>
      <c r="D12" t="s">
        <v>174</v>
      </c>
      <c r="E12" s="9">
        <v>314</v>
      </c>
      <c r="F12" t="s">
        <v>175</v>
      </c>
      <c r="G12" s="3"/>
      <c r="H12" s="3">
        <v>44317</v>
      </c>
      <c r="I12" s="3" t="s">
        <v>4</v>
      </c>
      <c r="J12" s="5">
        <v>44317</v>
      </c>
      <c r="K12">
        <v>367192</v>
      </c>
      <c r="L12" s="9"/>
      <c r="M12" s="14">
        <v>22600</v>
      </c>
    </row>
    <row r="13" spans="1:14">
      <c r="A13" t="s">
        <v>13</v>
      </c>
      <c r="B13" t="s">
        <v>160</v>
      </c>
      <c r="C13" t="s">
        <v>176</v>
      </c>
      <c r="D13" s="28" t="s">
        <v>177</v>
      </c>
      <c r="E13" s="9">
        <v>2920</v>
      </c>
      <c r="F13" t="s">
        <v>178</v>
      </c>
      <c r="G13" s="3"/>
      <c r="H13" s="3">
        <v>44531</v>
      </c>
      <c r="I13" s="3" t="s">
        <v>11</v>
      </c>
      <c r="J13" s="5"/>
      <c r="L13" s="9"/>
      <c r="M13" s="14">
        <v>26700</v>
      </c>
    </row>
    <row r="14" spans="1:14">
      <c r="A14" t="s">
        <v>12</v>
      </c>
      <c r="B14" t="s">
        <v>160</v>
      </c>
      <c r="C14" t="s">
        <v>179</v>
      </c>
      <c r="D14" s="28" t="s">
        <v>180</v>
      </c>
      <c r="E14" s="9">
        <v>51.4</v>
      </c>
      <c r="F14" t="s">
        <v>159</v>
      </c>
      <c r="H14" s="3">
        <v>44470</v>
      </c>
      <c r="I14" s="3" t="s">
        <v>9</v>
      </c>
      <c r="J14" s="5"/>
      <c r="L14" s="9"/>
      <c r="M14" s="14">
        <v>26000</v>
      </c>
    </row>
    <row r="15" spans="1:14">
      <c r="A15" t="s">
        <v>12</v>
      </c>
      <c r="B15" t="s">
        <v>160</v>
      </c>
      <c r="C15" t="s">
        <v>179</v>
      </c>
      <c r="D15" s="28" t="s">
        <v>181</v>
      </c>
      <c r="E15" s="9">
        <v>354</v>
      </c>
      <c r="F15" t="s">
        <v>159</v>
      </c>
      <c r="H15" s="3">
        <v>44470</v>
      </c>
      <c r="I15" s="3" t="s">
        <v>9</v>
      </c>
      <c r="J15" s="5"/>
      <c r="L15" s="9"/>
      <c r="M15" s="14">
        <v>26000</v>
      </c>
    </row>
    <row r="16" spans="1:14">
      <c r="A16" t="s">
        <v>13</v>
      </c>
      <c r="B16" t="s">
        <v>47</v>
      </c>
      <c r="C16" t="s">
        <v>168</v>
      </c>
      <c r="D16" t="s">
        <v>182</v>
      </c>
      <c r="E16" s="9">
        <v>482.1</v>
      </c>
      <c r="F16" t="s">
        <v>171</v>
      </c>
      <c r="G16" s="3">
        <v>44148</v>
      </c>
      <c r="H16" s="3">
        <v>44246</v>
      </c>
      <c r="I16" s="3" t="s">
        <v>20</v>
      </c>
      <c r="J16" s="5">
        <v>44246</v>
      </c>
      <c r="K16">
        <v>3663567</v>
      </c>
      <c r="L16" s="9"/>
      <c r="M16" s="14">
        <v>21400</v>
      </c>
    </row>
    <row r="17" spans="1:13">
      <c r="A17" t="s">
        <v>13</v>
      </c>
      <c r="B17" t="s">
        <v>173</v>
      </c>
      <c r="C17" t="s">
        <v>168</v>
      </c>
      <c r="D17" s="28" t="s">
        <v>183</v>
      </c>
      <c r="E17" s="9">
        <v>595</v>
      </c>
      <c r="F17" t="s">
        <v>184</v>
      </c>
      <c r="H17" s="3">
        <v>44508</v>
      </c>
      <c r="I17" s="3" t="s">
        <v>10</v>
      </c>
      <c r="J17" s="7"/>
      <c r="L17" s="9"/>
      <c r="M17" s="14">
        <v>26000</v>
      </c>
    </row>
    <row r="18" spans="1:13">
      <c r="A18" t="s">
        <v>13</v>
      </c>
      <c r="B18" t="s">
        <v>173</v>
      </c>
      <c r="C18" t="s">
        <v>168</v>
      </c>
      <c r="D18" s="28" t="s">
        <v>185</v>
      </c>
      <c r="E18" s="9">
        <v>595</v>
      </c>
      <c r="F18" t="s">
        <v>184</v>
      </c>
      <c r="H18" s="3">
        <v>44554</v>
      </c>
      <c r="I18" s="3" t="s">
        <v>11</v>
      </c>
      <c r="J18" s="7"/>
      <c r="K18">
        <v>4075897</v>
      </c>
      <c r="L18" s="9"/>
      <c r="M18" s="14">
        <v>26700</v>
      </c>
    </row>
    <row r="19" spans="1:13">
      <c r="A19" t="s">
        <v>13</v>
      </c>
      <c r="B19" t="s">
        <v>173</v>
      </c>
      <c r="C19" t="s">
        <v>168</v>
      </c>
      <c r="D19" s="28" t="s">
        <v>186</v>
      </c>
      <c r="E19" s="9">
        <v>1125</v>
      </c>
      <c r="F19" t="s">
        <v>184</v>
      </c>
      <c r="H19" s="3">
        <v>44537</v>
      </c>
      <c r="I19" s="3" t="s">
        <v>11</v>
      </c>
      <c r="J19" s="7"/>
      <c r="K19">
        <v>4101151</v>
      </c>
      <c r="L19" s="9"/>
      <c r="M19" s="14">
        <v>26700</v>
      </c>
    </row>
    <row r="20" spans="1:13">
      <c r="A20" t="s">
        <v>12</v>
      </c>
      <c r="B20" t="s">
        <v>173</v>
      </c>
      <c r="C20" t="s">
        <v>168</v>
      </c>
      <c r="D20" t="s">
        <v>187</v>
      </c>
      <c r="E20" s="9">
        <v>1810</v>
      </c>
      <c r="F20" t="s">
        <v>188</v>
      </c>
      <c r="G20" s="3">
        <v>43803</v>
      </c>
      <c r="H20" s="3">
        <v>44308</v>
      </c>
      <c r="I20" s="3" t="s">
        <v>157</v>
      </c>
      <c r="J20" s="5">
        <v>44066</v>
      </c>
      <c r="K20">
        <v>3602200</v>
      </c>
      <c r="L20" s="9"/>
      <c r="M20" s="14">
        <v>22200</v>
      </c>
    </row>
    <row r="21" spans="1:13">
      <c r="A21" t="s">
        <v>12</v>
      </c>
      <c r="B21" t="s">
        <v>173</v>
      </c>
      <c r="C21" t="s">
        <v>168</v>
      </c>
      <c r="D21" t="s">
        <v>189</v>
      </c>
      <c r="E21" s="9">
        <v>1806</v>
      </c>
      <c r="F21" t="s">
        <v>188</v>
      </c>
      <c r="G21" s="3">
        <v>44030</v>
      </c>
      <c r="H21" s="3">
        <v>44303</v>
      </c>
      <c r="I21" s="3" t="s">
        <v>157</v>
      </c>
      <c r="J21" s="5">
        <v>44030</v>
      </c>
      <c r="K21">
        <v>3655378</v>
      </c>
      <c r="L21" s="9"/>
      <c r="M21" s="14">
        <v>22200</v>
      </c>
    </row>
    <row r="22" spans="1:13">
      <c r="A22" t="s">
        <v>12</v>
      </c>
      <c r="B22" t="s">
        <v>173</v>
      </c>
      <c r="C22" t="s">
        <v>168</v>
      </c>
      <c r="D22" t="s">
        <v>189</v>
      </c>
      <c r="E22" s="9">
        <v>696.56</v>
      </c>
      <c r="F22" t="s">
        <v>188</v>
      </c>
      <c r="G22" s="3">
        <v>44032</v>
      </c>
      <c r="H22" s="3">
        <v>44306</v>
      </c>
      <c r="I22" s="3" t="s">
        <v>157</v>
      </c>
      <c r="J22" s="5">
        <v>44124</v>
      </c>
      <c r="K22">
        <v>3560877</v>
      </c>
      <c r="L22" s="9"/>
      <c r="M22" s="14">
        <v>22200</v>
      </c>
    </row>
    <row r="23" spans="1:13">
      <c r="A23" t="s">
        <v>12</v>
      </c>
      <c r="B23" t="s">
        <v>173</v>
      </c>
      <c r="C23" t="s">
        <v>168</v>
      </c>
      <c r="D23" t="s">
        <v>189</v>
      </c>
      <c r="E23" s="9">
        <v>545</v>
      </c>
      <c r="F23" t="s">
        <v>188</v>
      </c>
      <c r="G23" s="3">
        <v>44176</v>
      </c>
      <c r="H23" s="3">
        <v>44289</v>
      </c>
      <c r="I23" s="3" t="s">
        <v>157</v>
      </c>
      <c r="J23" s="5">
        <v>44289</v>
      </c>
      <c r="K23">
        <v>3684396</v>
      </c>
      <c r="L23" s="9"/>
      <c r="M23" s="14">
        <v>22200</v>
      </c>
    </row>
    <row r="24" spans="1:13">
      <c r="A24" t="s">
        <v>12</v>
      </c>
      <c r="B24" t="s">
        <v>173</v>
      </c>
      <c r="C24" t="s">
        <v>168</v>
      </c>
      <c r="D24" t="s">
        <v>190</v>
      </c>
      <c r="E24" s="9">
        <v>795</v>
      </c>
      <c r="F24" t="s">
        <v>159</v>
      </c>
      <c r="G24" s="3">
        <v>44201</v>
      </c>
      <c r="H24" s="3">
        <v>44256</v>
      </c>
      <c r="I24" s="3" t="s">
        <v>2</v>
      </c>
      <c r="J24" s="5">
        <v>44316</v>
      </c>
      <c r="K24">
        <v>3699760</v>
      </c>
      <c r="L24" s="9"/>
      <c r="M24" s="14">
        <v>21800</v>
      </c>
    </row>
    <row r="25" spans="1:13">
      <c r="A25" t="s">
        <v>12</v>
      </c>
      <c r="B25" t="s">
        <v>173</v>
      </c>
      <c r="C25" t="s">
        <v>168</v>
      </c>
      <c r="D25" t="s">
        <v>190</v>
      </c>
      <c r="E25" s="9">
        <v>2460</v>
      </c>
      <c r="F25" t="s">
        <v>159</v>
      </c>
      <c r="G25" s="3">
        <v>44176</v>
      </c>
      <c r="H25" s="3">
        <v>44266</v>
      </c>
      <c r="I25" s="3" t="s">
        <v>2</v>
      </c>
      <c r="J25" s="5">
        <v>44266</v>
      </c>
      <c r="K25">
        <v>3684403</v>
      </c>
      <c r="L25" s="9"/>
      <c r="M25" s="14">
        <v>21800</v>
      </c>
    </row>
    <row r="26" spans="1:13">
      <c r="A26" t="s">
        <v>13</v>
      </c>
      <c r="B26" t="s">
        <v>173</v>
      </c>
      <c r="C26" t="s">
        <v>168</v>
      </c>
      <c r="D26" s="28" t="s">
        <v>191</v>
      </c>
      <c r="E26" s="9">
        <v>1195</v>
      </c>
      <c r="F26" t="s">
        <v>184</v>
      </c>
      <c r="H26" s="3">
        <v>44546</v>
      </c>
      <c r="I26" s="3" t="s">
        <v>11</v>
      </c>
      <c r="J26" s="7"/>
      <c r="K26">
        <v>4101169</v>
      </c>
      <c r="L26" s="9"/>
      <c r="M26" s="14">
        <v>26700</v>
      </c>
    </row>
    <row r="27" spans="1:13">
      <c r="A27" t="s">
        <v>14</v>
      </c>
      <c r="B27" t="s">
        <v>173</v>
      </c>
      <c r="C27" t="s">
        <v>168</v>
      </c>
      <c r="D27" t="s">
        <v>192</v>
      </c>
      <c r="E27" s="9">
        <v>1564</v>
      </c>
      <c r="F27" t="s">
        <v>159</v>
      </c>
      <c r="H27" s="3">
        <v>44516</v>
      </c>
      <c r="I27" s="3" t="s">
        <v>10</v>
      </c>
      <c r="J27" s="7" t="s">
        <v>193</v>
      </c>
      <c r="K27">
        <v>4011275</v>
      </c>
      <c r="L27" s="9"/>
      <c r="M27" s="14">
        <v>26000</v>
      </c>
    </row>
    <row r="28" spans="1:13">
      <c r="A28" t="s">
        <v>13</v>
      </c>
      <c r="B28" t="s">
        <v>173</v>
      </c>
      <c r="C28" t="s">
        <v>168</v>
      </c>
      <c r="D28" s="28" t="s">
        <v>194</v>
      </c>
      <c r="E28" s="9">
        <v>3595</v>
      </c>
      <c r="F28" t="s">
        <v>184</v>
      </c>
      <c r="H28" s="3">
        <v>44539</v>
      </c>
      <c r="I28" s="3" t="s">
        <v>11</v>
      </c>
      <c r="J28" s="7"/>
      <c r="K28">
        <v>4101159</v>
      </c>
      <c r="L28" s="9"/>
      <c r="M28" s="14">
        <v>26700</v>
      </c>
    </row>
    <row r="29" spans="1:13">
      <c r="A29" t="s">
        <v>13</v>
      </c>
      <c r="B29" t="s">
        <v>160</v>
      </c>
      <c r="C29" t="s">
        <v>176</v>
      </c>
      <c r="D29" t="s">
        <v>195</v>
      </c>
      <c r="E29" s="9">
        <v>1000</v>
      </c>
      <c r="F29" t="s">
        <v>159</v>
      </c>
      <c r="H29" s="3">
        <v>44439</v>
      </c>
      <c r="I29" s="3" t="s">
        <v>7</v>
      </c>
      <c r="J29" s="7"/>
      <c r="L29" s="9"/>
      <c r="M29" s="14">
        <v>24100</v>
      </c>
    </row>
    <row r="30" spans="1:13">
      <c r="A30" t="s">
        <v>13</v>
      </c>
      <c r="B30" t="s">
        <v>47</v>
      </c>
      <c r="C30" t="s">
        <v>168</v>
      </c>
      <c r="D30" t="s">
        <v>196</v>
      </c>
      <c r="E30" s="9">
        <v>323.3</v>
      </c>
      <c r="F30" t="s">
        <v>171</v>
      </c>
      <c r="G30" s="3">
        <v>44167</v>
      </c>
      <c r="H30" s="3">
        <v>44501</v>
      </c>
      <c r="I30" s="3" t="s">
        <v>10</v>
      </c>
      <c r="J30" s="5">
        <v>44501</v>
      </c>
      <c r="K30">
        <v>3677292</v>
      </c>
      <c r="L30" s="9"/>
      <c r="M30" s="14">
        <v>26000</v>
      </c>
    </row>
    <row r="31" spans="1:13">
      <c r="A31" t="s">
        <v>12</v>
      </c>
      <c r="B31" t="s">
        <v>160</v>
      </c>
      <c r="C31" t="s">
        <v>179</v>
      </c>
      <c r="D31" s="28" t="s">
        <v>197</v>
      </c>
      <c r="E31" s="9">
        <v>1446.93</v>
      </c>
      <c r="F31" t="s">
        <v>159</v>
      </c>
      <c r="G31" s="3"/>
      <c r="H31" s="3">
        <v>44530</v>
      </c>
      <c r="I31" s="3" t="s">
        <v>10</v>
      </c>
      <c r="J31" s="5"/>
      <c r="L31" s="22"/>
      <c r="M31" s="14">
        <v>26000</v>
      </c>
    </row>
    <row r="32" spans="1:13">
      <c r="A32" t="s">
        <v>12</v>
      </c>
      <c r="B32" t="s">
        <v>160</v>
      </c>
      <c r="C32" t="s">
        <v>198</v>
      </c>
      <c r="D32" t="s">
        <v>199</v>
      </c>
      <c r="E32" s="9">
        <v>30.75</v>
      </c>
      <c r="F32" t="s">
        <v>159</v>
      </c>
      <c r="H32" s="3">
        <v>44440</v>
      </c>
      <c r="I32" s="3" t="s">
        <v>8</v>
      </c>
      <c r="J32" s="7"/>
      <c r="L32" s="9"/>
      <c r="M32" s="14">
        <v>24700</v>
      </c>
    </row>
    <row r="33" spans="1:14">
      <c r="A33" t="s">
        <v>12</v>
      </c>
      <c r="B33" t="s">
        <v>160</v>
      </c>
      <c r="C33" t="s">
        <v>198</v>
      </c>
      <c r="D33" s="28" t="s">
        <v>199</v>
      </c>
      <c r="E33" s="9">
        <v>445.89</v>
      </c>
      <c r="F33" t="s">
        <v>159</v>
      </c>
      <c r="H33" s="3">
        <v>44501</v>
      </c>
      <c r="I33" s="3" t="s">
        <v>10</v>
      </c>
      <c r="J33" s="5"/>
      <c r="L33" s="9"/>
      <c r="M33" s="14">
        <v>26000</v>
      </c>
    </row>
    <row r="34" spans="1:14">
      <c r="A34" t="s">
        <v>12</v>
      </c>
      <c r="B34" t="s">
        <v>160</v>
      </c>
      <c r="C34" t="s">
        <v>198</v>
      </c>
      <c r="D34" s="28" t="s">
        <v>199</v>
      </c>
      <c r="E34" s="9">
        <v>45.98</v>
      </c>
      <c r="F34" t="s">
        <v>159</v>
      </c>
      <c r="H34" s="3">
        <v>44501</v>
      </c>
      <c r="I34" s="3" t="s">
        <v>10</v>
      </c>
      <c r="J34" s="5"/>
      <c r="L34" s="9"/>
      <c r="M34" s="14">
        <v>26000</v>
      </c>
    </row>
    <row r="35" spans="1:14">
      <c r="A35" t="s">
        <v>12</v>
      </c>
      <c r="B35" t="s">
        <v>160</v>
      </c>
      <c r="C35" t="s">
        <v>198</v>
      </c>
      <c r="D35" s="28" t="s">
        <v>199</v>
      </c>
      <c r="E35" s="9">
        <v>15.48</v>
      </c>
      <c r="F35" t="s">
        <v>159</v>
      </c>
      <c r="G35" s="3"/>
      <c r="H35" s="3">
        <v>44561</v>
      </c>
      <c r="I35" s="3" t="s">
        <v>11</v>
      </c>
      <c r="J35" s="5"/>
      <c r="L35" s="22"/>
      <c r="M35" s="14">
        <v>26700</v>
      </c>
    </row>
    <row r="36" spans="1:14">
      <c r="A36" t="s">
        <v>12</v>
      </c>
      <c r="B36" t="s">
        <v>160</v>
      </c>
      <c r="C36" t="s">
        <v>168</v>
      </c>
      <c r="D36" t="s">
        <v>200</v>
      </c>
      <c r="E36" s="9">
        <v>95</v>
      </c>
      <c r="F36" t="s">
        <v>159</v>
      </c>
      <c r="G36" s="3">
        <v>44446</v>
      </c>
      <c r="H36" s="3">
        <v>44476</v>
      </c>
      <c r="I36" s="3" t="s">
        <v>9</v>
      </c>
      <c r="J36" s="7" t="s">
        <v>163</v>
      </c>
      <c r="K36">
        <v>4073818</v>
      </c>
      <c r="L36" s="9"/>
      <c r="M36" s="14">
        <v>25200</v>
      </c>
    </row>
    <row r="37" spans="1:14">
      <c r="A37" t="s">
        <v>12</v>
      </c>
      <c r="B37" t="s">
        <v>160</v>
      </c>
      <c r="C37" t="s">
        <v>168</v>
      </c>
      <c r="D37" t="s">
        <v>200</v>
      </c>
      <c r="E37" s="9">
        <v>2.25</v>
      </c>
      <c r="F37" t="s">
        <v>159</v>
      </c>
      <c r="G37" s="3">
        <v>44446</v>
      </c>
      <c r="H37" s="3">
        <v>44501</v>
      </c>
      <c r="I37" t="s">
        <v>10</v>
      </c>
      <c r="J37" s="7" t="s">
        <v>163</v>
      </c>
      <c r="K37">
        <v>4073818</v>
      </c>
      <c r="L37" s="9">
        <v>59.55</v>
      </c>
      <c r="M37" s="14">
        <v>26000</v>
      </c>
    </row>
    <row r="38" spans="1:14">
      <c r="A38" t="s">
        <v>12</v>
      </c>
      <c r="B38" t="s">
        <v>160</v>
      </c>
      <c r="C38" t="s">
        <v>198</v>
      </c>
      <c r="D38" t="s">
        <v>201</v>
      </c>
      <c r="E38" s="9">
        <v>132</v>
      </c>
      <c r="F38" t="s">
        <v>159</v>
      </c>
      <c r="H38" s="3">
        <v>44440</v>
      </c>
      <c r="I38" s="3" t="s">
        <v>8</v>
      </c>
      <c r="J38" s="7"/>
      <c r="L38" s="9"/>
      <c r="M38" s="14">
        <v>24700</v>
      </c>
    </row>
    <row r="39" spans="1:14">
      <c r="A39" t="s">
        <v>12</v>
      </c>
      <c r="B39" t="s">
        <v>160</v>
      </c>
      <c r="C39" t="s">
        <v>198</v>
      </c>
      <c r="D39" t="s">
        <v>201</v>
      </c>
      <c r="E39" s="9">
        <v>1.94</v>
      </c>
      <c r="F39" t="s">
        <v>159</v>
      </c>
      <c r="H39" s="3">
        <v>44440</v>
      </c>
      <c r="I39" s="3" t="s">
        <v>8</v>
      </c>
      <c r="J39" s="7"/>
      <c r="L39" s="9"/>
      <c r="M39" s="14">
        <v>24700</v>
      </c>
    </row>
    <row r="40" spans="1:14">
      <c r="A40" t="s">
        <v>12</v>
      </c>
      <c r="B40" t="s">
        <v>202</v>
      </c>
      <c r="C40" t="s">
        <v>198</v>
      </c>
      <c r="D40" s="28" t="s">
        <v>201</v>
      </c>
      <c r="E40" s="9">
        <v>19.829999999999998</v>
      </c>
      <c r="F40" t="s">
        <v>159</v>
      </c>
      <c r="H40" s="3">
        <v>44531</v>
      </c>
      <c r="I40" s="3" t="s">
        <v>11</v>
      </c>
      <c r="J40" s="5"/>
      <c r="L40" s="9"/>
      <c r="M40" s="14">
        <v>26700</v>
      </c>
    </row>
    <row r="41" spans="1:14">
      <c r="A41" t="s">
        <v>13</v>
      </c>
      <c r="B41" t="s">
        <v>173</v>
      </c>
      <c r="C41" t="s">
        <v>168</v>
      </c>
      <c r="D41" t="s">
        <v>203</v>
      </c>
      <c r="E41" s="9">
        <v>95</v>
      </c>
      <c r="F41" t="s">
        <v>188</v>
      </c>
      <c r="G41" s="3">
        <v>44376</v>
      </c>
      <c r="H41" s="3">
        <v>44502</v>
      </c>
      <c r="I41" s="3" t="s">
        <v>10</v>
      </c>
      <c r="J41" s="5">
        <v>44806</v>
      </c>
      <c r="K41">
        <v>3955563</v>
      </c>
      <c r="L41" s="9"/>
      <c r="M41" s="14">
        <v>26000</v>
      </c>
    </row>
    <row r="42" spans="1:14">
      <c r="A42" t="s">
        <v>13</v>
      </c>
      <c r="B42" t="s">
        <v>47</v>
      </c>
      <c r="C42" t="s">
        <v>168</v>
      </c>
      <c r="D42" t="s">
        <v>203</v>
      </c>
      <c r="E42" s="9">
        <v>53.9</v>
      </c>
      <c r="F42" t="s">
        <v>188</v>
      </c>
      <c r="G42" s="3">
        <v>44373</v>
      </c>
      <c r="H42" s="3">
        <v>44502</v>
      </c>
      <c r="I42" s="3" t="s">
        <v>10</v>
      </c>
      <c r="J42" s="5">
        <v>44806</v>
      </c>
      <c r="K42">
        <v>3955563</v>
      </c>
      <c r="L42" s="9"/>
      <c r="M42" s="14">
        <v>26000</v>
      </c>
    </row>
    <row r="43" spans="1:14">
      <c r="A43" t="s">
        <v>13</v>
      </c>
      <c r="B43" t="s">
        <v>160</v>
      </c>
      <c r="C43" t="s">
        <v>39</v>
      </c>
      <c r="D43" t="s">
        <v>204</v>
      </c>
      <c r="E43" s="9">
        <v>984.93</v>
      </c>
      <c r="F43" t="s">
        <v>175</v>
      </c>
      <c r="G43" s="3">
        <v>44294</v>
      </c>
      <c r="H43" s="3">
        <v>44408</v>
      </c>
      <c r="I43" s="3" t="s">
        <v>6</v>
      </c>
      <c r="J43" s="5">
        <v>45170</v>
      </c>
      <c r="K43">
        <v>3796555</v>
      </c>
      <c r="L43" s="9">
        <v>24655.02</v>
      </c>
      <c r="M43" s="14">
        <v>23600</v>
      </c>
    </row>
    <row r="44" spans="1:14">
      <c r="A44" t="s">
        <v>14</v>
      </c>
      <c r="B44" t="s">
        <v>160</v>
      </c>
      <c r="C44" t="s">
        <v>39</v>
      </c>
      <c r="D44" t="s">
        <v>205</v>
      </c>
      <c r="E44" s="9">
        <v>3013</v>
      </c>
      <c r="F44" t="s">
        <v>175</v>
      </c>
      <c r="G44" s="3">
        <v>44294</v>
      </c>
      <c r="H44" s="3">
        <v>44324</v>
      </c>
      <c r="I44" s="3" t="s">
        <v>4</v>
      </c>
      <c r="J44" s="5">
        <v>44324</v>
      </c>
      <c r="L44" s="9"/>
      <c r="M44" s="14">
        <v>22600</v>
      </c>
    </row>
    <row r="45" spans="1:14">
      <c r="A45" t="s">
        <v>12</v>
      </c>
      <c r="B45" t="s">
        <v>160</v>
      </c>
      <c r="C45" t="s">
        <v>161</v>
      </c>
      <c r="D45" t="s">
        <v>206</v>
      </c>
      <c r="E45" s="9">
        <v>241.8</v>
      </c>
      <c r="F45" t="s">
        <v>159</v>
      </c>
      <c r="G45" s="3">
        <v>44217</v>
      </c>
      <c r="H45" s="3">
        <v>44217</v>
      </c>
      <c r="I45" s="3" t="s">
        <v>20</v>
      </c>
      <c r="J45" s="5">
        <v>44228</v>
      </c>
      <c r="K45">
        <v>3713986</v>
      </c>
      <c r="L45" s="9"/>
      <c r="M45" s="14">
        <v>21400</v>
      </c>
    </row>
    <row r="46" spans="1:14">
      <c r="A46" s="23" t="s">
        <v>12</v>
      </c>
      <c r="B46" s="23" t="s">
        <v>173</v>
      </c>
      <c r="C46" s="23" t="s">
        <v>161</v>
      </c>
      <c r="D46" s="23" t="s">
        <v>206</v>
      </c>
      <c r="E46" s="24">
        <v>571</v>
      </c>
      <c r="F46" s="23" t="s">
        <v>159</v>
      </c>
      <c r="G46" s="25">
        <v>44488</v>
      </c>
      <c r="H46" s="25">
        <v>44485</v>
      </c>
      <c r="I46" s="25" t="s">
        <v>9</v>
      </c>
      <c r="J46" s="29" t="s">
        <v>163</v>
      </c>
      <c r="K46" s="23">
        <v>4117374</v>
      </c>
      <c r="L46" s="24"/>
      <c r="M46" s="27">
        <v>26000</v>
      </c>
    </row>
    <row r="47" spans="1:14">
      <c r="A47" t="s">
        <v>12</v>
      </c>
      <c r="B47" t="s">
        <v>173</v>
      </c>
      <c r="C47" t="s">
        <v>161</v>
      </c>
      <c r="D47" t="s">
        <v>206</v>
      </c>
      <c r="E47" s="9">
        <v>250</v>
      </c>
      <c r="F47" t="s">
        <v>184</v>
      </c>
      <c r="G47" s="3">
        <v>44306</v>
      </c>
      <c r="H47" s="3">
        <v>44501</v>
      </c>
      <c r="I47" s="3" t="s">
        <v>10</v>
      </c>
      <c r="J47" s="7"/>
      <c r="K47">
        <v>3806995</v>
      </c>
      <c r="L47" s="9"/>
      <c r="M47" s="14">
        <v>26000</v>
      </c>
      <c r="N47" t="s">
        <v>207</v>
      </c>
    </row>
    <row r="48" spans="1:14">
      <c r="A48" t="s">
        <v>12</v>
      </c>
      <c r="B48" t="s">
        <v>173</v>
      </c>
      <c r="C48" t="s">
        <v>39</v>
      </c>
      <c r="D48" t="s">
        <v>208</v>
      </c>
      <c r="E48" s="9">
        <v>188</v>
      </c>
      <c r="F48" t="s">
        <v>159</v>
      </c>
      <c r="G48" s="3">
        <v>44375</v>
      </c>
      <c r="H48" s="3">
        <v>44434</v>
      </c>
      <c r="I48" s="3" t="s">
        <v>7</v>
      </c>
      <c r="J48" s="5">
        <v>44434</v>
      </c>
      <c r="K48">
        <v>3954322</v>
      </c>
      <c r="L48" s="9"/>
      <c r="M48" s="14">
        <v>24100</v>
      </c>
    </row>
    <row r="49" spans="1:14">
      <c r="A49" t="s">
        <v>12</v>
      </c>
      <c r="B49" t="s">
        <v>173</v>
      </c>
      <c r="C49" t="s">
        <v>39</v>
      </c>
      <c r="D49" t="s">
        <v>208</v>
      </c>
      <c r="E49" s="9">
        <v>908</v>
      </c>
      <c r="F49" t="s">
        <v>188</v>
      </c>
      <c r="G49" s="3">
        <v>44447</v>
      </c>
      <c r="H49" s="3">
        <v>44477</v>
      </c>
      <c r="I49" s="3" t="s">
        <v>9</v>
      </c>
      <c r="J49" s="5" t="s">
        <v>163</v>
      </c>
      <c r="K49">
        <v>4062150</v>
      </c>
      <c r="L49" s="9"/>
      <c r="M49" s="14">
        <v>25200</v>
      </c>
    </row>
    <row r="50" spans="1:14">
      <c r="A50" t="s">
        <v>12</v>
      </c>
      <c r="B50" t="s">
        <v>42</v>
      </c>
      <c r="C50" t="s">
        <v>39</v>
      </c>
      <c r="D50" t="s">
        <v>208</v>
      </c>
      <c r="E50" s="9">
        <v>200</v>
      </c>
      <c r="F50" t="s">
        <v>188</v>
      </c>
      <c r="G50" s="3">
        <v>44447</v>
      </c>
      <c r="H50" s="3">
        <v>44477</v>
      </c>
      <c r="I50" s="3" t="s">
        <v>9</v>
      </c>
      <c r="J50" s="5" t="s">
        <v>163</v>
      </c>
      <c r="K50">
        <v>4062150</v>
      </c>
      <c r="L50" s="9"/>
      <c r="M50" s="14">
        <v>25200</v>
      </c>
    </row>
    <row r="51" spans="1:14">
      <c r="A51" t="s">
        <v>12</v>
      </c>
      <c r="B51" t="s">
        <v>47</v>
      </c>
      <c r="C51" t="s">
        <v>39</v>
      </c>
      <c r="D51" t="s">
        <v>208</v>
      </c>
      <c r="E51" s="9">
        <v>14</v>
      </c>
      <c r="F51" t="s">
        <v>188</v>
      </c>
      <c r="G51" s="3">
        <v>44447</v>
      </c>
      <c r="H51" s="3">
        <v>44477</v>
      </c>
      <c r="I51" s="3" t="s">
        <v>9</v>
      </c>
      <c r="J51" s="5" t="s">
        <v>163</v>
      </c>
      <c r="K51">
        <v>4062150</v>
      </c>
      <c r="L51" s="9"/>
      <c r="M51" s="14">
        <v>25200</v>
      </c>
    </row>
    <row r="52" spans="1:14">
      <c r="A52" t="s">
        <v>12</v>
      </c>
      <c r="B52" t="s">
        <v>42</v>
      </c>
      <c r="C52" t="s">
        <v>39</v>
      </c>
      <c r="D52" t="s">
        <v>208</v>
      </c>
      <c r="E52" s="9">
        <v>925</v>
      </c>
      <c r="F52" t="s">
        <v>188</v>
      </c>
      <c r="G52" s="3">
        <v>43696</v>
      </c>
      <c r="H52" s="3">
        <v>44455</v>
      </c>
      <c r="I52" s="3" t="s">
        <v>8</v>
      </c>
      <c r="J52" s="7" t="s">
        <v>163</v>
      </c>
      <c r="K52">
        <v>4027695</v>
      </c>
      <c r="L52" s="9"/>
      <c r="M52" s="14">
        <v>24700</v>
      </c>
    </row>
    <row r="53" spans="1:14">
      <c r="A53" t="s">
        <v>12</v>
      </c>
      <c r="B53" t="s">
        <v>173</v>
      </c>
      <c r="C53" t="s">
        <v>39</v>
      </c>
      <c r="D53" t="s">
        <v>208</v>
      </c>
      <c r="E53" s="9">
        <v>88.5</v>
      </c>
      <c r="F53" t="s">
        <v>188</v>
      </c>
      <c r="G53" s="3">
        <v>44427</v>
      </c>
      <c r="H53" s="3">
        <v>44458</v>
      </c>
      <c r="I53" s="3" t="s">
        <v>8</v>
      </c>
      <c r="J53" s="7" t="s">
        <v>163</v>
      </c>
      <c r="K53">
        <v>4027695</v>
      </c>
      <c r="L53" s="9"/>
      <c r="M53" s="14">
        <v>24700</v>
      </c>
    </row>
    <row r="54" spans="1:14">
      <c r="A54" t="s">
        <v>12</v>
      </c>
      <c r="B54" t="s">
        <v>42</v>
      </c>
      <c r="C54" t="s">
        <v>39</v>
      </c>
      <c r="D54" t="s">
        <v>208</v>
      </c>
      <c r="E54" s="9">
        <v>100</v>
      </c>
      <c r="F54" t="s">
        <v>188</v>
      </c>
      <c r="G54" s="3">
        <v>44427</v>
      </c>
      <c r="H54" s="3">
        <v>44458</v>
      </c>
      <c r="I54" s="3" t="s">
        <v>8</v>
      </c>
      <c r="J54" s="7" t="s">
        <v>163</v>
      </c>
      <c r="K54">
        <v>4027695</v>
      </c>
      <c r="L54" s="9"/>
      <c r="M54" s="14">
        <v>24700</v>
      </c>
    </row>
    <row r="55" spans="1:14">
      <c r="A55" t="s">
        <v>12</v>
      </c>
      <c r="B55" t="s">
        <v>173</v>
      </c>
      <c r="C55" t="s">
        <v>39</v>
      </c>
      <c r="D55" t="s">
        <v>208</v>
      </c>
      <c r="E55" s="9">
        <v>188</v>
      </c>
      <c r="F55" t="s">
        <v>188</v>
      </c>
      <c r="G55" s="3">
        <v>44431</v>
      </c>
      <c r="H55" s="3">
        <v>44462</v>
      </c>
      <c r="I55" s="3" t="s">
        <v>8</v>
      </c>
      <c r="J55" s="7" t="s">
        <v>163</v>
      </c>
      <c r="K55">
        <v>4031849</v>
      </c>
      <c r="L55" s="9"/>
      <c r="M55" s="14">
        <v>24700</v>
      </c>
    </row>
    <row r="56" spans="1:14">
      <c r="A56" t="s">
        <v>12</v>
      </c>
      <c r="B56" t="s">
        <v>42</v>
      </c>
      <c r="C56" t="s">
        <v>39</v>
      </c>
      <c r="D56" t="s">
        <v>208</v>
      </c>
      <c r="E56" s="9">
        <v>1950</v>
      </c>
      <c r="F56" t="s">
        <v>188</v>
      </c>
      <c r="G56" s="3">
        <v>44431</v>
      </c>
      <c r="H56" s="3">
        <v>44462</v>
      </c>
      <c r="I56" s="3" t="s">
        <v>8</v>
      </c>
      <c r="J56" s="7" t="s">
        <v>163</v>
      </c>
      <c r="K56">
        <v>4031849</v>
      </c>
      <c r="L56" s="9"/>
      <c r="M56" s="14">
        <v>24700</v>
      </c>
    </row>
    <row r="57" spans="1:14">
      <c r="A57" t="s">
        <v>12</v>
      </c>
      <c r="B57" t="s">
        <v>173</v>
      </c>
      <c r="C57" t="s">
        <v>39</v>
      </c>
      <c r="D57" t="s">
        <v>208</v>
      </c>
      <c r="E57" s="9">
        <v>953.52</v>
      </c>
      <c r="F57" t="s">
        <v>175</v>
      </c>
      <c r="G57" s="3">
        <v>44482</v>
      </c>
      <c r="H57" s="3">
        <v>44513</v>
      </c>
      <c r="I57" s="3" t="s">
        <v>10</v>
      </c>
      <c r="J57" s="5" t="s">
        <v>163</v>
      </c>
      <c r="K57">
        <v>4111662</v>
      </c>
      <c r="L57" s="9"/>
      <c r="M57" s="14">
        <v>26000</v>
      </c>
      <c r="N57" t="s">
        <v>209</v>
      </c>
    </row>
    <row r="58" spans="1:14">
      <c r="A58" t="s">
        <v>12</v>
      </c>
      <c r="B58" t="s">
        <v>173</v>
      </c>
      <c r="C58" t="s">
        <v>39</v>
      </c>
      <c r="D58" t="s">
        <v>208</v>
      </c>
      <c r="E58" s="9">
        <v>438.4</v>
      </c>
      <c r="F58" t="s">
        <v>175</v>
      </c>
      <c r="G58" s="3">
        <v>44482</v>
      </c>
      <c r="H58" s="3">
        <v>44513</v>
      </c>
      <c r="I58" s="3" t="s">
        <v>10</v>
      </c>
      <c r="J58" s="5" t="s">
        <v>163</v>
      </c>
      <c r="K58">
        <v>4111662</v>
      </c>
      <c r="L58" s="9"/>
      <c r="M58" s="14">
        <v>26000</v>
      </c>
      <c r="N58" t="s">
        <v>210</v>
      </c>
    </row>
    <row r="59" spans="1:14">
      <c r="A59" t="s">
        <v>12</v>
      </c>
      <c r="B59" t="s">
        <v>173</v>
      </c>
      <c r="C59" t="s">
        <v>39</v>
      </c>
      <c r="D59" t="s">
        <v>208</v>
      </c>
      <c r="E59" s="9">
        <v>188</v>
      </c>
      <c r="F59" t="s">
        <v>175</v>
      </c>
      <c r="G59" s="3">
        <v>44482</v>
      </c>
      <c r="H59" s="3">
        <v>44513</v>
      </c>
      <c r="I59" s="3" t="s">
        <v>10</v>
      </c>
      <c r="J59" s="5" t="s">
        <v>163</v>
      </c>
      <c r="K59">
        <v>4111662</v>
      </c>
      <c r="L59" s="9"/>
      <c r="M59" s="14">
        <v>26000</v>
      </c>
      <c r="N59" t="s">
        <v>211</v>
      </c>
    </row>
    <row r="60" spans="1:14">
      <c r="A60" t="s">
        <v>12</v>
      </c>
      <c r="B60" t="s">
        <v>160</v>
      </c>
      <c r="C60" t="s">
        <v>179</v>
      </c>
      <c r="D60" s="28" t="s">
        <v>212</v>
      </c>
      <c r="E60" s="9">
        <v>30</v>
      </c>
      <c r="F60" t="s">
        <v>159</v>
      </c>
      <c r="G60" s="3"/>
      <c r="H60" s="3">
        <v>44530</v>
      </c>
      <c r="I60" s="3" t="s">
        <v>10</v>
      </c>
      <c r="J60" s="5"/>
      <c r="L60" s="22"/>
      <c r="M60" s="14">
        <v>26000</v>
      </c>
    </row>
    <row r="61" spans="1:14">
      <c r="A61" t="s">
        <v>13</v>
      </c>
      <c r="B61" t="s">
        <v>173</v>
      </c>
      <c r="C61" t="s">
        <v>168</v>
      </c>
      <c r="D61" t="s">
        <v>213</v>
      </c>
      <c r="E61" s="9">
        <v>295</v>
      </c>
      <c r="F61" t="s">
        <v>171</v>
      </c>
      <c r="G61" s="3">
        <v>44438</v>
      </c>
      <c r="H61" s="3">
        <v>44530</v>
      </c>
      <c r="I61" s="3" t="s">
        <v>10</v>
      </c>
      <c r="J61" s="7" t="s">
        <v>163</v>
      </c>
      <c r="K61">
        <v>4046828</v>
      </c>
      <c r="L61" s="9"/>
      <c r="M61" s="14">
        <v>26000</v>
      </c>
    </row>
    <row r="62" spans="1:14">
      <c r="A62" t="s">
        <v>13</v>
      </c>
      <c r="B62" t="s">
        <v>173</v>
      </c>
      <c r="C62" t="s">
        <v>39</v>
      </c>
      <c r="D62" t="s">
        <v>214</v>
      </c>
      <c r="E62" s="9">
        <v>2390.1999999999998</v>
      </c>
      <c r="F62" t="s">
        <v>171</v>
      </c>
      <c r="G62" s="3">
        <v>44138</v>
      </c>
      <c r="H62" s="3">
        <v>44246</v>
      </c>
      <c r="I62" s="3" t="s">
        <v>20</v>
      </c>
      <c r="J62" s="5">
        <v>44246</v>
      </c>
      <c r="K62">
        <v>3654444</v>
      </c>
      <c r="L62" s="9"/>
      <c r="M62" s="14">
        <v>21400</v>
      </c>
    </row>
    <row r="63" spans="1:14">
      <c r="A63" t="s">
        <v>13</v>
      </c>
      <c r="B63" t="s">
        <v>47</v>
      </c>
      <c r="C63" t="s">
        <v>39</v>
      </c>
      <c r="D63" t="s">
        <v>214</v>
      </c>
      <c r="E63" s="9">
        <v>240</v>
      </c>
      <c r="F63" t="s">
        <v>171</v>
      </c>
      <c r="G63" s="3">
        <v>44138</v>
      </c>
      <c r="H63" s="3">
        <v>44246</v>
      </c>
      <c r="I63" s="3" t="s">
        <v>20</v>
      </c>
      <c r="J63" s="5">
        <v>44246</v>
      </c>
      <c r="K63">
        <v>3654444</v>
      </c>
      <c r="L63" s="9"/>
      <c r="M63" s="14">
        <v>21400</v>
      </c>
    </row>
    <row r="64" spans="1:14">
      <c r="A64" t="s">
        <v>13</v>
      </c>
      <c r="B64" t="s">
        <v>47</v>
      </c>
      <c r="C64" t="s">
        <v>39</v>
      </c>
      <c r="D64" t="s">
        <v>214</v>
      </c>
      <c r="E64" s="9">
        <v>622.4</v>
      </c>
      <c r="F64" t="s">
        <v>171</v>
      </c>
      <c r="G64" s="3">
        <v>44138</v>
      </c>
      <c r="H64" s="3">
        <v>44244</v>
      </c>
      <c r="I64" s="3" t="s">
        <v>20</v>
      </c>
      <c r="J64" s="5">
        <v>44244</v>
      </c>
      <c r="K64">
        <v>3654444</v>
      </c>
      <c r="L64" s="9"/>
      <c r="M64" s="14">
        <v>21400</v>
      </c>
    </row>
    <row r="65" spans="1:13">
      <c r="A65" t="s">
        <v>13</v>
      </c>
      <c r="B65" t="s">
        <v>202</v>
      </c>
      <c r="C65" t="s">
        <v>168</v>
      </c>
      <c r="D65" t="s">
        <v>215</v>
      </c>
      <c r="E65" s="9">
        <v>85.71</v>
      </c>
      <c r="F65" t="s">
        <v>159</v>
      </c>
      <c r="G65" s="3">
        <v>44277</v>
      </c>
      <c r="H65" s="3">
        <v>44369</v>
      </c>
      <c r="I65" s="3" t="s">
        <v>5</v>
      </c>
      <c r="J65" s="5">
        <v>44369</v>
      </c>
      <c r="K65">
        <v>3781389</v>
      </c>
      <c r="L65" s="9"/>
      <c r="M65" s="14">
        <v>23100</v>
      </c>
    </row>
    <row r="66" spans="1:13">
      <c r="A66" t="s">
        <v>12</v>
      </c>
      <c r="B66" t="s">
        <v>160</v>
      </c>
      <c r="C66" t="s">
        <v>198</v>
      </c>
      <c r="D66" s="28" t="s">
        <v>216</v>
      </c>
      <c r="E66" s="9">
        <v>0.77</v>
      </c>
      <c r="F66" t="s">
        <v>159</v>
      </c>
      <c r="H66" s="3">
        <v>44501</v>
      </c>
      <c r="I66" s="3" t="s">
        <v>10</v>
      </c>
      <c r="J66" s="5"/>
      <c r="L66" s="9"/>
      <c r="M66" s="14">
        <v>26000</v>
      </c>
    </row>
    <row r="67" spans="1:13">
      <c r="A67" t="s">
        <v>13</v>
      </c>
      <c r="B67" t="s">
        <v>160</v>
      </c>
      <c r="C67" t="s">
        <v>176</v>
      </c>
      <c r="D67" t="s">
        <v>217</v>
      </c>
      <c r="E67" s="9">
        <v>125</v>
      </c>
      <c r="F67" t="s">
        <v>159</v>
      </c>
      <c r="H67" s="3">
        <v>44439</v>
      </c>
      <c r="I67" s="3" t="s">
        <v>7</v>
      </c>
      <c r="J67" s="7"/>
      <c r="L67" s="9"/>
      <c r="M67" s="14">
        <v>24100</v>
      </c>
    </row>
    <row r="68" spans="1:13">
      <c r="A68" t="s">
        <v>12</v>
      </c>
      <c r="B68" t="s">
        <v>160</v>
      </c>
      <c r="C68" t="s">
        <v>179</v>
      </c>
      <c r="D68" s="28" t="s">
        <v>218</v>
      </c>
      <c r="E68" s="9">
        <v>48</v>
      </c>
      <c r="F68" t="s">
        <v>159</v>
      </c>
      <c r="H68" s="3">
        <v>44470</v>
      </c>
      <c r="I68" s="3" t="s">
        <v>9</v>
      </c>
      <c r="J68" s="5"/>
      <c r="L68" s="9"/>
      <c r="M68" s="14">
        <v>26000</v>
      </c>
    </row>
    <row r="69" spans="1:13">
      <c r="A69" t="s">
        <v>12</v>
      </c>
      <c r="B69" t="s">
        <v>160</v>
      </c>
      <c r="C69" t="s">
        <v>198</v>
      </c>
      <c r="D69" s="28" t="s">
        <v>219</v>
      </c>
      <c r="E69" s="9">
        <v>81.53</v>
      </c>
      <c r="F69" t="s">
        <v>159</v>
      </c>
      <c r="H69" s="3">
        <v>44501</v>
      </c>
      <c r="I69" s="3" t="s">
        <v>10</v>
      </c>
      <c r="J69" s="5"/>
      <c r="L69" s="9"/>
      <c r="M69" s="14">
        <v>26000</v>
      </c>
    </row>
    <row r="70" spans="1:13">
      <c r="A70" t="s">
        <v>12</v>
      </c>
      <c r="B70" t="s">
        <v>160</v>
      </c>
      <c r="C70" t="s">
        <v>198</v>
      </c>
      <c r="D70" s="28" t="s">
        <v>219</v>
      </c>
      <c r="E70" s="9">
        <v>85.16</v>
      </c>
      <c r="F70" t="s">
        <v>159</v>
      </c>
      <c r="G70" s="3"/>
      <c r="H70" s="3">
        <v>44561</v>
      </c>
      <c r="I70" s="3" t="s">
        <v>11</v>
      </c>
      <c r="J70" s="5"/>
      <c r="L70" s="22"/>
      <c r="M70" s="14">
        <v>26700</v>
      </c>
    </row>
    <row r="71" spans="1:13">
      <c r="A71" t="s">
        <v>12</v>
      </c>
      <c r="B71" t="s">
        <v>160</v>
      </c>
      <c r="C71" t="s">
        <v>198</v>
      </c>
      <c r="D71" s="28" t="s">
        <v>220</v>
      </c>
      <c r="E71" s="9">
        <v>393.75</v>
      </c>
      <c r="F71" t="s">
        <v>159</v>
      </c>
      <c r="H71" s="3">
        <v>44531</v>
      </c>
      <c r="I71" s="3" t="s">
        <v>11</v>
      </c>
      <c r="J71" s="5"/>
      <c r="L71" s="9"/>
      <c r="M71" s="14">
        <v>26700</v>
      </c>
    </row>
    <row r="72" spans="1:13">
      <c r="A72" t="s">
        <v>12</v>
      </c>
      <c r="B72" t="s">
        <v>202</v>
      </c>
      <c r="C72" t="s">
        <v>198</v>
      </c>
      <c r="D72" s="28" t="s">
        <v>220</v>
      </c>
      <c r="E72" s="9">
        <v>25</v>
      </c>
      <c r="F72" t="s">
        <v>159</v>
      </c>
      <c r="H72" s="3">
        <v>44531</v>
      </c>
      <c r="I72" s="3" t="s">
        <v>11</v>
      </c>
      <c r="J72" s="5"/>
      <c r="L72" s="9"/>
      <c r="M72" s="14">
        <v>26700</v>
      </c>
    </row>
    <row r="73" spans="1:13">
      <c r="A73" t="s">
        <v>12</v>
      </c>
      <c r="B73" t="s">
        <v>160</v>
      </c>
      <c r="C73" t="s">
        <v>198</v>
      </c>
      <c r="D73" s="28" t="s">
        <v>220</v>
      </c>
      <c r="E73" s="9">
        <v>131.25</v>
      </c>
      <c r="F73" t="s">
        <v>159</v>
      </c>
      <c r="H73" s="3">
        <v>44501</v>
      </c>
      <c r="I73" s="3" t="s">
        <v>10</v>
      </c>
      <c r="J73" s="5"/>
      <c r="L73" s="9"/>
      <c r="M73" s="14">
        <v>26000</v>
      </c>
    </row>
    <row r="74" spans="1:13">
      <c r="A74" t="s">
        <v>12</v>
      </c>
      <c r="B74" t="s">
        <v>160</v>
      </c>
      <c r="C74" t="s">
        <v>198</v>
      </c>
      <c r="D74" s="28" t="s">
        <v>220</v>
      </c>
      <c r="E74" s="9">
        <v>8348</v>
      </c>
      <c r="F74" t="s">
        <v>159</v>
      </c>
      <c r="H74" s="3">
        <v>44501</v>
      </c>
      <c r="I74" s="3" t="s">
        <v>10</v>
      </c>
      <c r="J74" s="5"/>
      <c r="L74" s="9"/>
      <c r="M74" s="14">
        <v>26000</v>
      </c>
    </row>
    <row r="75" spans="1:13">
      <c r="A75" t="s">
        <v>12</v>
      </c>
      <c r="B75" t="s">
        <v>160</v>
      </c>
      <c r="C75" t="s">
        <v>179</v>
      </c>
      <c r="D75" s="28" t="s">
        <v>221</v>
      </c>
      <c r="E75" s="9">
        <v>35</v>
      </c>
      <c r="F75" t="s">
        <v>159</v>
      </c>
      <c r="H75" s="3">
        <v>44470</v>
      </c>
      <c r="I75" s="3" t="s">
        <v>9</v>
      </c>
      <c r="J75" s="5"/>
      <c r="L75" s="9"/>
      <c r="M75" s="14">
        <v>26000</v>
      </c>
    </row>
    <row r="76" spans="1:13">
      <c r="A76" t="s">
        <v>12</v>
      </c>
      <c r="B76" t="s">
        <v>160</v>
      </c>
      <c r="C76" t="s">
        <v>198</v>
      </c>
      <c r="D76" t="s">
        <v>222</v>
      </c>
      <c r="E76" s="9">
        <v>13.53</v>
      </c>
      <c r="F76" t="s">
        <v>159</v>
      </c>
      <c r="H76" s="3">
        <v>44440</v>
      </c>
      <c r="I76" s="3" t="s">
        <v>8</v>
      </c>
      <c r="J76" s="7"/>
      <c r="L76" s="9"/>
      <c r="M76" s="14">
        <v>24700</v>
      </c>
    </row>
    <row r="77" spans="1:13">
      <c r="A77" t="s">
        <v>12</v>
      </c>
      <c r="B77" t="s">
        <v>160</v>
      </c>
      <c r="C77" t="s">
        <v>198</v>
      </c>
      <c r="D77" s="28" t="s">
        <v>222</v>
      </c>
      <c r="E77" s="9">
        <v>14.43</v>
      </c>
      <c r="F77" t="s">
        <v>159</v>
      </c>
      <c r="G77" s="3"/>
      <c r="H77" s="3">
        <v>44561</v>
      </c>
      <c r="I77" s="3" t="s">
        <v>11</v>
      </c>
      <c r="J77" s="5"/>
      <c r="L77" s="22"/>
      <c r="M77" s="14">
        <v>26700</v>
      </c>
    </row>
    <row r="78" spans="1:13">
      <c r="A78" t="s">
        <v>12</v>
      </c>
      <c r="B78" t="s">
        <v>160</v>
      </c>
      <c r="C78" t="s">
        <v>198</v>
      </c>
      <c r="D78" s="28" t="s">
        <v>223</v>
      </c>
      <c r="E78" s="9">
        <v>347.3</v>
      </c>
      <c r="F78" t="s">
        <v>159</v>
      </c>
      <c r="H78" s="3">
        <v>44531</v>
      </c>
      <c r="I78" s="3" t="s">
        <v>11</v>
      </c>
      <c r="J78" s="5"/>
      <c r="L78" s="9"/>
      <c r="M78" s="14">
        <v>26700</v>
      </c>
    </row>
    <row r="79" spans="1:13">
      <c r="A79" t="s">
        <v>12</v>
      </c>
      <c r="B79" t="s">
        <v>160</v>
      </c>
      <c r="C79" t="s">
        <v>198</v>
      </c>
      <c r="D79" s="28" t="s">
        <v>224</v>
      </c>
      <c r="E79" s="9">
        <v>10.32</v>
      </c>
      <c r="F79" t="s">
        <v>159</v>
      </c>
      <c r="G79" s="3"/>
      <c r="H79" s="3">
        <v>44561</v>
      </c>
      <c r="I79" s="3" t="s">
        <v>11</v>
      </c>
      <c r="J79" s="5"/>
      <c r="L79" s="22"/>
      <c r="M79" s="14">
        <v>26700</v>
      </c>
    </row>
    <row r="80" spans="1:13">
      <c r="A80" t="s">
        <v>13</v>
      </c>
      <c r="B80" t="s">
        <v>160</v>
      </c>
      <c r="C80" t="s">
        <v>225</v>
      </c>
      <c r="D80" t="s">
        <v>226</v>
      </c>
      <c r="E80" s="9">
        <v>50</v>
      </c>
      <c r="F80" t="s">
        <v>171</v>
      </c>
      <c r="G80" s="3">
        <v>44351</v>
      </c>
      <c r="H80" s="3">
        <v>44409</v>
      </c>
      <c r="I80" s="3" t="s">
        <v>7</v>
      </c>
      <c r="J80" s="7">
        <v>45360</v>
      </c>
      <c r="K80">
        <v>3944122</v>
      </c>
      <c r="L80" s="9"/>
      <c r="M80" s="14">
        <v>24100</v>
      </c>
    </row>
    <row r="81" spans="1:14">
      <c r="A81" t="s">
        <v>13</v>
      </c>
      <c r="B81" t="s">
        <v>160</v>
      </c>
      <c r="C81" t="s">
        <v>225</v>
      </c>
      <c r="D81" t="s">
        <v>226</v>
      </c>
      <c r="E81" s="9">
        <v>2190</v>
      </c>
      <c r="F81" t="s">
        <v>171</v>
      </c>
      <c r="G81" s="3">
        <v>44351</v>
      </c>
      <c r="H81" s="3">
        <v>44385</v>
      </c>
      <c r="I81" s="3" t="s">
        <v>6</v>
      </c>
      <c r="J81" s="5">
        <v>44385</v>
      </c>
      <c r="K81">
        <v>3944122</v>
      </c>
      <c r="L81" s="9"/>
      <c r="M81" s="14">
        <v>23600</v>
      </c>
    </row>
    <row r="82" spans="1:14">
      <c r="A82" t="s">
        <v>12</v>
      </c>
      <c r="B82" t="s">
        <v>160</v>
      </c>
      <c r="C82" t="s">
        <v>179</v>
      </c>
      <c r="D82" s="28" t="s">
        <v>227</v>
      </c>
      <c r="E82" s="9">
        <v>294.5</v>
      </c>
      <c r="F82" t="s">
        <v>159</v>
      </c>
      <c r="H82" s="3">
        <v>44470</v>
      </c>
      <c r="I82" s="3" t="s">
        <v>9</v>
      </c>
      <c r="J82" s="5"/>
      <c r="L82" s="9"/>
      <c r="M82" s="14">
        <v>26000</v>
      </c>
    </row>
    <row r="83" spans="1:14">
      <c r="A83" t="s">
        <v>12</v>
      </c>
      <c r="B83" t="s">
        <v>160</v>
      </c>
      <c r="C83" t="s">
        <v>179</v>
      </c>
      <c r="D83" s="28" t="s">
        <v>228</v>
      </c>
      <c r="E83" s="9">
        <v>10.17</v>
      </c>
      <c r="F83" t="s">
        <v>159</v>
      </c>
      <c r="H83" s="3">
        <v>44470</v>
      </c>
      <c r="I83" s="3" t="s">
        <v>9</v>
      </c>
      <c r="J83" s="5"/>
      <c r="L83" s="9"/>
      <c r="M83" s="14">
        <v>26000</v>
      </c>
    </row>
    <row r="84" spans="1:14">
      <c r="A84" t="s">
        <v>13</v>
      </c>
      <c r="B84" t="s">
        <v>160</v>
      </c>
      <c r="C84" t="s">
        <v>161</v>
      </c>
      <c r="D84" t="s">
        <v>229</v>
      </c>
      <c r="E84" s="9">
        <v>1132.5</v>
      </c>
      <c r="F84" t="s">
        <v>184</v>
      </c>
      <c r="G84" s="3">
        <v>44480</v>
      </c>
      <c r="H84" s="3">
        <v>44501</v>
      </c>
      <c r="I84" s="3" t="s">
        <v>10</v>
      </c>
      <c r="J84" s="5">
        <v>44958</v>
      </c>
      <c r="K84">
        <v>4116372</v>
      </c>
      <c r="L84" s="9"/>
      <c r="M84" s="14">
        <v>26000</v>
      </c>
      <c r="N84" t="s">
        <v>230</v>
      </c>
    </row>
    <row r="85" spans="1:14">
      <c r="A85" t="s">
        <v>12</v>
      </c>
      <c r="B85" t="s">
        <v>160</v>
      </c>
      <c r="C85" t="s">
        <v>179</v>
      </c>
      <c r="D85" s="28" t="s">
        <v>231</v>
      </c>
      <c r="E85" s="9">
        <v>2814</v>
      </c>
      <c r="F85" t="s">
        <v>159</v>
      </c>
      <c r="G85" s="3"/>
      <c r="H85" s="3">
        <v>44530</v>
      </c>
      <c r="I85" s="3" t="s">
        <v>10</v>
      </c>
      <c r="J85" s="5"/>
      <c r="L85" s="22"/>
      <c r="M85" s="14">
        <v>26000</v>
      </c>
    </row>
    <row r="86" spans="1:14">
      <c r="A86" t="s">
        <v>13</v>
      </c>
      <c r="B86" t="s">
        <v>47</v>
      </c>
      <c r="C86" t="s">
        <v>168</v>
      </c>
      <c r="D86" t="s">
        <v>232</v>
      </c>
      <c r="E86" s="9">
        <v>10</v>
      </c>
      <c r="F86" t="s">
        <v>188</v>
      </c>
      <c r="G86" s="3">
        <v>44230</v>
      </c>
      <c r="H86" s="3">
        <v>44319</v>
      </c>
      <c r="I86" s="3" t="s">
        <v>4</v>
      </c>
      <c r="J86" s="5">
        <v>44319</v>
      </c>
      <c r="K86">
        <v>3764362</v>
      </c>
      <c r="L86" s="9"/>
      <c r="M86" s="14">
        <v>22600</v>
      </c>
    </row>
    <row r="87" spans="1:14">
      <c r="A87" t="s">
        <v>13</v>
      </c>
      <c r="B87" t="s">
        <v>160</v>
      </c>
      <c r="C87" t="s">
        <v>168</v>
      </c>
      <c r="D87" t="s">
        <v>232</v>
      </c>
      <c r="E87" s="9">
        <v>485.6</v>
      </c>
      <c r="F87" t="s">
        <v>188</v>
      </c>
      <c r="G87" s="3">
        <v>44230</v>
      </c>
      <c r="H87" s="3">
        <v>44319</v>
      </c>
      <c r="I87" s="3" t="s">
        <v>4</v>
      </c>
      <c r="J87" s="5">
        <v>44319</v>
      </c>
      <c r="K87">
        <v>3764362</v>
      </c>
      <c r="L87" s="9"/>
      <c r="M87" s="14">
        <v>22600</v>
      </c>
    </row>
    <row r="88" spans="1:14">
      <c r="A88" t="s">
        <v>12</v>
      </c>
      <c r="B88" t="s">
        <v>160</v>
      </c>
      <c r="C88" t="s">
        <v>164</v>
      </c>
      <c r="D88" t="s">
        <v>233</v>
      </c>
      <c r="E88" s="9">
        <v>5</v>
      </c>
      <c r="F88" t="s">
        <v>159</v>
      </c>
      <c r="G88" s="3"/>
      <c r="H88" s="3">
        <v>44531</v>
      </c>
      <c r="I88" s="3" t="s">
        <v>11</v>
      </c>
      <c r="J88" s="5"/>
      <c r="L88" s="9"/>
      <c r="M88" s="14">
        <v>26700</v>
      </c>
    </row>
    <row r="89" spans="1:14">
      <c r="A89" t="s">
        <v>12</v>
      </c>
      <c r="B89" t="s">
        <v>160</v>
      </c>
      <c r="C89" t="s">
        <v>198</v>
      </c>
      <c r="D89" s="28" t="s">
        <v>234</v>
      </c>
      <c r="E89" s="9">
        <v>1000</v>
      </c>
      <c r="F89" t="s">
        <v>159</v>
      </c>
      <c r="H89" s="3">
        <v>44501</v>
      </c>
      <c r="I89" s="3" t="s">
        <v>10</v>
      </c>
      <c r="J89" s="5"/>
      <c r="L89" s="9"/>
      <c r="M89" s="14">
        <v>26000</v>
      </c>
    </row>
    <row r="90" spans="1:14">
      <c r="A90" t="s">
        <v>12</v>
      </c>
      <c r="B90" t="s">
        <v>160</v>
      </c>
      <c r="C90" t="s">
        <v>198</v>
      </c>
      <c r="D90" s="28" t="s">
        <v>234</v>
      </c>
      <c r="E90" s="9">
        <v>1000</v>
      </c>
      <c r="F90" t="s">
        <v>159</v>
      </c>
      <c r="G90" s="3"/>
      <c r="H90" s="3">
        <v>44561</v>
      </c>
      <c r="I90" s="3" t="s">
        <v>11</v>
      </c>
      <c r="J90" s="5"/>
      <c r="L90" s="22"/>
      <c r="M90" s="14">
        <v>26700</v>
      </c>
    </row>
    <row r="91" spans="1:14">
      <c r="A91" t="s">
        <v>12</v>
      </c>
      <c r="B91" t="s">
        <v>160</v>
      </c>
      <c r="C91" t="s">
        <v>198</v>
      </c>
      <c r="D91" s="28" t="s">
        <v>235</v>
      </c>
      <c r="E91" s="9">
        <v>25.81</v>
      </c>
      <c r="F91" t="s">
        <v>159</v>
      </c>
      <c r="H91" s="3">
        <v>44501</v>
      </c>
      <c r="I91" s="3" t="s">
        <v>10</v>
      </c>
      <c r="J91" s="5"/>
      <c r="L91" s="9"/>
      <c r="M91" s="14">
        <v>26000</v>
      </c>
    </row>
    <row r="92" spans="1:14">
      <c r="A92" t="s">
        <v>12</v>
      </c>
      <c r="B92" t="s">
        <v>160</v>
      </c>
      <c r="C92" t="s">
        <v>39</v>
      </c>
      <c r="D92" t="s">
        <v>236</v>
      </c>
      <c r="E92" s="9">
        <v>623</v>
      </c>
      <c r="F92" t="s">
        <v>159</v>
      </c>
      <c r="G92" s="3">
        <v>44392</v>
      </c>
      <c r="H92" s="3">
        <v>44423</v>
      </c>
      <c r="I92" s="3" t="s">
        <v>7</v>
      </c>
      <c r="J92" s="7" t="s">
        <v>237</v>
      </c>
      <c r="K92">
        <v>3983178</v>
      </c>
      <c r="L92" s="9"/>
      <c r="M92" s="14">
        <v>24100</v>
      </c>
    </row>
    <row r="93" spans="1:14">
      <c r="A93" t="s">
        <v>12</v>
      </c>
      <c r="B93" t="s">
        <v>160</v>
      </c>
      <c r="C93" t="s">
        <v>39</v>
      </c>
      <c r="D93" t="s">
        <v>236</v>
      </c>
      <c r="E93" s="9">
        <v>1200</v>
      </c>
      <c r="F93" t="s">
        <v>159</v>
      </c>
      <c r="G93" s="3">
        <v>44501</v>
      </c>
      <c r="H93" s="3">
        <v>44501</v>
      </c>
      <c r="I93" s="3" t="s">
        <v>10</v>
      </c>
      <c r="J93" s="5" t="s">
        <v>163</v>
      </c>
      <c r="K93">
        <v>4118719</v>
      </c>
      <c r="L93" s="9"/>
      <c r="M93" s="14">
        <v>26000</v>
      </c>
    </row>
    <row r="94" spans="1:14">
      <c r="A94" t="s">
        <v>12</v>
      </c>
      <c r="B94" t="s">
        <v>160</v>
      </c>
      <c r="C94" t="s">
        <v>198</v>
      </c>
      <c r="D94" s="28" t="s">
        <v>238</v>
      </c>
      <c r="E94" s="9">
        <v>510.51</v>
      </c>
      <c r="F94" t="s">
        <v>159</v>
      </c>
      <c r="H94" s="3">
        <v>44501</v>
      </c>
      <c r="I94" s="3" t="s">
        <v>10</v>
      </c>
      <c r="J94" s="5"/>
      <c r="L94" s="9"/>
      <c r="M94" s="14">
        <v>26000</v>
      </c>
    </row>
    <row r="95" spans="1:14">
      <c r="A95" t="s">
        <v>13</v>
      </c>
      <c r="B95" t="s">
        <v>47</v>
      </c>
      <c r="C95" t="s">
        <v>39</v>
      </c>
      <c r="D95" t="s">
        <v>239</v>
      </c>
      <c r="E95" s="9">
        <v>140</v>
      </c>
      <c r="F95" t="s">
        <v>159</v>
      </c>
      <c r="G95" s="3">
        <v>44405</v>
      </c>
      <c r="H95" s="3">
        <v>44436</v>
      </c>
      <c r="I95" s="3" t="s">
        <v>7</v>
      </c>
      <c r="J95" s="7"/>
      <c r="K95">
        <v>4023399</v>
      </c>
      <c r="L95" s="9"/>
      <c r="M95" s="14">
        <v>24100</v>
      </c>
    </row>
    <row r="96" spans="1:14">
      <c r="A96" t="s">
        <v>12</v>
      </c>
      <c r="B96" t="s">
        <v>160</v>
      </c>
      <c r="C96" t="s">
        <v>179</v>
      </c>
      <c r="D96" s="28" t="s">
        <v>240</v>
      </c>
      <c r="E96" s="9">
        <v>401.1</v>
      </c>
      <c r="F96" t="s">
        <v>159</v>
      </c>
      <c r="H96" s="3">
        <v>44470</v>
      </c>
      <c r="I96" s="3" t="s">
        <v>9</v>
      </c>
      <c r="J96" s="5"/>
      <c r="L96" s="9"/>
      <c r="M96" s="14">
        <v>26000</v>
      </c>
    </row>
    <row r="97" spans="1:13">
      <c r="A97" t="s">
        <v>13</v>
      </c>
      <c r="B97" t="s">
        <v>47</v>
      </c>
      <c r="C97" t="s">
        <v>168</v>
      </c>
      <c r="D97" t="s">
        <v>241</v>
      </c>
      <c r="E97" s="9">
        <v>718.96</v>
      </c>
      <c r="F97" t="s">
        <v>242</v>
      </c>
      <c r="G97" s="3">
        <v>44221</v>
      </c>
      <c r="H97" s="3">
        <v>44315</v>
      </c>
      <c r="I97" s="3" t="s">
        <v>157</v>
      </c>
      <c r="J97" s="5">
        <v>44315</v>
      </c>
      <c r="K97">
        <v>3714046</v>
      </c>
      <c r="L97" s="9"/>
      <c r="M97" s="14">
        <v>22200</v>
      </c>
    </row>
    <row r="98" spans="1:13">
      <c r="A98" t="s">
        <v>14</v>
      </c>
      <c r="B98" t="s">
        <v>160</v>
      </c>
      <c r="C98" t="s">
        <v>168</v>
      </c>
      <c r="D98" t="s">
        <v>243</v>
      </c>
      <c r="E98" s="9">
        <v>75</v>
      </c>
      <c r="F98" t="s">
        <v>171</v>
      </c>
      <c r="G98" s="3">
        <v>44101</v>
      </c>
      <c r="H98" s="3">
        <v>44197</v>
      </c>
      <c r="I98" s="3" t="s">
        <v>0</v>
      </c>
      <c r="J98" s="3">
        <v>44197</v>
      </c>
      <c r="K98">
        <v>3623413</v>
      </c>
      <c r="L98" s="9"/>
      <c r="M98" s="14">
        <v>21000</v>
      </c>
    </row>
    <row r="99" spans="1:13">
      <c r="A99" t="s">
        <v>14</v>
      </c>
      <c r="B99" t="s">
        <v>202</v>
      </c>
      <c r="C99" t="s">
        <v>168</v>
      </c>
      <c r="D99" t="s">
        <v>243</v>
      </c>
      <c r="E99" s="9">
        <v>43.95</v>
      </c>
      <c r="F99" t="s">
        <v>171</v>
      </c>
      <c r="G99" s="3">
        <v>44101</v>
      </c>
      <c r="H99" s="3">
        <v>44197</v>
      </c>
      <c r="I99" s="3" t="s">
        <v>0</v>
      </c>
      <c r="J99" s="3">
        <v>44197</v>
      </c>
      <c r="K99">
        <v>3623413</v>
      </c>
      <c r="L99" s="9"/>
      <c r="M99" s="14">
        <v>21000</v>
      </c>
    </row>
    <row r="100" spans="1:13">
      <c r="A100" t="s">
        <v>14</v>
      </c>
      <c r="B100" t="s">
        <v>160</v>
      </c>
      <c r="C100" t="s">
        <v>168</v>
      </c>
      <c r="D100" t="s">
        <v>244</v>
      </c>
      <c r="E100" s="9">
        <v>52.5</v>
      </c>
      <c r="F100" t="s">
        <v>171</v>
      </c>
      <c r="G100" s="3">
        <v>44101</v>
      </c>
      <c r="H100" s="3">
        <v>44197</v>
      </c>
      <c r="I100" s="3" t="s">
        <v>0</v>
      </c>
      <c r="J100" s="3">
        <v>44197</v>
      </c>
      <c r="K100">
        <v>3623413</v>
      </c>
      <c r="L100" s="9"/>
      <c r="M100" s="14">
        <v>21000</v>
      </c>
    </row>
    <row r="101" spans="1:13">
      <c r="A101" t="s">
        <v>14</v>
      </c>
      <c r="B101" t="s">
        <v>202</v>
      </c>
      <c r="C101" t="s">
        <v>168</v>
      </c>
      <c r="D101" t="s">
        <v>244</v>
      </c>
      <c r="E101" s="9">
        <v>43.95</v>
      </c>
      <c r="F101" t="s">
        <v>171</v>
      </c>
      <c r="G101" s="3">
        <v>44101</v>
      </c>
      <c r="H101" s="3">
        <v>44197</v>
      </c>
      <c r="I101" s="3" t="s">
        <v>0</v>
      </c>
      <c r="J101" s="3">
        <v>44197</v>
      </c>
      <c r="K101">
        <v>3623413</v>
      </c>
      <c r="L101" s="9"/>
      <c r="M101" s="14">
        <v>21000</v>
      </c>
    </row>
    <row r="102" spans="1:13">
      <c r="A102" t="s">
        <v>12</v>
      </c>
      <c r="B102" t="s">
        <v>42</v>
      </c>
      <c r="C102" t="s">
        <v>39</v>
      </c>
      <c r="D102" t="s">
        <v>245</v>
      </c>
      <c r="E102" s="9">
        <v>200</v>
      </c>
      <c r="F102" t="s">
        <v>188</v>
      </c>
      <c r="G102" s="3">
        <v>44217</v>
      </c>
      <c r="H102" s="3">
        <v>44255</v>
      </c>
      <c r="I102" s="3" t="s">
        <v>20</v>
      </c>
      <c r="J102" s="5">
        <v>44255</v>
      </c>
      <c r="L102" s="9"/>
      <c r="M102" s="14">
        <v>21400</v>
      </c>
    </row>
    <row r="103" spans="1:13">
      <c r="A103" t="s">
        <v>12</v>
      </c>
      <c r="B103" t="s">
        <v>173</v>
      </c>
      <c r="C103" t="s">
        <v>39</v>
      </c>
      <c r="D103" t="s">
        <v>245</v>
      </c>
      <c r="E103" s="9">
        <v>80</v>
      </c>
      <c r="F103" t="s">
        <v>188</v>
      </c>
      <c r="G103" s="3">
        <v>44217</v>
      </c>
      <c r="H103" s="3">
        <v>44255</v>
      </c>
      <c r="I103" s="3" t="s">
        <v>20</v>
      </c>
      <c r="J103" s="5">
        <v>44255</v>
      </c>
      <c r="L103" s="9"/>
      <c r="M103" s="14">
        <v>21400</v>
      </c>
    </row>
    <row r="104" spans="1:13">
      <c r="A104" t="s">
        <v>12</v>
      </c>
      <c r="B104" t="s">
        <v>42</v>
      </c>
      <c r="C104" t="s">
        <v>39</v>
      </c>
      <c r="D104" t="s">
        <v>245</v>
      </c>
      <c r="E104" s="9">
        <v>1608</v>
      </c>
      <c r="F104" t="s">
        <v>188</v>
      </c>
      <c r="G104" s="3">
        <v>44450</v>
      </c>
      <c r="H104" s="3">
        <v>44263</v>
      </c>
      <c r="I104" s="3" t="s">
        <v>2</v>
      </c>
      <c r="J104" s="5">
        <v>45078</v>
      </c>
      <c r="K104">
        <v>3607938</v>
      </c>
      <c r="L104" s="9"/>
      <c r="M104" s="14">
        <v>21800</v>
      </c>
    </row>
    <row r="105" spans="1:13">
      <c r="A105" t="s">
        <v>12</v>
      </c>
      <c r="B105" t="s">
        <v>173</v>
      </c>
      <c r="C105" t="s">
        <v>39</v>
      </c>
      <c r="D105" t="s">
        <v>245</v>
      </c>
      <c r="E105" s="9">
        <v>150</v>
      </c>
      <c r="F105" t="s">
        <v>188</v>
      </c>
      <c r="G105" s="3">
        <v>44450</v>
      </c>
      <c r="H105" s="3">
        <v>44263</v>
      </c>
      <c r="I105" s="3" t="s">
        <v>2</v>
      </c>
      <c r="J105" s="5">
        <v>45039</v>
      </c>
      <c r="K105">
        <v>3712178</v>
      </c>
      <c r="L105" s="9"/>
      <c r="M105" s="14">
        <v>21800</v>
      </c>
    </row>
    <row r="106" spans="1:13">
      <c r="A106" t="s">
        <v>12</v>
      </c>
      <c r="B106" t="s">
        <v>160</v>
      </c>
      <c r="C106" t="s">
        <v>179</v>
      </c>
      <c r="D106" s="28" t="s">
        <v>246</v>
      </c>
      <c r="E106" s="9">
        <v>153.33000000000001</v>
      </c>
      <c r="F106" t="s">
        <v>159</v>
      </c>
      <c r="H106" s="3">
        <v>44470</v>
      </c>
      <c r="I106" s="3" t="s">
        <v>9</v>
      </c>
      <c r="J106" s="5"/>
      <c r="L106" s="9"/>
      <c r="M106" s="14">
        <v>26000</v>
      </c>
    </row>
    <row r="107" spans="1:13">
      <c r="A107" t="s">
        <v>14</v>
      </c>
      <c r="B107" t="s">
        <v>160</v>
      </c>
      <c r="C107" t="s">
        <v>168</v>
      </c>
      <c r="D107" t="s">
        <v>247</v>
      </c>
      <c r="E107" s="9">
        <v>6</v>
      </c>
      <c r="F107" t="s">
        <v>171</v>
      </c>
      <c r="G107" s="3">
        <v>44101</v>
      </c>
      <c r="H107" s="3">
        <v>44223</v>
      </c>
      <c r="I107" s="3" t="s">
        <v>0</v>
      </c>
      <c r="J107" s="5">
        <v>44223</v>
      </c>
      <c r="K107">
        <v>3623413</v>
      </c>
      <c r="L107" s="9"/>
      <c r="M107" s="14">
        <v>21000</v>
      </c>
    </row>
    <row r="108" spans="1:13">
      <c r="A108" t="s">
        <v>12</v>
      </c>
      <c r="B108" t="s">
        <v>160</v>
      </c>
      <c r="C108" t="s">
        <v>198</v>
      </c>
      <c r="D108" t="s">
        <v>248</v>
      </c>
      <c r="E108" s="9">
        <v>16.13</v>
      </c>
      <c r="F108" t="s">
        <v>159</v>
      </c>
      <c r="H108" s="3">
        <v>44440</v>
      </c>
      <c r="I108" s="3" t="s">
        <v>8</v>
      </c>
      <c r="J108" s="7"/>
      <c r="L108" s="9"/>
      <c r="M108" s="14">
        <v>24700</v>
      </c>
    </row>
    <row r="109" spans="1:13">
      <c r="A109" t="s">
        <v>12</v>
      </c>
      <c r="B109" t="s">
        <v>160</v>
      </c>
      <c r="C109" t="s">
        <v>198</v>
      </c>
      <c r="D109" s="28" t="s">
        <v>249</v>
      </c>
      <c r="E109" s="9">
        <v>358.8</v>
      </c>
      <c r="F109" t="s">
        <v>159</v>
      </c>
      <c r="G109" s="3"/>
      <c r="H109" s="3">
        <v>44561</v>
      </c>
      <c r="I109" s="3" t="s">
        <v>11</v>
      </c>
      <c r="J109" s="5"/>
      <c r="L109" s="22"/>
      <c r="M109" s="14">
        <v>26700</v>
      </c>
    </row>
    <row r="110" spans="1:13">
      <c r="A110" t="s">
        <v>12</v>
      </c>
      <c r="B110" t="s">
        <v>160</v>
      </c>
      <c r="C110" t="s">
        <v>198</v>
      </c>
      <c r="D110" t="s">
        <v>250</v>
      </c>
      <c r="E110" s="9">
        <v>649</v>
      </c>
      <c r="F110" t="s">
        <v>159</v>
      </c>
      <c r="H110" s="3">
        <v>44440</v>
      </c>
      <c r="I110" s="3" t="s">
        <v>8</v>
      </c>
      <c r="J110" s="7"/>
      <c r="L110" s="9"/>
      <c r="M110" s="14">
        <v>24700</v>
      </c>
    </row>
    <row r="111" spans="1:13">
      <c r="A111" t="s">
        <v>12</v>
      </c>
      <c r="B111" t="s">
        <v>160</v>
      </c>
      <c r="C111" t="s">
        <v>198</v>
      </c>
      <c r="D111" s="28" t="s">
        <v>251</v>
      </c>
      <c r="E111" s="9">
        <v>34.68</v>
      </c>
      <c r="F111" t="s">
        <v>159</v>
      </c>
      <c r="H111" s="3">
        <v>44501</v>
      </c>
      <c r="I111" s="3" t="s">
        <v>10</v>
      </c>
      <c r="J111" s="5"/>
      <c r="L111" s="9"/>
      <c r="M111" s="14">
        <v>26000</v>
      </c>
    </row>
    <row r="112" spans="1:13">
      <c r="A112" t="s">
        <v>12</v>
      </c>
      <c r="B112" t="s">
        <v>160</v>
      </c>
      <c r="C112" t="s">
        <v>164</v>
      </c>
      <c r="D112" t="s">
        <v>252</v>
      </c>
      <c r="E112" s="9">
        <v>2170</v>
      </c>
      <c r="F112" t="s">
        <v>242</v>
      </c>
      <c r="G112" s="3"/>
      <c r="H112" s="3">
        <v>44316</v>
      </c>
      <c r="I112" s="3" t="s">
        <v>157</v>
      </c>
      <c r="J112" s="5"/>
      <c r="L112" s="9"/>
      <c r="M112" s="14">
        <v>22200</v>
      </c>
    </row>
    <row r="113" spans="1:13">
      <c r="A113" t="s">
        <v>12</v>
      </c>
      <c r="B113" t="s">
        <v>160</v>
      </c>
      <c r="C113" t="s">
        <v>198</v>
      </c>
      <c r="D113" s="28" t="s">
        <v>253</v>
      </c>
      <c r="E113" s="9">
        <v>100</v>
      </c>
      <c r="F113" t="s">
        <v>159</v>
      </c>
      <c r="H113" s="3">
        <v>44531</v>
      </c>
      <c r="I113" s="3" t="s">
        <v>11</v>
      </c>
      <c r="J113" s="5"/>
      <c r="L113" s="9"/>
      <c r="M113" s="14">
        <v>26700</v>
      </c>
    </row>
    <row r="114" spans="1:13">
      <c r="A114" t="s">
        <v>13</v>
      </c>
      <c r="B114" t="s">
        <v>173</v>
      </c>
      <c r="C114" t="s">
        <v>39</v>
      </c>
      <c r="D114" t="s">
        <v>254</v>
      </c>
      <c r="E114" s="9">
        <v>1350</v>
      </c>
      <c r="F114" t="s">
        <v>175</v>
      </c>
      <c r="G114" s="3">
        <v>44167</v>
      </c>
      <c r="H114" s="3">
        <v>44486</v>
      </c>
      <c r="I114" s="3" t="s">
        <v>9</v>
      </c>
      <c r="J114" s="5">
        <v>44486</v>
      </c>
      <c r="K114">
        <v>3677115</v>
      </c>
      <c r="L114" s="9"/>
      <c r="M114" s="14">
        <v>25200</v>
      </c>
    </row>
    <row r="115" spans="1:13">
      <c r="A115" t="s">
        <v>13</v>
      </c>
      <c r="B115" t="s">
        <v>47</v>
      </c>
      <c r="C115" t="s">
        <v>39</v>
      </c>
      <c r="D115" t="s">
        <v>255</v>
      </c>
      <c r="E115" s="9">
        <v>80</v>
      </c>
      <c r="F115" t="s">
        <v>159</v>
      </c>
      <c r="G115" s="3">
        <v>44195</v>
      </c>
      <c r="H115" s="3">
        <v>44226</v>
      </c>
      <c r="I115" s="3" t="s">
        <v>0</v>
      </c>
      <c r="J115" s="5">
        <v>44226</v>
      </c>
      <c r="K115">
        <v>3705242</v>
      </c>
      <c r="L115" s="9"/>
      <c r="M115" s="14">
        <v>21000</v>
      </c>
    </row>
    <row r="116" spans="1:13">
      <c r="A116" t="s">
        <v>13</v>
      </c>
      <c r="B116" t="s">
        <v>160</v>
      </c>
      <c r="C116" t="s">
        <v>225</v>
      </c>
      <c r="D116" t="s">
        <v>256</v>
      </c>
      <c r="E116" s="9">
        <v>2626</v>
      </c>
      <c r="F116" t="s">
        <v>159</v>
      </c>
      <c r="G116" s="3">
        <v>44187</v>
      </c>
      <c r="H116" s="3">
        <v>44218</v>
      </c>
      <c r="I116" s="3" t="s">
        <v>0</v>
      </c>
      <c r="J116" s="5">
        <v>44218</v>
      </c>
      <c r="K116">
        <v>3696525</v>
      </c>
      <c r="L116" s="9"/>
      <c r="M116" s="14">
        <v>21000</v>
      </c>
    </row>
    <row r="117" spans="1:13">
      <c r="A117" t="s">
        <v>13</v>
      </c>
      <c r="B117" t="s">
        <v>202</v>
      </c>
      <c r="C117" t="s">
        <v>225</v>
      </c>
      <c r="D117" t="s">
        <v>256</v>
      </c>
      <c r="E117" s="9">
        <v>200</v>
      </c>
      <c r="F117" t="s">
        <v>159</v>
      </c>
      <c r="G117" s="3">
        <v>44187</v>
      </c>
      <c r="H117" s="3">
        <v>44218</v>
      </c>
      <c r="I117" s="3" t="s">
        <v>0</v>
      </c>
      <c r="J117" s="5">
        <v>44218</v>
      </c>
      <c r="K117">
        <v>3696525</v>
      </c>
      <c r="L117" s="9"/>
      <c r="M117" s="14">
        <v>21000</v>
      </c>
    </row>
    <row r="118" spans="1:13">
      <c r="A118" t="s">
        <v>12</v>
      </c>
      <c r="B118" t="s">
        <v>160</v>
      </c>
      <c r="C118" t="s">
        <v>179</v>
      </c>
      <c r="D118" s="28" t="s">
        <v>257</v>
      </c>
      <c r="E118" s="9">
        <v>2149.8000000000002</v>
      </c>
      <c r="F118" t="s">
        <v>159</v>
      </c>
      <c r="H118" s="3">
        <v>44470</v>
      </c>
      <c r="I118" s="3" t="s">
        <v>9</v>
      </c>
      <c r="J118" s="5"/>
      <c r="L118" s="9"/>
      <c r="M118" s="14">
        <v>26000</v>
      </c>
    </row>
    <row r="119" spans="1:13">
      <c r="A119" t="s">
        <v>12</v>
      </c>
      <c r="B119" t="s">
        <v>160</v>
      </c>
      <c r="C119" t="s">
        <v>179</v>
      </c>
      <c r="D119" s="28" t="s">
        <v>258</v>
      </c>
      <c r="E119" s="9">
        <v>170</v>
      </c>
      <c r="F119" t="s">
        <v>159</v>
      </c>
      <c r="G119" s="3"/>
      <c r="H119" s="3">
        <v>44530</v>
      </c>
      <c r="I119" s="3" t="s">
        <v>10</v>
      </c>
      <c r="J119" s="5"/>
      <c r="L119" s="22"/>
      <c r="M119" s="14">
        <v>26000</v>
      </c>
    </row>
    <row r="120" spans="1:13">
      <c r="A120" t="s">
        <v>14</v>
      </c>
      <c r="B120" t="s">
        <v>58</v>
      </c>
      <c r="C120" t="s">
        <v>168</v>
      </c>
      <c r="D120" t="s">
        <v>259</v>
      </c>
      <c r="E120" s="9">
        <v>30</v>
      </c>
      <c r="F120" t="s">
        <v>159</v>
      </c>
      <c r="G120" s="3">
        <v>44413</v>
      </c>
      <c r="H120" s="3">
        <v>44444</v>
      </c>
      <c r="I120" s="3" t="s">
        <v>8</v>
      </c>
      <c r="J120" s="7" t="s">
        <v>163</v>
      </c>
      <c r="K120">
        <v>4011439</v>
      </c>
      <c r="L120" s="9"/>
      <c r="M120" s="14">
        <v>24700</v>
      </c>
    </row>
    <row r="121" spans="1:13">
      <c r="A121" t="s">
        <v>12</v>
      </c>
      <c r="B121" t="s">
        <v>160</v>
      </c>
      <c r="C121" t="s">
        <v>164</v>
      </c>
      <c r="D121" t="s">
        <v>260</v>
      </c>
      <c r="E121" s="9">
        <v>13.65</v>
      </c>
      <c r="F121" t="s">
        <v>159</v>
      </c>
      <c r="G121" s="3"/>
      <c r="H121" s="3">
        <v>44531</v>
      </c>
      <c r="I121" s="3" t="s">
        <v>11</v>
      </c>
      <c r="J121" s="5"/>
      <c r="L121" s="9"/>
      <c r="M121" s="14">
        <v>26700</v>
      </c>
    </row>
    <row r="122" spans="1:13">
      <c r="A122" t="s">
        <v>12</v>
      </c>
      <c r="B122" t="s">
        <v>160</v>
      </c>
      <c r="C122" t="s">
        <v>164</v>
      </c>
      <c r="D122" t="s">
        <v>261</v>
      </c>
      <c r="E122" s="9">
        <v>1.95</v>
      </c>
      <c r="F122" t="s">
        <v>159</v>
      </c>
      <c r="G122" s="3"/>
      <c r="H122" s="3">
        <v>44377</v>
      </c>
      <c r="I122" s="3" t="s">
        <v>5</v>
      </c>
      <c r="J122" s="5"/>
      <c r="L122" s="9"/>
      <c r="M122" s="14">
        <v>23100</v>
      </c>
    </row>
    <row r="123" spans="1:13">
      <c r="A123" t="s">
        <v>14</v>
      </c>
      <c r="B123" t="s">
        <v>160</v>
      </c>
      <c r="C123" t="s">
        <v>164</v>
      </c>
      <c r="D123" t="s">
        <v>261</v>
      </c>
      <c r="E123" s="9">
        <v>15.6</v>
      </c>
      <c r="F123" t="s">
        <v>171</v>
      </c>
      <c r="G123" s="3">
        <v>44428</v>
      </c>
      <c r="H123" s="3">
        <v>44470</v>
      </c>
      <c r="I123" s="3" t="s">
        <v>9</v>
      </c>
      <c r="J123" s="5" t="s">
        <v>163</v>
      </c>
      <c r="K123">
        <v>4044348</v>
      </c>
      <c r="L123" s="9"/>
      <c r="M123" s="14">
        <v>25200</v>
      </c>
    </row>
    <row r="124" spans="1:13">
      <c r="A124" t="s">
        <v>12</v>
      </c>
      <c r="B124" t="s">
        <v>160</v>
      </c>
      <c r="C124" t="s">
        <v>198</v>
      </c>
      <c r="D124" t="s">
        <v>262</v>
      </c>
      <c r="E124" s="9">
        <v>120.5</v>
      </c>
      <c r="F124" t="s">
        <v>159</v>
      </c>
      <c r="H124" s="3">
        <v>44440</v>
      </c>
      <c r="I124" s="3" t="s">
        <v>8</v>
      </c>
      <c r="J124" s="7"/>
      <c r="L124" s="9"/>
      <c r="M124" s="14">
        <v>24700</v>
      </c>
    </row>
    <row r="125" spans="1:13">
      <c r="A125" t="s">
        <v>12</v>
      </c>
      <c r="B125" t="s">
        <v>173</v>
      </c>
      <c r="C125" t="s">
        <v>39</v>
      </c>
      <c r="D125" t="s">
        <v>65</v>
      </c>
      <c r="E125" s="9">
        <v>816</v>
      </c>
      <c r="F125" t="s">
        <v>171</v>
      </c>
      <c r="H125" s="3">
        <v>44386</v>
      </c>
      <c r="I125" s="3" t="s">
        <v>6</v>
      </c>
      <c r="J125" s="7" t="s">
        <v>163</v>
      </c>
      <c r="L125" s="9"/>
      <c r="M125" s="14">
        <v>23600</v>
      </c>
    </row>
    <row r="126" spans="1:13">
      <c r="A126" t="s">
        <v>12</v>
      </c>
      <c r="B126" t="s">
        <v>42</v>
      </c>
      <c r="C126" t="s">
        <v>39</v>
      </c>
      <c r="D126" t="s">
        <v>65</v>
      </c>
      <c r="E126" s="9">
        <v>1575</v>
      </c>
      <c r="F126" t="s">
        <v>171</v>
      </c>
      <c r="H126" s="3">
        <v>44386</v>
      </c>
      <c r="I126" s="3" t="s">
        <v>6</v>
      </c>
      <c r="J126" s="7" t="s">
        <v>163</v>
      </c>
      <c r="L126" s="9"/>
      <c r="M126" s="14">
        <v>23600</v>
      </c>
    </row>
    <row r="127" spans="1:13">
      <c r="A127" t="s">
        <v>12</v>
      </c>
      <c r="B127" t="s">
        <v>42</v>
      </c>
      <c r="C127" t="s">
        <v>39</v>
      </c>
      <c r="D127" s="28" t="s">
        <v>263</v>
      </c>
      <c r="E127" s="9">
        <v>100</v>
      </c>
      <c r="F127" t="s">
        <v>159</v>
      </c>
      <c r="G127" s="3"/>
      <c r="H127" s="3">
        <v>44531</v>
      </c>
      <c r="I127" s="3" t="s">
        <v>11</v>
      </c>
      <c r="J127" s="5" t="s">
        <v>163</v>
      </c>
      <c r="K127">
        <v>4159343</v>
      </c>
      <c r="L127" s="22"/>
      <c r="M127" s="14">
        <v>26700</v>
      </c>
    </row>
    <row r="128" spans="1:13">
      <c r="A128" t="s">
        <v>13</v>
      </c>
      <c r="B128" t="s">
        <v>160</v>
      </c>
      <c r="C128" t="s">
        <v>39</v>
      </c>
      <c r="D128" t="s">
        <v>264</v>
      </c>
      <c r="E128" s="9">
        <v>3588.5</v>
      </c>
      <c r="F128" t="s">
        <v>159</v>
      </c>
      <c r="G128" s="3">
        <v>44365</v>
      </c>
      <c r="H128" s="3">
        <v>44440</v>
      </c>
      <c r="I128" s="3" t="s">
        <v>8</v>
      </c>
      <c r="J128" s="5">
        <v>44440</v>
      </c>
      <c r="K128">
        <v>3820094</v>
      </c>
      <c r="L128" s="9"/>
      <c r="M128" s="14">
        <v>24700</v>
      </c>
    </row>
    <row r="129" spans="1:14">
      <c r="A129" t="s">
        <v>13</v>
      </c>
      <c r="B129" t="s">
        <v>160</v>
      </c>
      <c r="C129" t="s">
        <v>39</v>
      </c>
      <c r="D129" t="s">
        <v>264</v>
      </c>
      <c r="E129" s="9">
        <v>1300</v>
      </c>
      <c r="F129" t="s">
        <v>159</v>
      </c>
      <c r="G129" s="3">
        <v>44365</v>
      </c>
      <c r="H129" s="3">
        <v>44452</v>
      </c>
      <c r="I129" s="3" t="s">
        <v>8</v>
      </c>
      <c r="J129" s="5">
        <v>44452</v>
      </c>
      <c r="K129">
        <v>3820094</v>
      </c>
      <c r="L129" s="9"/>
      <c r="M129" s="14">
        <v>24700</v>
      </c>
    </row>
    <row r="130" spans="1:14">
      <c r="A130" t="s">
        <v>12</v>
      </c>
      <c r="B130" t="s">
        <v>160</v>
      </c>
      <c r="C130" t="s">
        <v>198</v>
      </c>
      <c r="D130" s="28" t="s">
        <v>265</v>
      </c>
      <c r="E130" s="9">
        <v>2.81</v>
      </c>
      <c r="F130" t="s">
        <v>159</v>
      </c>
      <c r="H130" s="3">
        <v>44501</v>
      </c>
      <c r="I130" s="3" t="s">
        <v>10</v>
      </c>
      <c r="J130" s="5"/>
      <c r="L130" s="9"/>
      <c r="M130" s="14">
        <v>26000</v>
      </c>
    </row>
    <row r="131" spans="1:14">
      <c r="A131" t="s">
        <v>13</v>
      </c>
      <c r="B131" t="s">
        <v>173</v>
      </c>
      <c r="C131" t="s">
        <v>168</v>
      </c>
      <c r="D131" s="28" t="s">
        <v>266</v>
      </c>
      <c r="E131" s="9">
        <v>460</v>
      </c>
      <c r="F131" t="s">
        <v>184</v>
      </c>
      <c r="G131" s="3"/>
      <c r="H131" s="3">
        <v>44531</v>
      </c>
      <c r="I131" s="3" t="s">
        <v>11</v>
      </c>
      <c r="J131" s="5"/>
      <c r="L131" s="22"/>
      <c r="M131" s="14">
        <v>26700</v>
      </c>
    </row>
    <row r="132" spans="1:14">
      <c r="A132" t="s">
        <v>12</v>
      </c>
      <c r="B132" t="s">
        <v>160</v>
      </c>
      <c r="C132" t="s">
        <v>164</v>
      </c>
      <c r="D132" t="s">
        <v>267</v>
      </c>
      <c r="E132" s="9">
        <v>2.75</v>
      </c>
      <c r="F132" t="s">
        <v>159</v>
      </c>
      <c r="G132" s="3"/>
      <c r="H132" s="3">
        <v>44408</v>
      </c>
      <c r="I132" s="3" t="s">
        <v>6</v>
      </c>
      <c r="J132" s="7"/>
      <c r="L132" s="9"/>
      <c r="M132" s="14">
        <v>23600</v>
      </c>
    </row>
    <row r="133" spans="1:14">
      <c r="A133" t="s">
        <v>13</v>
      </c>
      <c r="B133" t="s">
        <v>160</v>
      </c>
      <c r="C133" t="s">
        <v>198</v>
      </c>
      <c r="D133" t="s">
        <v>268</v>
      </c>
      <c r="E133" s="9">
        <v>2500</v>
      </c>
      <c r="F133" t="s">
        <v>159</v>
      </c>
      <c r="H133" s="3">
        <v>44440</v>
      </c>
      <c r="I133" s="3" t="s">
        <v>8</v>
      </c>
      <c r="J133" s="7"/>
      <c r="L133" s="9"/>
      <c r="M133" s="14">
        <v>24700</v>
      </c>
    </row>
    <row r="134" spans="1:14">
      <c r="A134" t="s">
        <v>12</v>
      </c>
      <c r="B134" t="s">
        <v>160</v>
      </c>
      <c r="C134" t="s">
        <v>161</v>
      </c>
      <c r="D134" t="s">
        <v>269</v>
      </c>
      <c r="E134" s="9">
        <v>175</v>
      </c>
      <c r="F134" t="s">
        <v>159</v>
      </c>
      <c r="G134" s="3">
        <v>44379</v>
      </c>
      <c r="H134" s="3">
        <v>44410</v>
      </c>
      <c r="I134" s="3" t="s">
        <v>7</v>
      </c>
      <c r="J134" s="7" t="s">
        <v>163</v>
      </c>
      <c r="K134">
        <v>3961231</v>
      </c>
      <c r="L134" s="9"/>
      <c r="M134" s="14">
        <v>24100</v>
      </c>
    </row>
    <row r="135" spans="1:14">
      <c r="A135" t="s">
        <v>12</v>
      </c>
      <c r="B135" t="s">
        <v>173</v>
      </c>
      <c r="C135" t="s">
        <v>39</v>
      </c>
      <c r="D135" s="28" t="s">
        <v>270</v>
      </c>
      <c r="E135" s="9">
        <v>151</v>
      </c>
      <c r="F135" t="s">
        <v>159</v>
      </c>
      <c r="G135" s="3">
        <v>44517</v>
      </c>
      <c r="H135" s="3">
        <v>44547</v>
      </c>
      <c r="I135" s="3" t="s">
        <v>11</v>
      </c>
      <c r="J135" s="5"/>
      <c r="K135">
        <v>4149191</v>
      </c>
      <c r="L135" s="9"/>
      <c r="M135" s="14">
        <v>26700</v>
      </c>
    </row>
    <row r="136" spans="1:14">
      <c r="A136" s="23" t="s">
        <v>12</v>
      </c>
      <c r="B136" s="23" t="s">
        <v>173</v>
      </c>
      <c r="C136" s="23" t="s">
        <v>39</v>
      </c>
      <c r="D136" s="23" t="s">
        <v>270</v>
      </c>
      <c r="E136" s="24">
        <v>613.29999999999995</v>
      </c>
      <c r="F136" s="23" t="s">
        <v>188</v>
      </c>
      <c r="G136" s="25">
        <v>44483</v>
      </c>
      <c r="H136" s="25">
        <v>44501</v>
      </c>
      <c r="I136" s="25" t="s">
        <v>11</v>
      </c>
      <c r="J136" s="26"/>
      <c r="K136" s="23">
        <v>4113583</v>
      </c>
      <c r="L136" s="24"/>
      <c r="M136" s="27">
        <v>26700</v>
      </c>
      <c r="N136" t="s">
        <v>271</v>
      </c>
    </row>
    <row r="137" spans="1:14">
      <c r="A137" s="23" t="s">
        <v>12</v>
      </c>
      <c r="B137" s="23" t="s">
        <v>42</v>
      </c>
      <c r="C137" s="23" t="s">
        <v>39</v>
      </c>
      <c r="D137" s="23" t="s">
        <v>270</v>
      </c>
      <c r="E137" s="24">
        <v>150</v>
      </c>
      <c r="F137" s="23" t="s">
        <v>188</v>
      </c>
      <c r="G137" s="25">
        <v>44483</v>
      </c>
      <c r="H137" s="25">
        <v>44501</v>
      </c>
      <c r="I137" s="25" t="s">
        <v>10</v>
      </c>
      <c r="J137" s="26"/>
      <c r="K137" s="23">
        <v>4113583</v>
      </c>
      <c r="L137" s="24"/>
      <c r="M137" s="27">
        <v>26000</v>
      </c>
      <c r="N137" t="s">
        <v>272</v>
      </c>
    </row>
    <row r="138" spans="1:14">
      <c r="A138" s="23" t="s">
        <v>12</v>
      </c>
      <c r="B138" s="23" t="s">
        <v>160</v>
      </c>
      <c r="C138" s="23" t="s">
        <v>39</v>
      </c>
      <c r="D138" s="23" t="s">
        <v>270</v>
      </c>
      <c r="E138" s="24">
        <v>90</v>
      </c>
      <c r="F138" s="23" t="s">
        <v>188</v>
      </c>
      <c r="G138" s="25">
        <v>44483</v>
      </c>
      <c r="H138" s="25">
        <v>44501</v>
      </c>
      <c r="I138" s="25" t="s">
        <v>10</v>
      </c>
      <c r="J138" s="26"/>
      <c r="K138" s="23">
        <v>4113583</v>
      </c>
      <c r="L138" s="24"/>
      <c r="M138" s="27">
        <v>26000</v>
      </c>
      <c r="N138" t="s">
        <v>272</v>
      </c>
    </row>
    <row r="139" spans="1:14">
      <c r="A139" t="s">
        <v>12</v>
      </c>
      <c r="B139" t="s">
        <v>173</v>
      </c>
      <c r="C139" t="s">
        <v>39</v>
      </c>
      <c r="D139" s="28" t="s">
        <v>270</v>
      </c>
      <c r="E139" s="9">
        <v>675</v>
      </c>
      <c r="F139" t="s">
        <v>188</v>
      </c>
      <c r="G139" s="3">
        <v>44516</v>
      </c>
      <c r="H139" s="3">
        <v>44502</v>
      </c>
      <c r="I139" s="3" t="s">
        <v>10</v>
      </c>
      <c r="J139" s="5"/>
      <c r="K139">
        <v>4147749</v>
      </c>
      <c r="L139" s="9"/>
      <c r="M139" s="14">
        <v>26000</v>
      </c>
    </row>
    <row r="140" spans="1:14">
      <c r="A140" t="s">
        <v>12</v>
      </c>
      <c r="B140" t="s">
        <v>42</v>
      </c>
      <c r="C140" t="s">
        <v>39</v>
      </c>
      <c r="D140" s="28" t="s">
        <v>270</v>
      </c>
      <c r="E140" s="9">
        <v>150</v>
      </c>
      <c r="F140" t="s">
        <v>188</v>
      </c>
      <c r="G140" s="3">
        <v>44516</v>
      </c>
      <c r="H140" s="3">
        <v>44502</v>
      </c>
      <c r="I140" s="3" t="s">
        <v>10</v>
      </c>
      <c r="J140" s="5"/>
      <c r="K140">
        <v>4147749</v>
      </c>
      <c r="L140" s="9"/>
      <c r="M140" s="14">
        <v>26000</v>
      </c>
    </row>
    <row r="141" spans="1:14">
      <c r="A141" t="s">
        <v>12</v>
      </c>
      <c r="B141" t="s">
        <v>160</v>
      </c>
      <c r="C141" t="s">
        <v>198</v>
      </c>
      <c r="D141" t="s">
        <v>273</v>
      </c>
      <c r="E141" s="9">
        <v>18.78</v>
      </c>
      <c r="F141" t="s">
        <v>159</v>
      </c>
      <c r="H141" s="3">
        <v>44440</v>
      </c>
      <c r="I141" s="3" t="s">
        <v>8</v>
      </c>
      <c r="J141" s="7"/>
      <c r="L141" s="9"/>
      <c r="M141" s="14">
        <v>24700</v>
      </c>
    </row>
    <row r="142" spans="1:14">
      <c r="A142" t="s">
        <v>12</v>
      </c>
      <c r="B142" t="s">
        <v>160</v>
      </c>
      <c r="C142" t="s">
        <v>198</v>
      </c>
      <c r="D142" s="28" t="s">
        <v>273</v>
      </c>
      <c r="E142" s="9">
        <v>27.12</v>
      </c>
      <c r="F142" t="s">
        <v>159</v>
      </c>
      <c r="G142" s="3"/>
      <c r="H142" s="3">
        <v>44561</v>
      </c>
      <c r="I142" s="3" t="s">
        <v>11</v>
      </c>
      <c r="J142" s="5"/>
      <c r="L142" s="22"/>
      <c r="M142" s="14">
        <v>26700</v>
      </c>
    </row>
    <row r="143" spans="1:14">
      <c r="A143" t="s">
        <v>12</v>
      </c>
      <c r="B143" t="s">
        <v>160</v>
      </c>
      <c r="C143" t="s">
        <v>198</v>
      </c>
      <c r="D143" s="28" t="s">
        <v>274</v>
      </c>
      <c r="E143" s="9">
        <v>105</v>
      </c>
      <c r="F143" t="s">
        <v>159</v>
      </c>
      <c r="H143" s="3">
        <v>44501</v>
      </c>
      <c r="I143" s="3" t="s">
        <v>10</v>
      </c>
      <c r="J143" s="5"/>
      <c r="L143" s="9"/>
      <c r="M143" s="14">
        <v>26000</v>
      </c>
    </row>
    <row r="144" spans="1:14">
      <c r="A144" t="s">
        <v>12</v>
      </c>
      <c r="B144" t="s">
        <v>160</v>
      </c>
      <c r="C144" t="s">
        <v>198</v>
      </c>
      <c r="D144" s="28" t="s">
        <v>274</v>
      </c>
      <c r="E144" s="9">
        <v>137.12</v>
      </c>
      <c r="F144" t="s">
        <v>159</v>
      </c>
      <c r="H144" s="3">
        <v>44501</v>
      </c>
      <c r="I144" s="3" t="s">
        <v>10</v>
      </c>
      <c r="J144" s="5"/>
      <c r="L144" s="9"/>
      <c r="M144" s="14">
        <v>26000</v>
      </c>
    </row>
    <row r="145" spans="1:13">
      <c r="A145" t="s">
        <v>12</v>
      </c>
      <c r="B145" t="s">
        <v>160</v>
      </c>
      <c r="C145" t="s">
        <v>198</v>
      </c>
      <c r="D145" s="28" t="s">
        <v>274</v>
      </c>
      <c r="E145" s="9">
        <v>242.37</v>
      </c>
      <c r="F145" t="s">
        <v>159</v>
      </c>
      <c r="G145" s="3"/>
      <c r="H145" s="3">
        <v>44561</v>
      </c>
      <c r="I145" s="3" t="s">
        <v>11</v>
      </c>
      <c r="J145" s="5"/>
      <c r="L145" s="22"/>
      <c r="M145" s="14">
        <v>26700</v>
      </c>
    </row>
    <row r="146" spans="1:13">
      <c r="A146" t="s">
        <v>14</v>
      </c>
      <c r="B146" t="s">
        <v>160</v>
      </c>
      <c r="C146" t="s">
        <v>39</v>
      </c>
      <c r="D146" t="s">
        <v>53</v>
      </c>
      <c r="E146" s="9">
        <v>147.69999999999999</v>
      </c>
      <c r="F146" t="s">
        <v>175</v>
      </c>
      <c r="G146" s="3">
        <v>44202</v>
      </c>
      <c r="H146" s="3">
        <v>44290</v>
      </c>
      <c r="I146" s="3" t="s">
        <v>157</v>
      </c>
      <c r="J146" s="5">
        <v>44290</v>
      </c>
      <c r="K146">
        <v>3770990</v>
      </c>
      <c r="L146" s="9"/>
      <c r="M146" s="14">
        <v>22200</v>
      </c>
    </row>
    <row r="147" spans="1:13">
      <c r="A147" t="s">
        <v>14</v>
      </c>
      <c r="B147" t="s">
        <v>160</v>
      </c>
      <c r="C147" t="s">
        <v>39</v>
      </c>
      <c r="D147" t="s">
        <v>53</v>
      </c>
      <c r="E147" s="9">
        <v>147.69999999999999</v>
      </c>
      <c r="F147" t="s">
        <v>175</v>
      </c>
      <c r="G147" s="3">
        <v>44398</v>
      </c>
      <c r="H147" s="3">
        <v>44417</v>
      </c>
      <c r="I147" s="3" t="s">
        <v>7</v>
      </c>
      <c r="J147" s="5">
        <v>44417</v>
      </c>
      <c r="K147">
        <v>3625816</v>
      </c>
      <c r="L147" s="9"/>
      <c r="M147" s="14">
        <v>24100</v>
      </c>
    </row>
    <row r="148" spans="1:13">
      <c r="A148" t="s">
        <v>14</v>
      </c>
      <c r="B148" t="s">
        <v>160</v>
      </c>
      <c r="C148" t="s">
        <v>39</v>
      </c>
      <c r="D148" t="s">
        <v>53</v>
      </c>
      <c r="E148" s="9">
        <v>295.39999999999998</v>
      </c>
      <c r="F148" t="s">
        <v>175</v>
      </c>
      <c r="G148" s="3">
        <v>44398</v>
      </c>
      <c r="H148" s="3">
        <v>44435</v>
      </c>
      <c r="I148" s="3" t="s">
        <v>7</v>
      </c>
      <c r="J148" s="5">
        <v>44435</v>
      </c>
      <c r="K148">
        <v>3625816</v>
      </c>
      <c r="L148" s="9"/>
      <c r="M148" s="14">
        <v>24100</v>
      </c>
    </row>
    <row r="149" spans="1:13">
      <c r="A149" t="s">
        <v>14</v>
      </c>
      <c r="B149" t="s">
        <v>160</v>
      </c>
      <c r="C149" t="s">
        <v>39</v>
      </c>
      <c r="D149" t="s">
        <v>53</v>
      </c>
      <c r="E149" s="9">
        <v>295.39999999999998</v>
      </c>
      <c r="F149" t="s">
        <v>175</v>
      </c>
      <c r="G149" s="3">
        <v>44360</v>
      </c>
      <c r="H149" s="3">
        <v>44390</v>
      </c>
      <c r="I149" s="3" t="s">
        <v>6</v>
      </c>
      <c r="J149" s="7" t="s">
        <v>163</v>
      </c>
      <c r="K149">
        <v>3625816</v>
      </c>
      <c r="L149" s="9"/>
      <c r="M149" s="14">
        <v>23600</v>
      </c>
    </row>
    <row r="150" spans="1:13">
      <c r="A150" t="s">
        <v>14</v>
      </c>
      <c r="B150" t="s">
        <v>160</v>
      </c>
      <c r="C150" t="s">
        <v>39</v>
      </c>
      <c r="D150" t="s">
        <v>53</v>
      </c>
      <c r="E150" s="9">
        <v>73.849999999999994</v>
      </c>
      <c r="F150" t="s">
        <v>175</v>
      </c>
      <c r="G150" s="3">
        <v>44202</v>
      </c>
      <c r="H150" s="3">
        <v>44283</v>
      </c>
      <c r="I150" s="3" t="s">
        <v>2</v>
      </c>
      <c r="J150" s="5">
        <v>44283</v>
      </c>
      <c r="K150">
        <v>3770990</v>
      </c>
      <c r="L150" s="9"/>
      <c r="M150" s="14">
        <v>21800</v>
      </c>
    </row>
    <row r="151" spans="1:13">
      <c r="A151" t="s">
        <v>14</v>
      </c>
      <c r="B151" t="s">
        <v>160</v>
      </c>
      <c r="C151" t="s">
        <v>39</v>
      </c>
      <c r="D151" t="s">
        <v>53</v>
      </c>
      <c r="E151" s="9">
        <v>295.39999999999998</v>
      </c>
      <c r="F151" t="s">
        <v>175</v>
      </c>
      <c r="H151" s="3">
        <v>44469</v>
      </c>
      <c r="I151" s="3" t="s">
        <v>8</v>
      </c>
      <c r="J151" s="5">
        <v>44469</v>
      </c>
      <c r="K151">
        <v>3625816</v>
      </c>
      <c r="L151" s="9"/>
      <c r="M151" s="14">
        <v>24700</v>
      </c>
    </row>
    <row r="152" spans="1:13">
      <c r="A152" t="s">
        <v>12</v>
      </c>
      <c r="B152" t="s">
        <v>160</v>
      </c>
      <c r="C152" t="s">
        <v>164</v>
      </c>
      <c r="D152" t="s">
        <v>275</v>
      </c>
      <c r="E152" s="9">
        <v>384</v>
      </c>
      <c r="F152" t="s">
        <v>159</v>
      </c>
      <c r="G152" s="3"/>
      <c r="H152" s="3">
        <v>44347</v>
      </c>
      <c r="I152" s="3" t="s">
        <v>4</v>
      </c>
      <c r="J152" s="5"/>
      <c r="L152" s="9"/>
      <c r="M152" s="14">
        <v>22600</v>
      </c>
    </row>
    <row r="153" spans="1:13">
      <c r="A153" t="s">
        <v>12</v>
      </c>
      <c r="B153" t="s">
        <v>160</v>
      </c>
      <c r="C153" t="s">
        <v>164</v>
      </c>
      <c r="D153" t="s">
        <v>276</v>
      </c>
      <c r="E153" s="9">
        <v>16.5</v>
      </c>
      <c r="F153" t="s">
        <v>159</v>
      </c>
      <c r="G153" s="3"/>
      <c r="H153" s="3">
        <v>44408</v>
      </c>
      <c r="I153" s="3" t="s">
        <v>6</v>
      </c>
      <c r="J153" s="7"/>
      <c r="L153" s="9"/>
      <c r="M153" s="14">
        <v>23600</v>
      </c>
    </row>
    <row r="154" spans="1:13">
      <c r="A154" t="s">
        <v>12</v>
      </c>
      <c r="B154" t="s">
        <v>160</v>
      </c>
      <c r="C154" t="s">
        <v>179</v>
      </c>
      <c r="D154" s="28" t="s">
        <v>277</v>
      </c>
      <c r="E154" s="9">
        <v>240</v>
      </c>
      <c r="F154" t="s">
        <v>159</v>
      </c>
      <c r="H154" s="3">
        <v>44470</v>
      </c>
      <c r="I154" s="3" t="s">
        <v>9</v>
      </c>
      <c r="J154" s="5"/>
      <c r="L154" s="9"/>
      <c r="M154" s="14">
        <v>26000</v>
      </c>
    </row>
    <row r="155" spans="1:13">
      <c r="A155" t="s">
        <v>12</v>
      </c>
      <c r="B155" t="s">
        <v>160</v>
      </c>
      <c r="C155" t="s">
        <v>179</v>
      </c>
      <c r="D155" s="28" t="s">
        <v>277</v>
      </c>
      <c r="E155" s="9">
        <v>10</v>
      </c>
      <c r="F155" t="s">
        <v>159</v>
      </c>
      <c r="G155" s="3"/>
      <c r="H155" s="3">
        <v>44530</v>
      </c>
      <c r="I155" s="3" t="s">
        <v>10</v>
      </c>
      <c r="J155" s="5"/>
      <c r="L155" s="22"/>
      <c r="M155" s="14">
        <v>26000</v>
      </c>
    </row>
    <row r="156" spans="1:13">
      <c r="A156" t="s">
        <v>12</v>
      </c>
      <c r="B156" t="s">
        <v>160</v>
      </c>
      <c r="C156" t="s">
        <v>179</v>
      </c>
      <c r="D156" s="28" t="s">
        <v>278</v>
      </c>
      <c r="E156" s="9">
        <v>4.7699999999999996</v>
      </c>
      <c r="F156" t="s">
        <v>159</v>
      </c>
      <c r="G156" s="3"/>
      <c r="H156" s="3">
        <v>44530</v>
      </c>
      <c r="I156" s="3" t="s">
        <v>10</v>
      </c>
      <c r="J156" s="5"/>
      <c r="L156" s="22"/>
      <c r="M156" s="14">
        <v>26000</v>
      </c>
    </row>
    <row r="157" spans="1:13">
      <c r="A157" t="s">
        <v>12</v>
      </c>
      <c r="B157" t="s">
        <v>160</v>
      </c>
      <c r="C157" t="s">
        <v>164</v>
      </c>
      <c r="D157" t="s">
        <v>279</v>
      </c>
      <c r="E157" s="9">
        <v>2.75</v>
      </c>
      <c r="F157" t="s">
        <v>159</v>
      </c>
      <c r="H157" s="3">
        <v>44439</v>
      </c>
      <c r="I157" s="3" t="s">
        <v>7</v>
      </c>
      <c r="J157" s="7"/>
      <c r="L157" s="9"/>
      <c r="M157" s="14">
        <v>24100</v>
      </c>
    </row>
    <row r="158" spans="1:13">
      <c r="A158" t="s">
        <v>13</v>
      </c>
      <c r="B158" t="s">
        <v>160</v>
      </c>
      <c r="C158" t="s">
        <v>168</v>
      </c>
      <c r="D158" t="s">
        <v>280</v>
      </c>
      <c r="E158" s="9">
        <v>29</v>
      </c>
      <c r="F158" t="s">
        <v>171</v>
      </c>
      <c r="G158" s="3">
        <v>44101</v>
      </c>
      <c r="H158" s="3">
        <v>44258</v>
      </c>
      <c r="I158" s="3" t="s">
        <v>2</v>
      </c>
      <c r="J158" s="5">
        <v>44258</v>
      </c>
      <c r="K158">
        <v>3623413</v>
      </c>
      <c r="L158" s="9"/>
      <c r="M158" s="14">
        <v>21800</v>
      </c>
    </row>
    <row r="159" spans="1:13">
      <c r="A159" t="s">
        <v>12</v>
      </c>
      <c r="B159" t="s">
        <v>160</v>
      </c>
      <c r="C159" t="s">
        <v>164</v>
      </c>
      <c r="D159" t="s">
        <v>281</v>
      </c>
      <c r="E159" s="9">
        <v>2.75</v>
      </c>
      <c r="F159" t="s">
        <v>159</v>
      </c>
      <c r="G159" s="3"/>
      <c r="H159" s="3">
        <v>44408</v>
      </c>
      <c r="I159" s="3" t="s">
        <v>6</v>
      </c>
      <c r="J159" s="7"/>
      <c r="L159" s="9"/>
      <c r="M159" s="14">
        <v>23600</v>
      </c>
    </row>
    <row r="160" spans="1:13">
      <c r="A160" t="s">
        <v>12</v>
      </c>
      <c r="B160" t="s">
        <v>160</v>
      </c>
      <c r="C160" t="s">
        <v>164</v>
      </c>
      <c r="D160" t="s">
        <v>281</v>
      </c>
      <c r="E160" s="9">
        <v>2.75</v>
      </c>
      <c r="F160" t="s">
        <v>159</v>
      </c>
      <c r="G160" s="3"/>
      <c r="H160" s="3">
        <v>44408</v>
      </c>
      <c r="I160" s="3" t="s">
        <v>6</v>
      </c>
      <c r="J160" s="7"/>
      <c r="L160" s="9"/>
      <c r="M160" s="14">
        <v>23600</v>
      </c>
    </row>
    <row r="161" spans="1:14">
      <c r="A161" t="s">
        <v>12</v>
      </c>
      <c r="B161" t="s">
        <v>160</v>
      </c>
      <c r="C161" t="s">
        <v>164</v>
      </c>
      <c r="D161" t="s">
        <v>281</v>
      </c>
      <c r="E161" s="9">
        <v>11</v>
      </c>
      <c r="F161" t="s">
        <v>159</v>
      </c>
      <c r="G161" s="3"/>
      <c r="H161" s="3">
        <v>44531</v>
      </c>
      <c r="I161" s="3" t="s">
        <v>11</v>
      </c>
      <c r="J161" s="5"/>
      <c r="L161" s="9"/>
      <c r="M161" s="14">
        <v>26700</v>
      </c>
    </row>
    <row r="162" spans="1:14">
      <c r="A162" t="s">
        <v>12</v>
      </c>
      <c r="B162" t="s">
        <v>160</v>
      </c>
      <c r="C162" t="s">
        <v>168</v>
      </c>
      <c r="D162" t="s">
        <v>282</v>
      </c>
      <c r="E162" s="9">
        <v>149</v>
      </c>
      <c r="F162" t="s">
        <v>188</v>
      </c>
      <c r="G162" s="3">
        <v>44022</v>
      </c>
      <c r="H162" s="3">
        <v>44254</v>
      </c>
      <c r="I162" s="3" t="s">
        <v>20</v>
      </c>
      <c r="J162" s="5">
        <v>44223</v>
      </c>
      <c r="K162">
        <v>3556026</v>
      </c>
      <c r="L162" s="9"/>
      <c r="M162" s="14">
        <v>21400</v>
      </c>
    </row>
    <row r="163" spans="1:14">
      <c r="A163" t="s">
        <v>12</v>
      </c>
      <c r="B163" t="s">
        <v>173</v>
      </c>
      <c r="C163" t="s">
        <v>168</v>
      </c>
      <c r="D163" t="s">
        <v>283</v>
      </c>
      <c r="E163" s="9">
        <v>1443</v>
      </c>
      <c r="F163" t="s">
        <v>188</v>
      </c>
      <c r="G163" s="3">
        <v>44278</v>
      </c>
      <c r="H163" s="3">
        <v>44297</v>
      </c>
      <c r="I163" s="3" t="s">
        <v>157</v>
      </c>
      <c r="J163" s="5">
        <v>44661</v>
      </c>
      <c r="K163">
        <v>3785611</v>
      </c>
      <c r="L163" s="9"/>
      <c r="M163" s="14">
        <v>22200</v>
      </c>
    </row>
    <row r="164" spans="1:14">
      <c r="A164" t="s">
        <v>12</v>
      </c>
      <c r="B164" t="s">
        <v>173</v>
      </c>
      <c r="C164" t="s">
        <v>168</v>
      </c>
      <c r="D164" t="s">
        <v>283</v>
      </c>
      <c r="E164" s="9">
        <v>993</v>
      </c>
      <c r="F164" t="s">
        <v>188</v>
      </c>
      <c r="G164" s="3">
        <v>44307</v>
      </c>
      <c r="H164" s="3">
        <v>44324</v>
      </c>
      <c r="I164" s="3" t="s">
        <v>4</v>
      </c>
      <c r="J164" s="5">
        <v>44508</v>
      </c>
      <c r="K164">
        <v>3808715</v>
      </c>
      <c r="L164" s="9"/>
      <c r="M164" s="14">
        <v>22600</v>
      </c>
    </row>
    <row r="165" spans="1:14">
      <c r="A165" s="23" t="s">
        <v>13</v>
      </c>
      <c r="B165" s="23" t="s">
        <v>160</v>
      </c>
      <c r="C165" s="23" t="s">
        <v>168</v>
      </c>
      <c r="D165" s="30" t="s">
        <v>284</v>
      </c>
      <c r="E165" s="24">
        <v>12.99</v>
      </c>
      <c r="F165" s="23" t="s">
        <v>159</v>
      </c>
      <c r="G165" s="25">
        <v>44518</v>
      </c>
      <c r="H165" s="25">
        <v>44548</v>
      </c>
      <c r="I165" s="25" t="s">
        <v>11</v>
      </c>
      <c r="J165" s="26" t="s">
        <v>163</v>
      </c>
      <c r="K165" s="23">
        <v>4150332</v>
      </c>
      <c r="L165" s="31"/>
      <c r="M165" s="27">
        <v>26700</v>
      </c>
      <c r="N165" s="23"/>
    </row>
    <row r="166" spans="1:14">
      <c r="A166" t="s">
        <v>12</v>
      </c>
      <c r="B166" t="s">
        <v>160</v>
      </c>
      <c r="C166" t="s">
        <v>198</v>
      </c>
      <c r="D166" t="s">
        <v>285</v>
      </c>
      <c r="E166" s="9">
        <v>6.56</v>
      </c>
      <c r="F166" t="s">
        <v>159</v>
      </c>
      <c r="H166" s="3">
        <v>44440</v>
      </c>
      <c r="I166" s="3" t="s">
        <v>8</v>
      </c>
      <c r="J166" s="7"/>
      <c r="L166" s="9"/>
      <c r="M166" s="14">
        <v>24700</v>
      </c>
    </row>
    <row r="167" spans="1:14">
      <c r="A167" t="s">
        <v>13</v>
      </c>
      <c r="B167" t="s">
        <v>160</v>
      </c>
      <c r="C167" t="s">
        <v>161</v>
      </c>
      <c r="D167" t="s">
        <v>286</v>
      </c>
      <c r="E167" s="9">
        <v>55</v>
      </c>
      <c r="F167" t="s">
        <v>159</v>
      </c>
      <c r="G167" s="3"/>
      <c r="H167" s="3">
        <v>44303</v>
      </c>
      <c r="I167" s="3" t="s">
        <v>157</v>
      </c>
      <c r="J167" s="5"/>
      <c r="L167" s="9"/>
      <c r="M167" s="14">
        <v>22200</v>
      </c>
    </row>
    <row r="168" spans="1:14">
      <c r="A168" t="s">
        <v>12</v>
      </c>
      <c r="B168" t="s">
        <v>160</v>
      </c>
      <c r="C168" t="s">
        <v>179</v>
      </c>
      <c r="D168" s="28" t="s">
        <v>287</v>
      </c>
      <c r="E168" s="9">
        <v>109</v>
      </c>
      <c r="F168" t="s">
        <v>159</v>
      </c>
      <c r="G168" s="3"/>
      <c r="H168" s="3">
        <v>44530</v>
      </c>
      <c r="I168" s="3" t="s">
        <v>10</v>
      </c>
      <c r="J168" s="5"/>
      <c r="L168" s="22"/>
      <c r="M168" s="14">
        <v>26000</v>
      </c>
    </row>
    <row r="169" spans="1:14">
      <c r="A169" t="s">
        <v>12</v>
      </c>
      <c r="B169" t="s">
        <v>160</v>
      </c>
      <c r="C169" t="s">
        <v>179</v>
      </c>
      <c r="D169" s="28" t="s">
        <v>288</v>
      </c>
      <c r="E169" s="9">
        <v>135</v>
      </c>
      <c r="F169" t="s">
        <v>159</v>
      </c>
      <c r="G169" s="3"/>
      <c r="H169" s="3">
        <v>44530</v>
      </c>
      <c r="I169" s="3" t="s">
        <v>10</v>
      </c>
      <c r="J169" s="5"/>
      <c r="L169" s="22"/>
      <c r="M169" s="14">
        <v>26000</v>
      </c>
    </row>
    <row r="170" spans="1:14">
      <c r="A170" t="s">
        <v>12</v>
      </c>
      <c r="B170" t="s">
        <v>160</v>
      </c>
      <c r="C170" t="s">
        <v>179</v>
      </c>
      <c r="D170" s="28" t="s">
        <v>289</v>
      </c>
      <c r="E170" s="9">
        <v>45</v>
      </c>
      <c r="F170" t="s">
        <v>159</v>
      </c>
      <c r="H170" s="3">
        <v>44470</v>
      </c>
      <c r="I170" s="3" t="s">
        <v>9</v>
      </c>
      <c r="J170" s="5"/>
      <c r="L170" s="9"/>
      <c r="M170" s="14">
        <v>26000</v>
      </c>
    </row>
    <row r="171" spans="1:14">
      <c r="A171" t="s">
        <v>12</v>
      </c>
      <c r="B171" t="s">
        <v>160</v>
      </c>
      <c r="C171" t="s">
        <v>179</v>
      </c>
      <c r="D171" s="28" t="s">
        <v>289</v>
      </c>
      <c r="E171" s="9">
        <v>185</v>
      </c>
      <c r="F171" t="s">
        <v>159</v>
      </c>
      <c r="G171" s="3"/>
      <c r="H171" s="3">
        <v>44530</v>
      </c>
      <c r="I171" s="3" t="s">
        <v>10</v>
      </c>
      <c r="J171" s="5"/>
      <c r="L171" s="22"/>
      <c r="M171" s="14">
        <v>26000</v>
      </c>
    </row>
    <row r="172" spans="1:14">
      <c r="A172" t="s">
        <v>13</v>
      </c>
      <c r="B172" t="s">
        <v>290</v>
      </c>
      <c r="C172" t="s">
        <v>39</v>
      </c>
      <c r="D172" t="s">
        <v>291</v>
      </c>
      <c r="E172" s="9">
        <v>2500</v>
      </c>
      <c r="F172" t="s">
        <v>45</v>
      </c>
      <c r="G172" s="3">
        <v>44501</v>
      </c>
      <c r="H172" s="3">
        <v>44501</v>
      </c>
      <c r="I172" s="3" t="s">
        <v>10</v>
      </c>
      <c r="J172" s="5" t="s">
        <v>163</v>
      </c>
      <c r="K172">
        <v>4125088</v>
      </c>
      <c r="L172" s="9"/>
      <c r="M172" s="14">
        <v>26000</v>
      </c>
    </row>
    <row r="173" spans="1:14">
      <c r="A173" t="s">
        <v>12</v>
      </c>
      <c r="B173" t="s">
        <v>42</v>
      </c>
      <c r="C173" t="s">
        <v>39</v>
      </c>
      <c r="D173" t="s">
        <v>292</v>
      </c>
      <c r="E173" s="9">
        <v>100</v>
      </c>
      <c r="F173" t="s">
        <v>171</v>
      </c>
      <c r="G173" s="3">
        <v>44312</v>
      </c>
      <c r="H173" s="3">
        <v>44420</v>
      </c>
      <c r="I173" s="3" t="s">
        <v>7</v>
      </c>
      <c r="J173" s="3">
        <v>44420</v>
      </c>
      <c r="K173">
        <v>3814157</v>
      </c>
      <c r="L173" s="9"/>
      <c r="M173" s="14">
        <v>24100</v>
      </c>
    </row>
    <row r="174" spans="1:14">
      <c r="A174" t="s">
        <v>12</v>
      </c>
      <c r="B174" t="s">
        <v>173</v>
      </c>
      <c r="C174" t="s">
        <v>39</v>
      </c>
      <c r="D174" t="s">
        <v>292</v>
      </c>
      <c r="E174" s="9">
        <v>1448</v>
      </c>
      <c r="F174" t="s">
        <v>171</v>
      </c>
      <c r="G174" s="3">
        <v>44312</v>
      </c>
      <c r="H174" s="3">
        <v>44420</v>
      </c>
      <c r="I174" s="3" t="s">
        <v>7</v>
      </c>
      <c r="J174" s="3">
        <v>44420</v>
      </c>
      <c r="K174">
        <v>3814157</v>
      </c>
      <c r="L174" s="9"/>
      <c r="M174" s="14">
        <v>24100</v>
      </c>
    </row>
    <row r="175" spans="1:14">
      <c r="A175" t="s">
        <v>12</v>
      </c>
      <c r="B175" t="s">
        <v>290</v>
      </c>
      <c r="C175" t="s">
        <v>39</v>
      </c>
      <c r="D175" t="s">
        <v>292</v>
      </c>
      <c r="E175" s="9">
        <v>2584</v>
      </c>
      <c r="F175" t="s">
        <v>188</v>
      </c>
      <c r="G175" s="3">
        <v>44200</v>
      </c>
      <c r="H175" s="3">
        <v>44231</v>
      </c>
      <c r="I175" s="3" t="s">
        <v>20</v>
      </c>
      <c r="J175" s="5">
        <v>44231</v>
      </c>
      <c r="K175">
        <v>3699223</v>
      </c>
      <c r="L175" s="9"/>
      <c r="M175" s="14">
        <v>21400</v>
      </c>
    </row>
    <row r="176" spans="1:14">
      <c r="A176" t="s">
        <v>14</v>
      </c>
      <c r="B176" t="s">
        <v>42</v>
      </c>
      <c r="C176" t="s">
        <v>39</v>
      </c>
      <c r="D176" t="s">
        <v>292</v>
      </c>
      <c r="E176" s="9">
        <v>100</v>
      </c>
      <c r="F176" t="s">
        <v>184</v>
      </c>
      <c r="G176" s="3">
        <v>44375</v>
      </c>
      <c r="H176" s="3">
        <v>44420</v>
      </c>
      <c r="I176" s="3" t="s">
        <v>7</v>
      </c>
      <c r="J176" s="7">
        <v>44420</v>
      </c>
      <c r="K176">
        <v>3983663</v>
      </c>
      <c r="L176" s="9"/>
      <c r="M176" s="14">
        <v>24100</v>
      </c>
      <c r="N176" t="s">
        <v>293</v>
      </c>
    </row>
    <row r="177" spans="1:14">
      <c r="A177" t="s">
        <v>14</v>
      </c>
      <c r="B177" t="s">
        <v>42</v>
      </c>
      <c r="C177" t="s">
        <v>39</v>
      </c>
      <c r="D177" t="s">
        <v>292</v>
      </c>
      <c r="E177" s="9">
        <v>100</v>
      </c>
      <c r="F177" t="s">
        <v>184</v>
      </c>
      <c r="G177" s="3">
        <v>44466</v>
      </c>
      <c r="H177" s="3">
        <v>44496</v>
      </c>
      <c r="I177" s="3" t="s">
        <v>9</v>
      </c>
      <c r="J177" s="7" t="s">
        <v>163</v>
      </c>
      <c r="K177">
        <v>4080926</v>
      </c>
      <c r="L177" s="9"/>
      <c r="M177" s="14">
        <v>25200</v>
      </c>
      <c r="N177" t="s">
        <v>294</v>
      </c>
    </row>
    <row r="178" spans="1:14">
      <c r="A178" t="s">
        <v>14</v>
      </c>
      <c r="B178" t="s">
        <v>173</v>
      </c>
      <c r="C178" t="s">
        <v>39</v>
      </c>
      <c r="D178" t="s">
        <v>292</v>
      </c>
      <c r="E178" s="9">
        <v>332</v>
      </c>
      <c r="F178" t="s">
        <v>184</v>
      </c>
      <c r="G178" s="3">
        <v>44466</v>
      </c>
      <c r="H178" s="3">
        <v>44496</v>
      </c>
      <c r="I178" s="3" t="s">
        <v>9</v>
      </c>
      <c r="J178" s="7" t="s">
        <v>163</v>
      </c>
      <c r="K178">
        <v>4080926</v>
      </c>
      <c r="L178" s="9"/>
      <c r="M178" s="14">
        <v>25200</v>
      </c>
      <c r="N178" t="s">
        <v>294</v>
      </c>
    </row>
    <row r="179" spans="1:14">
      <c r="A179" t="s">
        <v>14</v>
      </c>
      <c r="B179" t="s">
        <v>42</v>
      </c>
      <c r="C179" t="s">
        <v>39</v>
      </c>
      <c r="D179" t="s">
        <v>292</v>
      </c>
      <c r="E179" s="9">
        <v>100</v>
      </c>
      <c r="F179" t="s">
        <v>184</v>
      </c>
      <c r="G179" s="3">
        <v>44462</v>
      </c>
      <c r="H179" s="3">
        <v>44492</v>
      </c>
      <c r="I179" s="3" t="s">
        <v>9</v>
      </c>
      <c r="J179" s="7" t="s">
        <v>163</v>
      </c>
      <c r="K179">
        <v>4080926</v>
      </c>
      <c r="L179" s="9"/>
      <c r="M179" s="14">
        <v>25200</v>
      </c>
      <c r="N179" t="s">
        <v>295</v>
      </c>
    </row>
    <row r="180" spans="1:14">
      <c r="A180" t="s">
        <v>14</v>
      </c>
      <c r="B180" t="s">
        <v>173</v>
      </c>
      <c r="C180" t="s">
        <v>39</v>
      </c>
      <c r="D180" t="s">
        <v>292</v>
      </c>
      <c r="E180" s="9">
        <v>154</v>
      </c>
      <c r="F180" t="s">
        <v>184</v>
      </c>
      <c r="G180" s="3">
        <v>44462</v>
      </c>
      <c r="H180" s="3">
        <v>44492</v>
      </c>
      <c r="I180" s="3" t="s">
        <v>9</v>
      </c>
      <c r="J180" s="7" t="s">
        <v>163</v>
      </c>
      <c r="K180">
        <v>4080926</v>
      </c>
      <c r="L180" s="9"/>
      <c r="M180" s="14">
        <v>25200</v>
      </c>
      <c r="N180" t="s">
        <v>295</v>
      </c>
    </row>
    <row r="181" spans="1:14">
      <c r="A181" t="s">
        <v>14</v>
      </c>
      <c r="B181" t="s">
        <v>42</v>
      </c>
      <c r="C181" t="s">
        <v>39</v>
      </c>
      <c r="D181" t="s">
        <v>292</v>
      </c>
      <c r="E181" s="9">
        <v>100</v>
      </c>
      <c r="F181" t="s">
        <v>184</v>
      </c>
      <c r="G181" s="3">
        <v>44462</v>
      </c>
      <c r="H181" s="3">
        <v>44492</v>
      </c>
      <c r="I181" s="3" t="s">
        <v>9</v>
      </c>
      <c r="J181" s="7" t="s">
        <v>163</v>
      </c>
      <c r="K181">
        <v>4080926</v>
      </c>
      <c r="L181" s="9"/>
      <c r="M181" s="14">
        <v>25200</v>
      </c>
      <c r="N181" t="s">
        <v>296</v>
      </c>
    </row>
    <row r="182" spans="1:14">
      <c r="A182" t="s">
        <v>14</v>
      </c>
      <c r="B182" t="s">
        <v>173</v>
      </c>
      <c r="C182" t="s">
        <v>39</v>
      </c>
      <c r="D182" t="s">
        <v>292</v>
      </c>
      <c r="E182" s="9">
        <v>275</v>
      </c>
      <c r="F182" t="s">
        <v>184</v>
      </c>
      <c r="G182" s="3">
        <v>44462</v>
      </c>
      <c r="H182" s="3">
        <v>44492</v>
      </c>
      <c r="I182" s="3" t="s">
        <v>9</v>
      </c>
      <c r="J182" s="7" t="s">
        <v>163</v>
      </c>
      <c r="K182">
        <v>4080926</v>
      </c>
      <c r="L182" s="9"/>
      <c r="M182" s="14">
        <v>25200</v>
      </c>
      <c r="N182" t="s">
        <v>296</v>
      </c>
    </row>
    <row r="183" spans="1:14">
      <c r="A183" t="s">
        <v>14</v>
      </c>
      <c r="B183" t="s">
        <v>173</v>
      </c>
      <c r="C183" t="s">
        <v>39</v>
      </c>
      <c r="D183" t="s">
        <v>292</v>
      </c>
      <c r="E183" s="9">
        <v>1261</v>
      </c>
      <c r="F183" t="s">
        <v>184</v>
      </c>
      <c r="G183" s="3">
        <v>44434</v>
      </c>
      <c r="H183" s="3">
        <v>44470</v>
      </c>
      <c r="I183" s="3" t="s">
        <v>9</v>
      </c>
      <c r="J183" s="7" t="s">
        <v>163</v>
      </c>
      <c r="K183">
        <v>4038274</v>
      </c>
      <c r="L183" s="9"/>
      <c r="M183" s="14">
        <v>24700</v>
      </c>
      <c r="N183" t="s">
        <v>297</v>
      </c>
    </row>
    <row r="184" spans="1:14">
      <c r="A184" t="s">
        <v>12</v>
      </c>
      <c r="B184" t="s">
        <v>173</v>
      </c>
      <c r="C184" t="s">
        <v>39</v>
      </c>
      <c r="D184" t="s">
        <v>292</v>
      </c>
      <c r="E184" s="9">
        <v>2667</v>
      </c>
      <c r="F184" t="s">
        <v>188</v>
      </c>
      <c r="G184" s="3">
        <v>44312</v>
      </c>
      <c r="H184" s="3">
        <v>44337</v>
      </c>
      <c r="I184" s="3" t="s">
        <v>4</v>
      </c>
      <c r="J184" s="5">
        <v>44337</v>
      </c>
      <c r="K184">
        <v>3814138</v>
      </c>
      <c r="L184" s="9"/>
      <c r="M184" s="14">
        <v>22600</v>
      </c>
    </row>
    <row r="185" spans="1:14">
      <c r="A185" t="s">
        <v>14</v>
      </c>
      <c r="B185" t="s">
        <v>173</v>
      </c>
      <c r="C185" t="s">
        <v>39</v>
      </c>
      <c r="D185" t="s">
        <v>292</v>
      </c>
      <c r="E185" s="9">
        <v>690</v>
      </c>
      <c r="F185" t="s">
        <v>171</v>
      </c>
      <c r="G185" s="3">
        <v>44487</v>
      </c>
      <c r="H185" s="3">
        <v>44518</v>
      </c>
      <c r="I185" s="3" t="s">
        <v>10</v>
      </c>
      <c r="J185" s="5"/>
      <c r="K185">
        <v>4116328</v>
      </c>
      <c r="L185" s="9"/>
      <c r="M185" s="14">
        <v>26000</v>
      </c>
      <c r="N185" t="s">
        <v>298</v>
      </c>
    </row>
    <row r="186" spans="1:14">
      <c r="A186" t="s">
        <v>14</v>
      </c>
      <c r="B186" t="s">
        <v>42</v>
      </c>
      <c r="C186" t="s">
        <v>39</v>
      </c>
      <c r="D186" t="s">
        <v>292</v>
      </c>
      <c r="E186" s="9">
        <v>125</v>
      </c>
      <c r="F186" t="s">
        <v>171</v>
      </c>
      <c r="G186" s="3">
        <v>44487</v>
      </c>
      <c r="H186" s="3">
        <v>44518</v>
      </c>
      <c r="I186" s="3" t="s">
        <v>10</v>
      </c>
      <c r="J186" s="5"/>
      <c r="K186">
        <v>4116328</v>
      </c>
      <c r="L186" s="9"/>
      <c r="M186" s="14">
        <v>26000</v>
      </c>
      <c r="N186" t="s">
        <v>298</v>
      </c>
    </row>
    <row r="187" spans="1:14">
      <c r="A187" t="s">
        <v>14</v>
      </c>
      <c r="B187" t="s">
        <v>47</v>
      </c>
      <c r="C187" t="s">
        <v>39</v>
      </c>
      <c r="D187" t="s">
        <v>292</v>
      </c>
      <c r="E187" s="9">
        <v>27</v>
      </c>
      <c r="F187" t="s">
        <v>159</v>
      </c>
      <c r="G187" s="3">
        <v>44491</v>
      </c>
      <c r="H187" s="3">
        <v>44522</v>
      </c>
      <c r="I187" s="3" t="s">
        <v>10</v>
      </c>
      <c r="J187" s="5"/>
      <c r="K187">
        <v>4121958</v>
      </c>
      <c r="L187" s="9"/>
      <c r="M187" s="14">
        <v>26000</v>
      </c>
    </row>
    <row r="188" spans="1:14">
      <c r="A188" s="23" t="s">
        <v>14</v>
      </c>
      <c r="B188" t="s">
        <v>173</v>
      </c>
      <c r="C188" t="s">
        <v>39</v>
      </c>
      <c r="D188" s="28" t="s">
        <v>292</v>
      </c>
      <c r="E188" s="9">
        <v>626</v>
      </c>
      <c r="F188" t="s">
        <v>184</v>
      </c>
      <c r="G188" s="3">
        <v>44517</v>
      </c>
      <c r="H188" s="3">
        <v>44547</v>
      </c>
      <c r="I188" s="3" t="s">
        <v>11</v>
      </c>
      <c r="J188" s="5" t="s">
        <v>163</v>
      </c>
      <c r="K188">
        <v>4149211</v>
      </c>
      <c r="L188" s="22"/>
      <c r="M188" s="14">
        <v>26700</v>
      </c>
      <c r="N188" t="s">
        <v>299</v>
      </c>
    </row>
    <row r="189" spans="1:14">
      <c r="A189" s="23" t="s">
        <v>14</v>
      </c>
      <c r="B189" t="s">
        <v>42</v>
      </c>
      <c r="C189" t="s">
        <v>39</v>
      </c>
      <c r="D189" s="28" t="s">
        <v>292</v>
      </c>
      <c r="E189" s="9">
        <v>100</v>
      </c>
      <c r="F189" t="s">
        <v>184</v>
      </c>
      <c r="G189" s="3">
        <v>44517</v>
      </c>
      <c r="H189" s="3">
        <v>44547</v>
      </c>
      <c r="I189" s="3" t="s">
        <v>11</v>
      </c>
      <c r="J189" s="5" t="s">
        <v>163</v>
      </c>
      <c r="K189">
        <v>4149211</v>
      </c>
      <c r="L189" s="22"/>
      <c r="M189" s="14">
        <v>26700</v>
      </c>
      <c r="N189" t="s">
        <v>299</v>
      </c>
    </row>
    <row r="190" spans="1:14">
      <c r="A190" t="s">
        <v>13</v>
      </c>
      <c r="B190" t="s">
        <v>47</v>
      </c>
      <c r="C190" t="s">
        <v>168</v>
      </c>
      <c r="D190" t="s">
        <v>300</v>
      </c>
      <c r="E190" s="9">
        <v>40</v>
      </c>
      <c r="F190" t="s">
        <v>159</v>
      </c>
      <c r="G190" s="3">
        <v>44301</v>
      </c>
      <c r="H190" s="3">
        <v>44333</v>
      </c>
      <c r="I190" s="3" t="s">
        <v>4</v>
      </c>
      <c r="J190" s="5" t="s">
        <v>163</v>
      </c>
      <c r="K190">
        <v>3820104</v>
      </c>
      <c r="L190" s="9"/>
      <c r="M190" s="14">
        <v>22600</v>
      </c>
    </row>
    <row r="191" spans="1:14">
      <c r="A191" t="s">
        <v>12</v>
      </c>
      <c r="B191" t="s">
        <v>160</v>
      </c>
      <c r="C191" t="s">
        <v>164</v>
      </c>
      <c r="D191" t="s">
        <v>301</v>
      </c>
      <c r="E191" s="9">
        <v>0.25</v>
      </c>
      <c r="F191" t="s">
        <v>159</v>
      </c>
      <c r="H191" s="3">
        <v>44531</v>
      </c>
      <c r="I191" s="3" t="s">
        <v>11</v>
      </c>
      <c r="J191" s="7"/>
      <c r="L191" s="9"/>
      <c r="M191" s="14">
        <v>26700</v>
      </c>
    </row>
    <row r="192" spans="1:14">
      <c r="A192" t="s">
        <v>12</v>
      </c>
      <c r="B192" t="s">
        <v>160</v>
      </c>
      <c r="C192" t="s">
        <v>164</v>
      </c>
      <c r="D192" t="s">
        <v>302</v>
      </c>
      <c r="E192" s="9">
        <v>3</v>
      </c>
      <c r="F192" t="s">
        <v>159</v>
      </c>
      <c r="G192" s="3"/>
      <c r="H192" s="3">
        <v>44347</v>
      </c>
      <c r="I192" s="3" t="s">
        <v>4</v>
      </c>
      <c r="J192" s="5"/>
      <c r="L192" s="9"/>
      <c r="M192" s="14">
        <v>22600</v>
      </c>
    </row>
    <row r="193" spans="1:14">
      <c r="A193" t="s">
        <v>12</v>
      </c>
      <c r="B193" t="s">
        <v>160</v>
      </c>
      <c r="C193" t="s">
        <v>198</v>
      </c>
      <c r="D193" s="28" t="s">
        <v>303</v>
      </c>
      <c r="E193" s="9">
        <v>382</v>
      </c>
      <c r="F193" t="s">
        <v>159</v>
      </c>
      <c r="H193" s="3">
        <v>44531</v>
      </c>
      <c r="I193" s="3" t="s">
        <v>11</v>
      </c>
      <c r="J193" s="5"/>
      <c r="L193" s="9"/>
      <c r="M193" s="14">
        <v>26700</v>
      </c>
    </row>
    <row r="194" spans="1:14">
      <c r="A194" t="s">
        <v>12</v>
      </c>
      <c r="B194" t="s">
        <v>202</v>
      </c>
      <c r="C194" t="s">
        <v>198</v>
      </c>
      <c r="D194" s="28" t="s">
        <v>303</v>
      </c>
      <c r="E194" s="9">
        <v>130.15</v>
      </c>
      <c r="F194" t="s">
        <v>159</v>
      </c>
      <c r="H194" s="3">
        <v>44531</v>
      </c>
      <c r="I194" s="3" t="s">
        <v>11</v>
      </c>
      <c r="J194" s="5"/>
      <c r="L194" s="9"/>
      <c r="M194" s="14">
        <v>26700</v>
      </c>
    </row>
    <row r="195" spans="1:14">
      <c r="A195" t="s">
        <v>12</v>
      </c>
      <c r="B195" t="s">
        <v>160</v>
      </c>
      <c r="C195" t="s">
        <v>198</v>
      </c>
      <c r="D195" s="28" t="s">
        <v>303</v>
      </c>
      <c r="E195" s="9">
        <v>764.04</v>
      </c>
      <c r="F195" t="s">
        <v>159</v>
      </c>
      <c r="H195" s="3">
        <v>44501</v>
      </c>
      <c r="I195" s="3" t="s">
        <v>10</v>
      </c>
      <c r="J195" s="5"/>
      <c r="L195" s="9"/>
      <c r="M195" s="14">
        <v>26000</v>
      </c>
    </row>
    <row r="196" spans="1:14">
      <c r="A196" t="s">
        <v>12</v>
      </c>
      <c r="B196" t="s">
        <v>160</v>
      </c>
      <c r="C196" t="s">
        <v>179</v>
      </c>
      <c r="D196" s="28" t="s">
        <v>304</v>
      </c>
      <c r="E196" s="9">
        <v>98.38</v>
      </c>
      <c r="F196" t="s">
        <v>159</v>
      </c>
      <c r="H196" s="3">
        <v>44470</v>
      </c>
      <c r="I196" s="3" t="s">
        <v>9</v>
      </c>
      <c r="J196" s="5"/>
      <c r="L196" s="9"/>
      <c r="M196" s="14">
        <v>26000</v>
      </c>
    </row>
    <row r="197" spans="1:14">
      <c r="A197" t="s">
        <v>12</v>
      </c>
      <c r="B197" t="s">
        <v>160</v>
      </c>
      <c r="C197" t="s">
        <v>179</v>
      </c>
      <c r="D197" s="28" t="s">
        <v>304</v>
      </c>
      <c r="E197" s="9">
        <v>49.19</v>
      </c>
      <c r="F197" t="s">
        <v>159</v>
      </c>
      <c r="G197" s="3"/>
      <c r="H197" s="3">
        <v>44530</v>
      </c>
      <c r="I197" s="3" t="s">
        <v>10</v>
      </c>
      <c r="J197" s="5"/>
      <c r="L197" s="22"/>
      <c r="M197" s="14">
        <v>26000</v>
      </c>
    </row>
    <row r="198" spans="1:14">
      <c r="A198" t="s">
        <v>12</v>
      </c>
      <c r="B198" t="s">
        <v>173</v>
      </c>
      <c r="C198" t="s">
        <v>168</v>
      </c>
      <c r="D198" t="s">
        <v>305</v>
      </c>
      <c r="E198" s="9">
        <v>1398</v>
      </c>
      <c r="F198" t="s">
        <v>184</v>
      </c>
      <c r="G198" s="3">
        <v>44174</v>
      </c>
      <c r="H198" s="3">
        <v>44205</v>
      </c>
      <c r="I198" s="3" t="s">
        <v>0</v>
      </c>
      <c r="J198" s="3">
        <v>44205</v>
      </c>
      <c r="K198">
        <v>3682636</v>
      </c>
      <c r="L198" s="9"/>
      <c r="M198" s="14">
        <v>21000</v>
      </c>
    </row>
    <row r="199" spans="1:14">
      <c r="A199" t="s">
        <v>12</v>
      </c>
      <c r="B199" t="s">
        <v>47</v>
      </c>
      <c r="C199" t="s">
        <v>168</v>
      </c>
      <c r="D199" t="s">
        <v>305</v>
      </c>
      <c r="E199" s="9">
        <v>145.75</v>
      </c>
      <c r="F199" t="s">
        <v>184</v>
      </c>
      <c r="G199" s="3">
        <v>44174</v>
      </c>
      <c r="H199" s="3">
        <v>44205</v>
      </c>
      <c r="I199" s="3" t="s">
        <v>0</v>
      </c>
      <c r="J199" s="3">
        <v>44205</v>
      </c>
      <c r="K199">
        <v>3682636</v>
      </c>
      <c r="L199" s="9"/>
      <c r="M199" s="14">
        <v>21000</v>
      </c>
    </row>
    <row r="200" spans="1:14">
      <c r="A200" t="s">
        <v>12</v>
      </c>
      <c r="B200" t="s">
        <v>202</v>
      </c>
      <c r="C200" t="s">
        <v>168</v>
      </c>
      <c r="D200" t="s">
        <v>305</v>
      </c>
      <c r="E200" s="9">
        <v>2694.91</v>
      </c>
      <c r="F200" t="s">
        <v>159</v>
      </c>
      <c r="H200" s="3">
        <v>44440</v>
      </c>
      <c r="I200" s="3" t="s">
        <v>8</v>
      </c>
      <c r="J200" s="7" t="s">
        <v>163</v>
      </c>
      <c r="K200">
        <v>4002587</v>
      </c>
      <c r="L200" s="9"/>
      <c r="M200" s="14">
        <v>24700</v>
      </c>
    </row>
    <row r="201" spans="1:14">
      <c r="A201" t="s">
        <v>12</v>
      </c>
      <c r="B201" t="s">
        <v>290</v>
      </c>
      <c r="C201" t="s">
        <v>168</v>
      </c>
      <c r="D201" t="s">
        <v>305</v>
      </c>
      <c r="E201" s="9">
        <v>2495</v>
      </c>
      <c r="F201" t="s">
        <v>159</v>
      </c>
      <c r="H201" s="3">
        <v>44501</v>
      </c>
      <c r="I201" s="3" t="s">
        <v>10</v>
      </c>
      <c r="J201" s="5">
        <v>44501</v>
      </c>
      <c r="K201">
        <v>4010173</v>
      </c>
      <c r="L201" s="9"/>
      <c r="M201" s="14">
        <v>26000</v>
      </c>
    </row>
    <row r="202" spans="1:14">
      <c r="A202" t="s">
        <v>13</v>
      </c>
      <c r="B202" t="s">
        <v>160</v>
      </c>
      <c r="C202" t="s">
        <v>161</v>
      </c>
      <c r="D202" t="s">
        <v>306</v>
      </c>
      <c r="E202" s="9">
        <v>1428</v>
      </c>
      <c r="F202" t="s">
        <v>178</v>
      </c>
      <c r="G202" s="3">
        <v>44187</v>
      </c>
      <c r="H202" s="3">
        <v>44237</v>
      </c>
      <c r="I202" s="3" t="s">
        <v>20</v>
      </c>
      <c r="J202" s="5">
        <v>44237</v>
      </c>
      <c r="K202">
        <v>3726734</v>
      </c>
      <c r="L202" s="9"/>
      <c r="M202" s="14">
        <v>21400</v>
      </c>
    </row>
    <row r="203" spans="1:14">
      <c r="A203" t="s">
        <v>12</v>
      </c>
      <c r="B203" t="s">
        <v>290</v>
      </c>
      <c r="C203" t="s">
        <v>39</v>
      </c>
      <c r="D203" t="s">
        <v>307</v>
      </c>
      <c r="E203" s="9">
        <v>6964</v>
      </c>
      <c r="F203" t="s">
        <v>159</v>
      </c>
      <c r="G203" s="3"/>
      <c r="H203" s="3">
        <v>44470</v>
      </c>
      <c r="I203" s="3" t="s">
        <v>9</v>
      </c>
      <c r="J203" s="5" t="s">
        <v>163</v>
      </c>
      <c r="L203" s="9"/>
      <c r="M203" s="14">
        <v>25200</v>
      </c>
    </row>
    <row r="204" spans="1:14">
      <c r="A204" t="s">
        <v>13</v>
      </c>
      <c r="B204" t="s">
        <v>173</v>
      </c>
      <c r="C204" t="s">
        <v>39</v>
      </c>
      <c r="D204" t="s">
        <v>308</v>
      </c>
      <c r="E204" s="9">
        <v>157</v>
      </c>
      <c r="F204" t="s">
        <v>178</v>
      </c>
      <c r="G204" s="3">
        <v>44250</v>
      </c>
      <c r="H204" s="3">
        <v>44278</v>
      </c>
      <c r="I204" s="3" t="s">
        <v>2</v>
      </c>
      <c r="J204" s="5">
        <v>44278</v>
      </c>
      <c r="K204">
        <v>3750658</v>
      </c>
      <c r="L204" s="9"/>
      <c r="M204" s="14">
        <v>21800</v>
      </c>
    </row>
    <row r="205" spans="1:14">
      <c r="A205" s="23" t="s">
        <v>13</v>
      </c>
      <c r="B205" s="23" t="s">
        <v>47</v>
      </c>
      <c r="C205" s="23" t="s">
        <v>39</v>
      </c>
      <c r="D205" s="30" t="s">
        <v>309</v>
      </c>
      <c r="E205" s="24">
        <v>474.91</v>
      </c>
      <c r="F205" s="23" t="s">
        <v>171</v>
      </c>
      <c r="G205" s="25">
        <v>44509</v>
      </c>
      <c r="H205" s="25">
        <v>44539</v>
      </c>
      <c r="I205" s="25" t="s">
        <v>11</v>
      </c>
      <c r="J205" s="26"/>
      <c r="K205" s="23"/>
      <c r="L205" s="24"/>
      <c r="M205" s="27">
        <v>26700</v>
      </c>
      <c r="N205" s="23"/>
    </row>
    <row r="206" spans="1:14">
      <c r="A206" s="23" t="s">
        <v>13</v>
      </c>
      <c r="B206" s="23" t="s">
        <v>173</v>
      </c>
      <c r="C206" s="23" t="s">
        <v>39</v>
      </c>
      <c r="D206" s="30" t="s">
        <v>309</v>
      </c>
      <c r="E206" s="24">
        <v>2785</v>
      </c>
      <c r="F206" s="23" t="s">
        <v>171</v>
      </c>
      <c r="G206" s="25">
        <v>44509</v>
      </c>
      <c r="H206" s="25">
        <v>44539</v>
      </c>
      <c r="I206" s="25" t="s">
        <v>11</v>
      </c>
      <c r="J206" s="26"/>
      <c r="K206" s="23"/>
      <c r="L206" s="24"/>
      <c r="M206" s="27">
        <v>26700</v>
      </c>
      <c r="N206" s="23"/>
    </row>
    <row r="207" spans="1:14">
      <c r="A207" t="s">
        <v>13</v>
      </c>
      <c r="B207" t="s">
        <v>160</v>
      </c>
      <c r="C207" t="s">
        <v>225</v>
      </c>
      <c r="D207" t="s">
        <v>310</v>
      </c>
      <c r="E207" s="9">
        <v>1342</v>
      </c>
      <c r="F207" t="s">
        <v>159</v>
      </c>
      <c r="G207" s="3">
        <v>44180</v>
      </c>
      <c r="H207" s="3">
        <v>44227</v>
      </c>
      <c r="I207" s="3" t="s">
        <v>0</v>
      </c>
      <c r="J207" s="5">
        <v>44227</v>
      </c>
      <c r="K207">
        <v>3696515</v>
      </c>
      <c r="L207" s="9"/>
      <c r="M207" s="14">
        <v>21000</v>
      </c>
    </row>
    <row r="208" spans="1:14">
      <c r="A208" t="s">
        <v>13</v>
      </c>
      <c r="B208" t="s">
        <v>202</v>
      </c>
      <c r="C208" t="s">
        <v>225</v>
      </c>
      <c r="D208" t="s">
        <v>310</v>
      </c>
      <c r="E208" s="9">
        <v>377</v>
      </c>
      <c r="F208" t="s">
        <v>159</v>
      </c>
      <c r="G208" s="3">
        <v>44180</v>
      </c>
      <c r="H208" s="3">
        <v>44197</v>
      </c>
      <c r="I208" s="3" t="s">
        <v>0</v>
      </c>
      <c r="J208" s="5">
        <v>44255</v>
      </c>
      <c r="K208">
        <v>3696515</v>
      </c>
      <c r="L208" s="9"/>
      <c r="M208" s="14">
        <v>21000</v>
      </c>
    </row>
    <row r="209" spans="1:13">
      <c r="A209" t="s">
        <v>13</v>
      </c>
      <c r="B209" t="s">
        <v>160</v>
      </c>
      <c r="C209" t="s">
        <v>225</v>
      </c>
      <c r="D209" t="s">
        <v>311</v>
      </c>
      <c r="E209" s="9">
        <v>2100</v>
      </c>
      <c r="F209" t="s">
        <v>171</v>
      </c>
      <c r="G209" s="3">
        <v>44364</v>
      </c>
      <c r="H209" s="3">
        <v>44409</v>
      </c>
      <c r="I209" s="3" t="s">
        <v>7</v>
      </c>
      <c r="J209" s="7">
        <v>44674</v>
      </c>
      <c r="K209">
        <v>3944106</v>
      </c>
      <c r="L209" s="9"/>
      <c r="M209" s="14">
        <v>24100</v>
      </c>
    </row>
    <row r="210" spans="1:13">
      <c r="A210" t="s">
        <v>13</v>
      </c>
      <c r="B210" t="s">
        <v>202</v>
      </c>
      <c r="C210" t="s">
        <v>225</v>
      </c>
      <c r="D210" t="s">
        <v>311</v>
      </c>
      <c r="E210" s="9">
        <v>96</v>
      </c>
      <c r="F210" t="s">
        <v>171</v>
      </c>
      <c r="G210" s="3">
        <v>44364</v>
      </c>
      <c r="H210" s="3">
        <v>44409</v>
      </c>
      <c r="I210" s="3" t="s">
        <v>7</v>
      </c>
      <c r="J210" s="5">
        <v>44674</v>
      </c>
      <c r="K210">
        <v>3944106</v>
      </c>
      <c r="L210" s="9"/>
      <c r="M210" s="14">
        <v>24100</v>
      </c>
    </row>
    <row r="211" spans="1:13">
      <c r="A211" t="s">
        <v>13</v>
      </c>
      <c r="B211" t="s">
        <v>160</v>
      </c>
      <c r="C211" t="s">
        <v>176</v>
      </c>
      <c r="D211" t="s">
        <v>312</v>
      </c>
      <c r="E211" s="9">
        <v>2850</v>
      </c>
      <c r="F211" t="s">
        <v>242</v>
      </c>
      <c r="G211" s="3"/>
      <c r="H211" s="3">
        <v>44377</v>
      </c>
      <c r="I211" s="3" t="s">
        <v>5</v>
      </c>
      <c r="J211" s="5"/>
      <c r="L211" s="9"/>
      <c r="M211" s="14">
        <v>23100</v>
      </c>
    </row>
    <row r="212" spans="1:13">
      <c r="A212" t="s">
        <v>12</v>
      </c>
      <c r="B212" t="s">
        <v>202</v>
      </c>
      <c r="C212" t="s">
        <v>198</v>
      </c>
      <c r="D212" s="28" t="s">
        <v>313</v>
      </c>
      <c r="E212" s="9">
        <v>33.159999999999997</v>
      </c>
      <c r="F212" t="s">
        <v>159</v>
      </c>
      <c r="H212" s="3">
        <v>44531</v>
      </c>
      <c r="I212" s="3" t="s">
        <v>11</v>
      </c>
      <c r="J212" s="5"/>
      <c r="L212" s="9"/>
      <c r="M212" s="14">
        <v>26700</v>
      </c>
    </row>
    <row r="213" spans="1:13">
      <c r="A213" t="s">
        <v>12</v>
      </c>
      <c r="B213" t="s">
        <v>160</v>
      </c>
      <c r="C213" t="s">
        <v>179</v>
      </c>
      <c r="D213" s="28" t="s">
        <v>314</v>
      </c>
      <c r="E213" s="9">
        <v>34.32</v>
      </c>
      <c r="F213" t="s">
        <v>159</v>
      </c>
      <c r="H213" s="3">
        <v>44470</v>
      </c>
      <c r="I213" s="3" t="s">
        <v>9</v>
      </c>
      <c r="J213" s="5"/>
      <c r="L213" s="9"/>
      <c r="M213" s="14">
        <v>26000</v>
      </c>
    </row>
    <row r="214" spans="1:13">
      <c r="A214" t="s">
        <v>13</v>
      </c>
      <c r="B214" t="s">
        <v>160</v>
      </c>
      <c r="C214" t="s">
        <v>39</v>
      </c>
      <c r="D214" t="s">
        <v>315</v>
      </c>
      <c r="E214" s="9">
        <v>5</v>
      </c>
      <c r="F214" t="s">
        <v>242</v>
      </c>
      <c r="G214" s="3"/>
      <c r="H214" s="3">
        <v>44197</v>
      </c>
      <c r="I214" s="3" t="s">
        <v>0</v>
      </c>
      <c r="J214" s="5"/>
      <c r="K214">
        <v>3680488</v>
      </c>
      <c r="L214" s="9"/>
      <c r="M214" s="14">
        <v>21000</v>
      </c>
    </row>
    <row r="215" spans="1:13">
      <c r="A215" t="s">
        <v>12</v>
      </c>
      <c r="B215" t="s">
        <v>173</v>
      </c>
      <c r="C215" t="s">
        <v>168</v>
      </c>
      <c r="D215" t="s">
        <v>316</v>
      </c>
      <c r="E215" s="9">
        <v>110</v>
      </c>
      <c r="F215" t="s">
        <v>188</v>
      </c>
      <c r="G215" s="3">
        <v>44434</v>
      </c>
      <c r="H215" s="3">
        <v>44471</v>
      </c>
      <c r="I215" s="3" t="s">
        <v>9</v>
      </c>
      <c r="J215" s="7" t="s">
        <v>163</v>
      </c>
      <c r="K215">
        <v>4038941</v>
      </c>
      <c r="L215" s="9"/>
      <c r="M215" s="14">
        <v>25200</v>
      </c>
    </row>
    <row r="216" spans="1:13">
      <c r="A216" t="s">
        <v>13</v>
      </c>
      <c r="B216" t="s">
        <v>290</v>
      </c>
      <c r="C216" t="s">
        <v>161</v>
      </c>
      <c r="D216" t="s">
        <v>317</v>
      </c>
      <c r="E216" s="9">
        <v>2912.86</v>
      </c>
      <c r="F216" t="s">
        <v>45</v>
      </c>
      <c r="H216" s="3">
        <v>44470</v>
      </c>
      <c r="I216" s="3" t="s">
        <v>9</v>
      </c>
      <c r="J216" s="7" t="s">
        <v>163</v>
      </c>
      <c r="L216" s="9"/>
      <c r="M216" s="14">
        <v>25200</v>
      </c>
    </row>
    <row r="217" spans="1:13">
      <c r="A217" t="s">
        <v>12</v>
      </c>
      <c r="B217" t="s">
        <v>160</v>
      </c>
      <c r="C217" t="s">
        <v>179</v>
      </c>
      <c r="D217" s="28" t="s">
        <v>318</v>
      </c>
      <c r="E217" s="9">
        <v>45</v>
      </c>
      <c r="F217" t="s">
        <v>159</v>
      </c>
      <c r="G217" s="3"/>
      <c r="H217" s="3">
        <v>44530</v>
      </c>
      <c r="I217" s="3" t="s">
        <v>10</v>
      </c>
      <c r="J217" s="5"/>
      <c r="L217" s="22"/>
      <c r="M217" s="14">
        <v>26000</v>
      </c>
    </row>
    <row r="218" spans="1:13">
      <c r="A218" t="s">
        <v>12</v>
      </c>
      <c r="B218" t="s">
        <v>47</v>
      </c>
      <c r="C218" t="s">
        <v>168</v>
      </c>
      <c r="D218" t="s">
        <v>319</v>
      </c>
      <c r="E218" s="9">
        <v>24.95</v>
      </c>
      <c r="F218" t="s">
        <v>159</v>
      </c>
      <c r="H218" s="3">
        <v>44473</v>
      </c>
      <c r="I218" s="3" t="s">
        <v>9</v>
      </c>
      <c r="J218" s="5">
        <v>44504</v>
      </c>
      <c r="K218">
        <v>3819048</v>
      </c>
      <c r="L218" s="9"/>
      <c r="M218" s="14">
        <v>25200</v>
      </c>
    </row>
    <row r="219" spans="1:13">
      <c r="A219" t="s">
        <v>14</v>
      </c>
      <c r="B219" t="s">
        <v>160</v>
      </c>
      <c r="C219" t="s">
        <v>168</v>
      </c>
      <c r="D219" t="s">
        <v>320</v>
      </c>
      <c r="E219" s="9">
        <v>1675</v>
      </c>
      <c r="F219" t="s">
        <v>184</v>
      </c>
      <c r="G219" s="3">
        <v>44429</v>
      </c>
      <c r="H219" s="3">
        <v>44442</v>
      </c>
      <c r="I219" s="3" t="s">
        <v>8</v>
      </c>
      <c r="J219" s="5" t="s">
        <v>163</v>
      </c>
      <c r="K219">
        <v>4015883</v>
      </c>
      <c r="L219" s="9"/>
      <c r="M219" s="14">
        <v>24700</v>
      </c>
    </row>
    <row r="220" spans="1:13">
      <c r="A220" t="s">
        <v>12</v>
      </c>
      <c r="B220" t="s">
        <v>160</v>
      </c>
      <c r="C220" t="s">
        <v>168</v>
      </c>
      <c r="D220" t="s">
        <v>320</v>
      </c>
      <c r="E220" s="9">
        <v>600</v>
      </c>
      <c r="F220" t="s">
        <v>184</v>
      </c>
      <c r="G220" s="3">
        <v>44476</v>
      </c>
      <c r="H220" s="3">
        <v>44507</v>
      </c>
      <c r="I220" s="3" t="s">
        <v>10</v>
      </c>
      <c r="J220" s="5" t="s">
        <v>163</v>
      </c>
      <c r="K220">
        <v>4015883</v>
      </c>
      <c r="L220" s="9"/>
      <c r="M220" s="14">
        <v>26000</v>
      </c>
    </row>
    <row r="221" spans="1:13">
      <c r="A221" t="s">
        <v>12</v>
      </c>
      <c r="B221" t="s">
        <v>202</v>
      </c>
      <c r="C221" t="s">
        <v>39</v>
      </c>
      <c r="D221" t="s">
        <v>321</v>
      </c>
      <c r="E221" s="9">
        <v>3971</v>
      </c>
      <c r="F221" t="s">
        <v>159</v>
      </c>
      <c r="G221" s="3">
        <v>44355</v>
      </c>
      <c r="H221" s="3">
        <v>44385</v>
      </c>
      <c r="I221" s="3" t="s">
        <v>6</v>
      </c>
      <c r="J221" s="7" t="s">
        <v>163</v>
      </c>
      <c r="K221">
        <v>3868937</v>
      </c>
      <c r="L221" s="9"/>
      <c r="M221" s="14">
        <v>23600</v>
      </c>
    </row>
    <row r="222" spans="1:13">
      <c r="A222" t="s">
        <v>12</v>
      </c>
      <c r="B222" t="s">
        <v>173</v>
      </c>
      <c r="C222" t="s">
        <v>39</v>
      </c>
      <c r="D222" t="s">
        <v>321</v>
      </c>
      <c r="E222" s="9">
        <v>730</v>
      </c>
      <c r="F222" t="s">
        <v>159</v>
      </c>
      <c r="G222" s="3">
        <v>44452</v>
      </c>
      <c r="H222" s="3">
        <v>44482</v>
      </c>
      <c r="I222" s="3" t="s">
        <v>9</v>
      </c>
      <c r="J222" s="7" t="s">
        <v>163</v>
      </c>
      <c r="K222">
        <v>4069735</v>
      </c>
      <c r="L222" s="9"/>
      <c r="M222" s="14">
        <v>25200</v>
      </c>
    </row>
    <row r="223" spans="1:13">
      <c r="A223" t="s">
        <v>12</v>
      </c>
      <c r="B223" t="s">
        <v>47</v>
      </c>
      <c r="C223" t="s">
        <v>39</v>
      </c>
      <c r="D223" t="s">
        <v>321</v>
      </c>
      <c r="E223" s="9">
        <v>34</v>
      </c>
      <c r="F223" t="s">
        <v>159</v>
      </c>
      <c r="G223" s="3">
        <v>44452</v>
      </c>
      <c r="H223" s="3">
        <v>44482</v>
      </c>
      <c r="I223" s="3" t="s">
        <v>9</v>
      </c>
      <c r="J223" s="7" t="s">
        <v>163</v>
      </c>
      <c r="K223">
        <v>4069735</v>
      </c>
      <c r="L223" s="9"/>
      <c r="M223" s="14">
        <v>25200</v>
      </c>
    </row>
    <row r="224" spans="1:13">
      <c r="A224" t="s">
        <v>12</v>
      </c>
      <c r="B224" t="s">
        <v>202</v>
      </c>
      <c r="C224" t="s">
        <v>39</v>
      </c>
      <c r="D224" t="s">
        <v>321</v>
      </c>
      <c r="E224" s="9">
        <v>386.19</v>
      </c>
      <c r="F224" t="s">
        <v>159</v>
      </c>
      <c r="H224" s="3">
        <v>44448</v>
      </c>
      <c r="I224" s="3" t="s">
        <v>8</v>
      </c>
      <c r="J224" s="7" t="s">
        <v>163</v>
      </c>
      <c r="K224">
        <v>3868937</v>
      </c>
      <c r="L224" s="9"/>
      <c r="M224" s="14">
        <v>24700</v>
      </c>
    </row>
    <row r="225" spans="1:13">
      <c r="A225" t="s">
        <v>13</v>
      </c>
      <c r="B225" t="s">
        <v>173</v>
      </c>
      <c r="C225" t="s">
        <v>168</v>
      </c>
      <c r="D225" t="s">
        <v>322</v>
      </c>
      <c r="E225" s="9">
        <v>159</v>
      </c>
      <c r="F225" t="s">
        <v>178</v>
      </c>
      <c r="G225" s="3">
        <v>44106</v>
      </c>
      <c r="H225" s="3">
        <v>44198</v>
      </c>
      <c r="I225" s="3" t="s">
        <v>0</v>
      </c>
      <c r="J225" s="5">
        <v>44198</v>
      </c>
      <c r="K225">
        <v>3728350</v>
      </c>
      <c r="L225" s="9"/>
      <c r="M225" s="14">
        <v>21000</v>
      </c>
    </row>
    <row r="226" spans="1:13">
      <c r="A226" t="s">
        <v>12</v>
      </c>
      <c r="B226" t="s">
        <v>160</v>
      </c>
      <c r="C226" t="s">
        <v>179</v>
      </c>
      <c r="D226" s="28" t="s">
        <v>323</v>
      </c>
      <c r="E226" s="9">
        <v>183.11</v>
      </c>
      <c r="F226" t="s">
        <v>159</v>
      </c>
      <c r="G226" s="3"/>
      <c r="H226" s="3">
        <v>44530</v>
      </c>
      <c r="I226" s="3" t="s">
        <v>10</v>
      </c>
      <c r="J226" s="5"/>
      <c r="L226" s="22"/>
      <c r="M226" s="14">
        <v>26000</v>
      </c>
    </row>
    <row r="227" spans="1:13">
      <c r="A227" t="s">
        <v>13</v>
      </c>
      <c r="B227" t="s">
        <v>160</v>
      </c>
      <c r="C227" t="s">
        <v>168</v>
      </c>
      <c r="D227" t="s">
        <v>324</v>
      </c>
      <c r="E227" s="9">
        <v>1260</v>
      </c>
      <c r="F227" t="s">
        <v>184</v>
      </c>
      <c r="G227" s="3">
        <v>44301</v>
      </c>
      <c r="H227" s="3">
        <v>44409</v>
      </c>
      <c r="I227" s="3" t="s">
        <v>7</v>
      </c>
      <c r="J227" s="7">
        <v>44652</v>
      </c>
      <c r="K227">
        <v>3803684</v>
      </c>
      <c r="L227" s="9">
        <v>9470.32</v>
      </c>
      <c r="M227" s="14">
        <v>24100</v>
      </c>
    </row>
    <row r="228" spans="1:13">
      <c r="A228" t="s">
        <v>13</v>
      </c>
      <c r="B228" t="s">
        <v>58</v>
      </c>
      <c r="C228" t="s">
        <v>168</v>
      </c>
      <c r="D228" t="s">
        <v>324</v>
      </c>
      <c r="E228" s="9">
        <v>51.75</v>
      </c>
      <c r="F228" t="s">
        <v>184</v>
      </c>
      <c r="G228" s="3">
        <v>44301</v>
      </c>
      <c r="H228" s="3">
        <v>44421</v>
      </c>
      <c r="I228" s="3" t="s">
        <v>7</v>
      </c>
      <c r="J228" s="5">
        <v>45151</v>
      </c>
      <c r="K228">
        <v>3803684</v>
      </c>
      <c r="L228" s="9">
        <v>1236.99</v>
      </c>
      <c r="M228" s="14">
        <v>24100</v>
      </c>
    </row>
    <row r="229" spans="1:13">
      <c r="A229" t="s">
        <v>13</v>
      </c>
      <c r="B229" t="s">
        <v>58</v>
      </c>
      <c r="C229" t="s">
        <v>168</v>
      </c>
      <c r="D229" t="s">
        <v>324</v>
      </c>
      <c r="E229" s="9">
        <v>241.45</v>
      </c>
      <c r="F229" t="s">
        <v>184</v>
      </c>
      <c r="G229" s="3">
        <v>44301</v>
      </c>
      <c r="H229" s="3">
        <v>44424</v>
      </c>
      <c r="I229" s="3" t="s">
        <v>7</v>
      </c>
      <c r="J229" s="7">
        <v>45154</v>
      </c>
      <c r="K229">
        <v>3803684</v>
      </c>
      <c r="L229" s="9">
        <v>5311.9</v>
      </c>
      <c r="M229" s="14">
        <v>24100</v>
      </c>
    </row>
    <row r="230" spans="1:13">
      <c r="A230" t="s">
        <v>14</v>
      </c>
      <c r="B230" t="s">
        <v>160</v>
      </c>
      <c r="C230" t="s">
        <v>168</v>
      </c>
      <c r="D230" t="s">
        <v>325</v>
      </c>
      <c r="E230" s="9">
        <v>45</v>
      </c>
      <c r="F230" t="s">
        <v>242</v>
      </c>
      <c r="G230" s="3">
        <v>44372</v>
      </c>
      <c r="H230" s="3">
        <v>44379</v>
      </c>
      <c r="I230" s="3" t="s">
        <v>6</v>
      </c>
      <c r="J230" s="7" t="s">
        <v>326</v>
      </c>
      <c r="K230">
        <v>3951011</v>
      </c>
      <c r="L230" s="9"/>
      <c r="M230" s="14">
        <v>23600</v>
      </c>
    </row>
    <row r="231" spans="1:13">
      <c r="A231" t="s">
        <v>14</v>
      </c>
      <c r="B231" t="s">
        <v>160</v>
      </c>
      <c r="C231" t="s">
        <v>39</v>
      </c>
      <c r="D231" t="s">
        <v>327</v>
      </c>
      <c r="E231" s="9">
        <v>112.48</v>
      </c>
      <c r="F231" t="s">
        <v>171</v>
      </c>
      <c r="G231" s="3">
        <v>44229</v>
      </c>
      <c r="H231" s="3">
        <v>44257</v>
      </c>
      <c r="I231" s="3" t="s">
        <v>2</v>
      </c>
      <c r="J231" s="5">
        <v>44257</v>
      </c>
      <c r="K231">
        <v>3671144</v>
      </c>
      <c r="L231" s="9"/>
      <c r="M231" s="14">
        <v>21800</v>
      </c>
    </row>
    <row r="232" spans="1:13">
      <c r="A232" t="s">
        <v>13</v>
      </c>
      <c r="B232" t="s">
        <v>160</v>
      </c>
      <c r="C232" t="s">
        <v>39</v>
      </c>
      <c r="D232" t="s">
        <v>328</v>
      </c>
      <c r="E232" s="9">
        <v>1300</v>
      </c>
      <c r="F232" t="s">
        <v>171</v>
      </c>
      <c r="G232" s="3">
        <v>44425</v>
      </c>
      <c r="H232" s="3">
        <v>44528</v>
      </c>
      <c r="I232" s="3" t="s">
        <v>10</v>
      </c>
      <c r="J232" s="5">
        <v>44528</v>
      </c>
      <c r="K232">
        <v>3671144</v>
      </c>
      <c r="L232" s="9"/>
      <c r="M232" s="14">
        <v>26000</v>
      </c>
    </row>
    <row r="233" spans="1:13">
      <c r="A233" t="s">
        <v>12</v>
      </c>
      <c r="B233" t="s">
        <v>202</v>
      </c>
      <c r="C233" t="s">
        <v>198</v>
      </c>
      <c r="D233" s="28" t="s">
        <v>329</v>
      </c>
      <c r="E233" s="9">
        <v>5</v>
      </c>
      <c r="F233" t="s">
        <v>159</v>
      </c>
      <c r="H233" s="3">
        <v>44531</v>
      </c>
      <c r="I233" s="3" t="s">
        <v>11</v>
      </c>
      <c r="J233" s="5"/>
      <c r="L233" s="9"/>
      <c r="M233" s="14">
        <v>26700</v>
      </c>
    </row>
    <row r="234" spans="1:13">
      <c r="A234" t="s">
        <v>12</v>
      </c>
      <c r="B234" t="s">
        <v>160</v>
      </c>
      <c r="C234" t="s">
        <v>198</v>
      </c>
      <c r="D234" s="28" t="s">
        <v>329</v>
      </c>
      <c r="E234" s="9">
        <v>5.97</v>
      </c>
      <c r="F234" t="s">
        <v>159</v>
      </c>
      <c r="H234" s="3">
        <v>44501</v>
      </c>
      <c r="I234" s="3" t="s">
        <v>10</v>
      </c>
      <c r="J234" s="5"/>
      <c r="L234" s="9"/>
      <c r="M234" s="14">
        <v>26000</v>
      </c>
    </row>
    <row r="235" spans="1:13">
      <c r="A235" t="s">
        <v>13</v>
      </c>
      <c r="B235" t="s">
        <v>290</v>
      </c>
      <c r="C235" t="s">
        <v>168</v>
      </c>
      <c r="D235" t="s">
        <v>330</v>
      </c>
      <c r="E235" s="9">
        <v>214.29</v>
      </c>
      <c r="F235" t="s">
        <v>45</v>
      </c>
      <c r="G235" s="3">
        <v>44145</v>
      </c>
      <c r="H235" s="3">
        <v>44348</v>
      </c>
      <c r="I235" s="3" t="s">
        <v>5</v>
      </c>
      <c r="J235" s="5">
        <v>44348</v>
      </c>
      <c r="K235">
        <v>3660240</v>
      </c>
      <c r="L235" s="9"/>
      <c r="M235" s="14">
        <v>23100</v>
      </c>
    </row>
    <row r="236" spans="1:13">
      <c r="A236" t="s">
        <v>13</v>
      </c>
      <c r="B236" t="s">
        <v>290</v>
      </c>
      <c r="C236" t="s">
        <v>168</v>
      </c>
      <c r="D236" t="s">
        <v>330</v>
      </c>
      <c r="E236" s="9">
        <v>214.29</v>
      </c>
      <c r="F236" t="s">
        <v>45</v>
      </c>
      <c r="G236" s="3">
        <v>44145</v>
      </c>
      <c r="H236" s="3">
        <v>44268</v>
      </c>
      <c r="I236" s="3" t="s">
        <v>2</v>
      </c>
      <c r="J236" s="5">
        <v>44268</v>
      </c>
      <c r="L236" s="9"/>
      <c r="M236" s="14">
        <v>21800</v>
      </c>
    </row>
    <row r="237" spans="1:13">
      <c r="A237" t="s">
        <v>12</v>
      </c>
      <c r="B237" t="s">
        <v>160</v>
      </c>
      <c r="C237" t="s">
        <v>164</v>
      </c>
      <c r="D237" t="s">
        <v>331</v>
      </c>
      <c r="E237" s="9">
        <v>750</v>
      </c>
      <c r="F237" t="s">
        <v>159</v>
      </c>
      <c r="G237" s="3"/>
      <c r="H237" s="3">
        <v>44501</v>
      </c>
      <c r="I237" s="3" t="s">
        <v>10</v>
      </c>
      <c r="J237" s="5"/>
      <c r="L237" s="9"/>
      <c r="M237" s="14">
        <v>26000</v>
      </c>
    </row>
    <row r="238" spans="1:13">
      <c r="A238" t="s">
        <v>12</v>
      </c>
      <c r="B238" t="s">
        <v>160</v>
      </c>
      <c r="C238" t="s">
        <v>164</v>
      </c>
      <c r="D238" t="s">
        <v>332</v>
      </c>
      <c r="E238" s="9">
        <v>16.5</v>
      </c>
      <c r="F238" t="s">
        <v>159</v>
      </c>
      <c r="G238" s="3"/>
      <c r="H238" s="3">
        <v>44408</v>
      </c>
      <c r="I238" s="3" t="s">
        <v>6</v>
      </c>
      <c r="J238" s="7"/>
      <c r="L238" s="9"/>
      <c r="M238" s="14">
        <v>23600</v>
      </c>
    </row>
    <row r="239" spans="1:13">
      <c r="A239" t="s">
        <v>12</v>
      </c>
      <c r="B239" t="s">
        <v>160</v>
      </c>
      <c r="C239" t="s">
        <v>164</v>
      </c>
      <c r="D239" t="s">
        <v>332</v>
      </c>
      <c r="E239" s="9">
        <v>8</v>
      </c>
      <c r="F239" t="s">
        <v>159</v>
      </c>
      <c r="G239" s="3"/>
      <c r="H239" s="3">
        <v>44316</v>
      </c>
      <c r="I239" s="3" t="s">
        <v>157</v>
      </c>
      <c r="J239" s="5"/>
      <c r="L239" s="9"/>
      <c r="M239" s="14">
        <v>22200</v>
      </c>
    </row>
    <row r="240" spans="1:13">
      <c r="A240" t="s">
        <v>12</v>
      </c>
      <c r="B240" t="s">
        <v>160</v>
      </c>
      <c r="C240" t="s">
        <v>164</v>
      </c>
      <c r="D240" t="s">
        <v>332</v>
      </c>
      <c r="E240" s="9">
        <v>32</v>
      </c>
      <c r="F240" t="s">
        <v>159</v>
      </c>
      <c r="G240" s="3"/>
      <c r="H240" s="3">
        <v>44286</v>
      </c>
      <c r="I240" s="3" t="s">
        <v>2</v>
      </c>
      <c r="J240" s="5"/>
      <c r="L240" s="9"/>
      <c r="M240" s="14">
        <v>21800</v>
      </c>
    </row>
    <row r="241" spans="1:14">
      <c r="A241" t="s">
        <v>12</v>
      </c>
      <c r="B241" t="s">
        <v>160</v>
      </c>
      <c r="C241" t="s">
        <v>164</v>
      </c>
      <c r="D241" t="s">
        <v>332</v>
      </c>
      <c r="E241" s="9">
        <v>30</v>
      </c>
      <c r="F241" t="s">
        <v>159</v>
      </c>
      <c r="G241" s="3"/>
      <c r="H241" s="3">
        <v>44347</v>
      </c>
      <c r="I241" s="3" t="s">
        <v>4</v>
      </c>
      <c r="J241" s="5"/>
      <c r="L241" s="9"/>
      <c r="M241" s="14">
        <v>22600</v>
      </c>
    </row>
    <row r="242" spans="1:14">
      <c r="A242" t="s">
        <v>12</v>
      </c>
      <c r="B242" t="s">
        <v>160</v>
      </c>
      <c r="C242" t="s">
        <v>164</v>
      </c>
      <c r="D242" t="s">
        <v>333</v>
      </c>
      <c r="E242" s="9">
        <v>2.75</v>
      </c>
      <c r="F242" t="s">
        <v>159</v>
      </c>
      <c r="G242" s="3"/>
      <c r="H242" s="3">
        <v>44408</v>
      </c>
      <c r="I242" s="3" t="s">
        <v>6</v>
      </c>
      <c r="J242" s="7"/>
      <c r="L242" s="9"/>
      <c r="M242" s="14">
        <v>23600</v>
      </c>
    </row>
    <row r="243" spans="1:14">
      <c r="A243" t="s">
        <v>12</v>
      </c>
      <c r="B243" t="s">
        <v>160</v>
      </c>
      <c r="C243" t="s">
        <v>179</v>
      </c>
      <c r="D243" s="28" t="s">
        <v>334</v>
      </c>
      <c r="E243" s="9">
        <v>65</v>
      </c>
      <c r="F243" t="s">
        <v>159</v>
      </c>
      <c r="G243" s="3"/>
      <c r="H243" s="3">
        <v>44530</v>
      </c>
      <c r="I243" s="3" t="s">
        <v>10</v>
      </c>
      <c r="J243" s="5"/>
      <c r="L243" s="22"/>
      <c r="M243" s="14">
        <v>26000</v>
      </c>
    </row>
    <row r="244" spans="1:14">
      <c r="A244" t="s">
        <v>12</v>
      </c>
      <c r="B244" t="s">
        <v>160</v>
      </c>
      <c r="C244" t="s">
        <v>176</v>
      </c>
      <c r="D244" s="28" t="s">
        <v>335</v>
      </c>
      <c r="E244" s="9">
        <v>150</v>
      </c>
      <c r="F244" t="s">
        <v>159</v>
      </c>
      <c r="G244" s="3"/>
      <c r="H244" s="3">
        <v>44531</v>
      </c>
      <c r="I244" s="3" t="s">
        <v>11</v>
      </c>
      <c r="J244" s="5"/>
      <c r="L244" s="9"/>
      <c r="M244" s="14">
        <v>26700</v>
      </c>
    </row>
    <row r="245" spans="1:14">
      <c r="A245" t="s">
        <v>12</v>
      </c>
      <c r="B245" t="s">
        <v>160</v>
      </c>
      <c r="C245" t="s">
        <v>179</v>
      </c>
      <c r="D245" s="28" t="s">
        <v>336</v>
      </c>
      <c r="E245" s="9">
        <v>22.5</v>
      </c>
      <c r="F245" t="s">
        <v>159</v>
      </c>
      <c r="H245" s="3">
        <v>44470</v>
      </c>
      <c r="I245" s="3" t="s">
        <v>9</v>
      </c>
      <c r="J245" s="5"/>
      <c r="L245" s="9"/>
      <c r="M245" s="14">
        <v>26000</v>
      </c>
    </row>
    <row r="246" spans="1:14">
      <c r="A246" t="s">
        <v>12</v>
      </c>
      <c r="B246" t="s">
        <v>160</v>
      </c>
      <c r="C246" t="s">
        <v>198</v>
      </c>
      <c r="D246" s="28" t="s">
        <v>337</v>
      </c>
      <c r="E246" s="9">
        <v>173.65</v>
      </c>
      <c r="F246" t="s">
        <v>159</v>
      </c>
      <c r="H246" s="3">
        <v>44531</v>
      </c>
      <c r="I246" s="3" t="s">
        <v>11</v>
      </c>
      <c r="J246" s="5"/>
      <c r="L246" s="9"/>
      <c r="M246" s="14">
        <v>26700</v>
      </c>
    </row>
    <row r="247" spans="1:14">
      <c r="A247" t="s">
        <v>12</v>
      </c>
      <c r="B247" t="s">
        <v>160</v>
      </c>
      <c r="C247" t="s">
        <v>198</v>
      </c>
      <c r="D247" t="s">
        <v>337</v>
      </c>
      <c r="E247" s="9">
        <v>1389.2</v>
      </c>
      <c r="F247" t="s">
        <v>159</v>
      </c>
      <c r="H247" s="3">
        <v>44440</v>
      </c>
      <c r="I247" s="3" t="s">
        <v>8</v>
      </c>
      <c r="J247" s="7"/>
      <c r="L247" s="9"/>
      <c r="M247" s="14">
        <v>24700</v>
      </c>
    </row>
    <row r="248" spans="1:14">
      <c r="A248" t="s">
        <v>12</v>
      </c>
      <c r="B248" t="s">
        <v>160</v>
      </c>
      <c r="C248" t="s">
        <v>198</v>
      </c>
      <c r="D248" t="s">
        <v>337</v>
      </c>
      <c r="E248" s="9">
        <v>70.16</v>
      </c>
      <c r="F248" t="s">
        <v>159</v>
      </c>
      <c r="H248" s="3">
        <v>44440</v>
      </c>
      <c r="I248" s="3" t="s">
        <v>8</v>
      </c>
      <c r="J248" s="7"/>
      <c r="L248" s="9"/>
      <c r="M248" s="14">
        <v>24700</v>
      </c>
    </row>
    <row r="249" spans="1:14">
      <c r="A249" t="s">
        <v>12</v>
      </c>
      <c r="B249" t="s">
        <v>202</v>
      </c>
      <c r="C249" t="s">
        <v>198</v>
      </c>
      <c r="D249" s="28" t="s">
        <v>337</v>
      </c>
      <c r="E249" s="9">
        <v>632.79999999999995</v>
      </c>
      <c r="F249" t="s">
        <v>159</v>
      </c>
      <c r="H249" s="3">
        <v>44531</v>
      </c>
      <c r="I249" s="3" t="s">
        <v>11</v>
      </c>
      <c r="J249" s="5"/>
      <c r="L249" s="9"/>
      <c r="M249" s="14">
        <v>26700</v>
      </c>
    </row>
    <row r="250" spans="1:14">
      <c r="A250" t="s">
        <v>12</v>
      </c>
      <c r="B250" t="s">
        <v>160</v>
      </c>
      <c r="C250" t="s">
        <v>198</v>
      </c>
      <c r="D250" s="28" t="s">
        <v>337</v>
      </c>
      <c r="E250" s="9">
        <v>68.17</v>
      </c>
      <c r="F250" t="s">
        <v>159</v>
      </c>
      <c r="H250" s="3">
        <v>44501</v>
      </c>
      <c r="I250" s="3" t="s">
        <v>10</v>
      </c>
      <c r="J250" s="5"/>
      <c r="L250" s="9"/>
      <c r="M250" s="14">
        <v>26000</v>
      </c>
    </row>
    <row r="251" spans="1:14">
      <c r="A251" t="s">
        <v>12</v>
      </c>
      <c r="B251" t="s">
        <v>160</v>
      </c>
      <c r="C251" t="s">
        <v>198</v>
      </c>
      <c r="D251" s="28" t="s">
        <v>337</v>
      </c>
      <c r="E251" s="9">
        <v>173.65</v>
      </c>
      <c r="F251" t="s">
        <v>159</v>
      </c>
      <c r="G251" s="3"/>
      <c r="H251" s="3">
        <v>44561</v>
      </c>
      <c r="I251" s="3" t="s">
        <v>11</v>
      </c>
      <c r="J251" s="5"/>
      <c r="L251" s="22"/>
      <c r="M251" s="14">
        <v>26700</v>
      </c>
    </row>
    <row r="252" spans="1:14">
      <c r="A252" t="s">
        <v>14</v>
      </c>
      <c r="B252" t="s">
        <v>160</v>
      </c>
      <c r="C252" t="s">
        <v>168</v>
      </c>
      <c r="D252" t="s">
        <v>338</v>
      </c>
      <c r="E252" s="9">
        <v>39</v>
      </c>
      <c r="F252" t="s">
        <v>171</v>
      </c>
      <c r="G252" s="3">
        <v>44101</v>
      </c>
      <c r="H252" s="3">
        <v>44233</v>
      </c>
      <c r="I252" s="3" t="s">
        <v>20</v>
      </c>
      <c r="J252" s="5">
        <v>44233</v>
      </c>
      <c r="K252">
        <v>3623413</v>
      </c>
      <c r="L252" s="9"/>
      <c r="M252" s="14">
        <v>21400</v>
      </c>
    </row>
    <row r="253" spans="1:14">
      <c r="A253" s="23" t="s">
        <v>13</v>
      </c>
      <c r="B253" s="23" t="s">
        <v>173</v>
      </c>
      <c r="C253" s="23" t="s">
        <v>168</v>
      </c>
      <c r="D253" s="23" t="s">
        <v>339</v>
      </c>
      <c r="E253" s="24">
        <v>388.75</v>
      </c>
      <c r="F253" s="23" t="s">
        <v>171</v>
      </c>
      <c r="G253" s="25">
        <v>44502</v>
      </c>
      <c r="H253" s="25">
        <v>44531</v>
      </c>
      <c r="I253" s="25" t="s">
        <v>11</v>
      </c>
      <c r="J253" s="29"/>
      <c r="K253" s="23">
        <v>4133887</v>
      </c>
      <c r="L253" s="24"/>
      <c r="M253" s="27">
        <v>26700</v>
      </c>
      <c r="N253" t="s">
        <v>340</v>
      </c>
    </row>
    <row r="254" spans="1:14">
      <c r="A254" t="s">
        <v>12</v>
      </c>
      <c r="B254" t="s">
        <v>160</v>
      </c>
      <c r="C254" t="s">
        <v>179</v>
      </c>
      <c r="D254" s="28" t="s">
        <v>341</v>
      </c>
      <c r="E254" s="9">
        <v>95.55</v>
      </c>
      <c r="F254" t="s">
        <v>242</v>
      </c>
      <c r="H254" s="3">
        <v>44470</v>
      </c>
      <c r="I254" s="3" t="s">
        <v>9</v>
      </c>
      <c r="J254" s="5"/>
      <c r="L254" s="9"/>
      <c r="M254" s="14">
        <v>26000</v>
      </c>
    </row>
    <row r="255" spans="1:14">
      <c r="A255" t="s">
        <v>12</v>
      </c>
      <c r="B255" t="s">
        <v>160</v>
      </c>
      <c r="C255" t="s">
        <v>179</v>
      </c>
      <c r="D255" s="28" t="s">
        <v>341</v>
      </c>
      <c r="E255" s="9">
        <v>150.15</v>
      </c>
      <c r="F255" t="s">
        <v>159</v>
      </c>
      <c r="G255" s="3"/>
      <c r="H255" s="3">
        <v>44530</v>
      </c>
      <c r="I255" s="3" t="s">
        <v>10</v>
      </c>
      <c r="J255" s="5"/>
      <c r="L255" s="22"/>
      <c r="M255" s="14">
        <v>26000</v>
      </c>
    </row>
    <row r="256" spans="1:14">
      <c r="A256" t="s">
        <v>12</v>
      </c>
      <c r="B256" t="s">
        <v>160</v>
      </c>
      <c r="C256" t="s">
        <v>198</v>
      </c>
      <c r="D256" t="s">
        <v>342</v>
      </c>
      <c r="E256" s="9">
        <v>92.7</v>
      </c>
      <c r="F256" t="s">
        <v>159</v>
      </c>
      <c r="H256" s="3">
        <v>44440</v>
      </c>
      <c r="I256" s="3" t="s">
        <v>8</v>
      </c>
      <c r="J256" s="7"/>
      <c r="L256" s="9"/>
      <c r="M256" s="14">
        <v>24700</v>
      </c>
    </row>
    <row r="257" spans="1:13">
      <c r="A257" t="s">
        <v>12</v>
      </c>
      <c r="B257" t="s">
        <v>160</v>
      </c>
      <c r="C257" t="s">
        <v>198</v>
      </c>
      <c r="D257" t="s">
        <v>342</v>
      </c>
      <c r="E257" s="9">
        <v>7.28</v>
      </c>
      <c r="F257" t="s">
        <v>159</v>
      </c>
      <c r="H257" s="3">
        <v>44440</v>
      </c>
      <c r="I257" s="3" t="s">
        <v>8</v>
      </c>
      <c r="J257" s="7"/>
      <c r="L257" s="9"/>
      <c r="M257" s="14">
        <v>24700</v>
      </c>
    </row>
    <row r="258" spans="1:13">
      <c r="A258" t="s">
        <v>12</v>
      </c>
      <c r="B258" t="s">
        <v>202</v>
      </c>
      <c r="C258" t="s">
        <v>198</v>
      </c>
      <c r="D258" s="28" t="s">
        <v>342</v>
      </c>
      <c r="E258" s="9">
        <v>8.01</v>
      </c>
      <c r="F258" t="s">
        <v>159</v>
      </c>
      <c r="H258" s="3">
        <v>44531</v>
      </c>
      <c r="I258" s="3" t="s">
        <v>11</v>
      </c>
      <c r="J258" s="5"/>
      <c r="L258" s="9"/>
      <c r="M258" s="14">
        <v>26700</v>
      </c>
    </row>
    <row r="259" spans="1:13">
      <c r="A259" t="s">
        <v>14</v>
      </c>
      <c r="B259" t="s">
        <v>160</v>
      </c>
      <c r="C259" t="s">
        <v>168</v>
      </c>
      <c r="D259" t="s">
        <v>343</v>
      </c>
      <c r="E259" s="9">
        <v>24.5</v>
      </c>
      <c r="F259" t="s">
        <v>171</v>
      </c>
      <c r="G259" s="3">
        <v>44101</v>
      </c>
      <c r="H259" s="3">
        <v>44197</v>
      </c>
      <c r="I259" s="3" t="s">
        <v>0</v>
      </c>
      <c r="J259" s="3">
        <v>44197</v>
      </c>
      <c r="K259">
        <v>3682559</v>
      </c>
      <c r="L259" s="9"/>
      <c r="M259" s="14">
        <v>21000</v>
      </c>
    </row>
    <row r="260" spans="1:13">
      <c r="A260" t="s">
        <v>14</v>
      </c>
      <c r="B260" t="s">
        <v>202</v>
      </c>
      <c r="C260" t="s">
        <v>168</v>
      </c>
      <c r="D260" t="s">
        <v>343</v>
      </c>
      <c r="E260" s="9">
        <v>43.95</v>
      </c>
      <c r="F260" t="s">
        <v>171</v>
      </c>
      <c r="G260" s="3">
        <v>44101</v>
      </c>
      <c r="H260" s="3">
        <v>44197</v>
      </c>
      <c r="I260" s="3" t="s">
        <v>0</v>
      </c>
      <c r="J260" s="3">
        <v>44197</v>
      </c>
      <c r="K260">
        <v>3682559</v>
      </c>
      <c r="L260" s="9"/>
      <c r="M260" s="14">
        <v>21000</v>
      </c>
    </row>
    <row r="261" spans="1:13">
      <c r="A261" t="s">
        <v>12</v>
      </c>
      <c r="B261" t="s">
        <v>160</v>
      </c>
      <c r="C261" t="s">
        <v>164</v>
      </c>
      <c r="D261" t="s">
        <v>344</v>
      </c>
      <c r="E261" s="9">
        <v>2</v>
      </c>
      <c r="F261" t="s">
        <v>159</v>
      </c>
      <c r="G261" s="3"/>
      <c r="H261" s="3">
        <v>44347</v>
      </c>
      <c r="I261" s="3" t="s">
        <v>4</v>
      </c>
      <c r="J261" s="5"/>
      <c r="L261" s="9"/>
      <c r="M261" s="14">
        <v>22600</v>
      </c>
    </row>
    <row r="262" spans="1:13">
      <c r="A262" t="s">
        <v>13</v>
      </c>
      <c r="B262" t="s">
        <v>173</v>
      </c>
      <c r="C262" t="s">
        <v>168</v>
      </c>
      <c r="D262" t="s">
        <v>345</v>
      </c>
      <c r="E262" s="9">
        <v>1136.49</v>
      </c>
      <c r="F262" t="s">
        <v>171</v>
      </c>
      <c r="G262" s="3">
        <v>44343</v>
      </c>
      <c r="H262" s="3">
        <v>44409</v>
      </c>
      <c r="I262" s="3" t="s">
        <v>7</v>
      </c>
      <c r="J262" s="7">
        <v>44409</v>
      </c>
      <c r="K262">
        <v>3858837</v>
      </c>
      <c r="L262" s="9"/>
      <c r="M262" s="14">
        <v>24100</v>
      </c>
    </row>
    <row r="263" spans="1:13">
      <c r="A263" t="s">
        <v>12</v>
      </c>
      <c r="B263" t="s">
        <v>160</v>
      </c>
      <c r="C263" t="s">
        <v>179</v>
      </c>
      <c r="D263" s="28" t="s">
        <v>346</v>
      </c>
      <c r="E263" s="9">
        <v>315</v>
      </c>
      <c r="F263" t="s">
        <v>242</v>
      </c>
      <c r="H263" s="3">
        <v>44470</v>
      </c>
      <c r="I263" s="3" t="s">
        <v>9</v>
      </c>
      <c r="J263" s="5"/>
      <c r="L263" s="9"/>
      <c r="M263" s="14">
        <v>26000</v>
      </c>
    </row>
    <row r="264" spans="1:13">
      <c r="A264" t="s">
        <v>12</v>
      </c>
      <c r="B264" t="s">
        <v>160</v>
      </c>
      <c r="C264" t="s">
        <v>179</v>
      </c>
      <c r="D264" s="28" t="s">
        <v>346</v>
      </c>
      <c r="E264" s="9">
        <v>2785</v>
      </c>
      <c r="F264" t="s">
        <v>159</v>
      </c>
      <c r="G264" s="3"/>
      <c r="H264" s="3">
        <v>44530</v>
      </c>
      <c r="I264" s="3" t="s">
        <v>10</v>
      </c>
      <c r="J264" s="5"/>
      <c r="L264" s="22"/>
      <c r="M264" s="14">
        <v>26000</v>
      </c>
    </row>
    <row r="265" spans="1:13">
      <c r="A265" t="s">
        <v>12</v>
      </c>
      <c r="B265" t="s">
        <v>160</v>
      </c>
      <c r="C265" t="s">
        <v>198</v>
      </c>
      <c r="D265" s="28" t="s">
        <v>347</v>
      </c>
      <c r="E265" s="9">
        <v>4</v>
      </c>
      <c r="F265" t="s">
        <v>159</v>
      </c>
      <c r="G265" s="3"/>
      <c r="H265" s="3">
        <v>44561</v>
      </c>
      <c r="I265" s="3" t="s">
        <v>11</v>
      </c>
      <c r="J265" s="5"/>
      <c r="L265" s="22"/>
      <c r="M265" s="14">
        <v>26700</v>
      </c>
    </row>
    <row r="266" spans="1:13">
      <c r="A266" t="s">
        <v>13</v>
      </c>
      <c r="B266" t="s">
        <v>290</v>
      </c>
      <c r="C266" t="s">
        <v>168</v>
      </c>
      <c r="D266" t="s">
        <v>348</v>
      </c>
      <c r="E266" s="9">
        <v>115</v>
      </c>
      <c r="F266" t="s">
        <v>159</v>
      </c>
      <c r="G266" s="3">
        <v>44391</v>
      </c>
      <c r="H266" s="3">
        <v>44422</v>
      </c>
      <c r="I266" s="3" t="s">
        <v>7</v>
      </c>
      <c r="J266" s="7" t="s">
        <v>163</v>
      </c>
      <c r="K266">
        <v>3982690</v>
      </c>
      <c r="L266" s="9"/>
      <c r="M266" s="14">
        <v>24100</v>
      </c>
    </row>
    <row r="267" spans="1:13">
      <c r="A267" t="s">
        <v>12</v>
      </c>
      <c r="B267" t="s">
        <v>160</v>
      </c>
      <c r="C267" t="s">
        <v>39</v>
      </c>
      <c r="D267" t="s">
        <v>349</v>
      </c>
      <c r="E267" s="9">
        <v>5200</v>
      </c>
      <c r="F267" t="s">
        <v>159</v>
      </c>
      <c r="G267" s="3">
        <v>44397</v>
      </c>
      <c r="H267" s="3">
        <v>44390</v>
      </c>
      <c r="I267" s="3" t="s">
        <v>6</v>
      </c>
      <c r="J267" s="7" t="s">
        <v>163</v>
      </c>
      <c r="K267">
        <v>3985173</v>
      </c>
      <c r="L267" s="9"/>
      <c r="M267" s="14">
        <v>23600</v>
      </c>
    </row>
    <row r="268" spans="1:13">
      <c r="A268" t="s">
        <v>12</v>
      </c>
      <c r="B268" t="s">
        <v>160</v>
      </c>
      <c r="C268" t="s">
        <v>39</v>
      </c>
      <c r="D268" t="s">
        <v>350</v>
      </c>
      <c r="E268" s="9">
        <v>1592</v>
      </c>
      <c r="F268" t="s">
        <v>159</v>
      </c>
      <c r="G268" s="3">
        <v>44257</v>
      </c>
      <c r="H268" s="3">
        <v>44288</v>
      </c>
      <c r="I268" s="3" t="s">
        <v>157</v>
      </c>
      <c r="J268" s="5">
        <v>44288</v>
      </c>
      <c r="K268">
        <v>3764430</v>
      </c>
      <c r="L268" s="9"/>
      <c r="M268" s="14">
        <v>22200</v>
      </c>
    </row>
    <row r="269" spans="1:13">
      <c r="A269" t="s">
        <v>12</v>
      </c>
      <c r="B269" t="s">
        <v>42</v>
      </c>
      <c r="C269" t="s">
        <v>39</v>
      </c>
      <c r="D269" t="s">
        <v>350</v>
      </c>
      <c r="E269" s="9">
        <v>1137.2</v>
      </c>
      <c r="F269" t="s">
        <v>159</v>
      </c>
      <c r="G269" s="3">
        <v>44182</v>
      </c>
      <c r="H269" s="3">
        <v>44287</v>
      </c>
      <c r="I269" s="3" t="s">
        <v>157</v>
      </c>
      <c r="J269" s="5">
        <v>44287</v>
      </c>
      <c r="K269">
        <v>3689119</v>
      </c>
      <c r="L269" s="9"/>
      <c r="M269" s="14">
        <v>22200</v>
      </c>
    </row>
    <row r="270" spans="1:13">
      <c r="A270" t="s">
        <v>12</v>
      </c>
      <c r="B270" t="s">
        <v>173</v>
      </c>
      <c r="C270" t="s">
        <v>39</v>
      </c>
      <c r="D270" t="s">
        <v>350</v>
      </c>
      <c r="E270" s="9">
        <v>365</v>
      </c>
      <c r="F270" t="s">
        <v>159</v>
      </c>
      <c r="G270" s="3">
        <v>44182</v>
      </c>
      <c r="H270" s="3">
        <v>44287</v>
      </c>
      <c r="I270" s="3" t="s">
        <v>157</v>
      </c>
      <c r="J270" s="5">
        <v>44287</v>
      </c>
      <c r="K270">
        <v>3689119</v>
      </c>
      <c r="L270" s="9"/>
      <c r="M270" s="14">
        <v>22200</v>
      </c>
    </row>
    <row r="271" spans="1:13">
      <c r="A271" t="s">
        <v>13</v>
      </c>
      <c r="B271" t="s">
        <v>160</v>
      </c>
      <c r="C271" t="s">
        <v>168</v>
      </c>
      <c r="D271" t="s">
        <v>351</v>
      </c>
      <c r="E271" s="9">
        <v>30</v>
      </c>
      <c r="F271" t="s">
        <v>159</v>
      </c>
      <c r="G271" s="3">
        <v>44145</v>
      </c>
      <c r="H271" s="3">
        <v>44287</v>
      </c>
      <c r="I271" s="3" t="s">
        <v>157</v>
      </c>
      <c r="J271" s="5">
        <v>44237</v>
      </c>
      <c r="K271">
        <v>3653319</v>
      </c>
      <c r="L271" s="9"/>
      <c r="M271" s="14">
        <v>22200</v>
      </c>
    </row>
    <row r="272" spans="1:13">
      <c r="A272" t="s">
        <v>12</v>
      </c>
      <c r="B272" t="s">
        <v>290</v>
      </c>
      <c r="C272" t="s">
        <v>39</v>
      </c>
      <c r="D272" t="s">
        <v>352</v>
      </c>
      <c r="E272" s="9">
        <v>1894.34</v>
      </c>
      <c r="F272" t="s">
        <v>45</v>
      </c>
      <c r="G272" s="3"/>
      <c r="H272" s="3">
        <v>44470</v>
      </c>
      <c r="I272" s="3" t="s">
        <v>9</v>
      </c>
      <c r="J272" s="5" t="s">
        <v>163</v>
      </c>
      <c r="L272" s="9"/>
      <c r="M272" s="14">
        <v>25200</v>
      </c>
    </row>
    <row r="273" spans="1:14">
      <c r="A273" t="s">
        <v>12</v>
      </c>
      <c r="B273" t="s">
        <v>160</v>
      </c>
      <c r="C273" t="s">
        <v>198</v>
      </c>
      <c r="D273" t="s">
        <v>353</v>
      </c>
      <c r="E273" s="9">
        <v>2.9</v>
      </c>
      <c r="F273" t="s">
        <v>159</v>
      </c>
      <c r="H273" s="3">
        <v>44440</v>
      </c>
      <c r="I273" s="3" t="s">
        <v>8</v>
      </c>
      <c r="J273" s="7"/>
      <c r="L273" s="9"/>
      <c r="M273" s="14">
        <v>24700</v>
      </c>
    </row>
    <row r="274" spans="1:14">
      <c r="A274" t="s">
        <v>13</v>
      </c>
      <c r="B274" t="s">
        <v>173</v>
      </c>
      <c r="C274" t="s">
        <v>39</v>
      </c>
      <c r="D274" t="s">
        <v>354</v>
      </c>
      <c r="E274" s="9">
        <v>2534</v>
      </c>
      <c r="F274" t="s">
        <v>175</v>
      </c>
      <c r="G274" s="3">
        <v>44392</v>
      </c>
      <c r="H274" s="3">
        <v>44423</v>
      </c>
      <c r="I274" s="3" t="s">
        <v>7</v>
      </c>
      <c r="J274" s="7" t="s">
        <v>163</v>
      </c>
      <c r="L274" s="9"/>
      <c r="M274" s="14">
        <v>24100</v>
      </c>
    </row>
    <row r="275" spans="1:14">
      <c r="A275" t="s">
        <v>13</v>
      </c>
      <c r="B275" t="s">
        <v>42</v>
      </c>
      <c r="C275" t="s">
        <v>39</v>
      </c>
      <c r="D275" t="s">
        <v>354</v>
      </c>
      <c r="E275" s="9">
        <v>1580</v>
      </c>
      <c r="F275" t="s">
        <v>175</v>
      </c>
      <c r="G275" s="3">
        <v>44392</v>
      </c>
      <c r="H275" s="3">
        <v>44423</v>
      </c>
      <c r="I275" s="3" t="s">
        <v>7</v>
      </c>
      <c r="J275" s="5" t="s">
        <v>163</v>
      </c>
      <c r="L275" s="9"/>
      <c r="M275" s="14">
        <v>24100</v>
      </c>
    </row>
    <row r="276" spans="1:14">
      <c r="A276" t="s">
        <v>12</v>
      </c>
      <c r="B276" t="s">
        <v>160</v>
      </c>
      <c r="C276" t="s">
        <v>179</v>
      </c>
      <c r="D276" s="28" t="s">
        <v>355</v>
      </c>
      <c r="E276" s="9">
        <v>100</v>
      </c>
      <c r="F276" t="s">
        <v>242</v>
      </c>
      <c r="H276" s="3">
        <v>44470</v>
      </c>
      <c r="I276" s="3" t="s">
        <v>9</v>
      </c>
      <c r="J276" s="5"/>
      <c r="L276" s="9"/>
      <c r="M276" s="14">
        <v>26000</v>
      </c>
    </row>
    <row r="277" spans="1:14">
      <c r="A277" t="s">
        <v>12</v>
      </c>
      <c r="B277" t="s">
        <v>160</v>
      </c>
      <c r="C277" t="s">
        <v>198</v>
      </c>
      <c r="D277" t="s">
        <v>356</v>
      </c>
      <c r="E277" s="9">
        <v>140</v>
      </c>
      <c r="F277" t="s">
        <v>159</v>
      </c>
      <c r="H277" s="3">
        <v>44440</v>
      </c>
      <c r="I277" s="3" t="s">
        <v>8</v>
      </c>
      <c r="J277" s="7"/>
      <c r="L277" s="9"/>
      <c r="M277" s="14">
        <v>24700</v>
      </c>
    </row>
    <row r="278" spans="1:14">
      <c r="A278" t="s">
        <v>12</v>
      </c>
      <c r="B278" t="s">
        <v>160</v>
      </c>
      <c r="C278" t="s">
        <v>198</v>
      </c>
      <c r="D278" t="s">
        <v>356</v>
      </c>
      <c r="E278" s="9">
        <v>16.77</v>
      </c>
      <c r="F278" t="s">
        <v>159</v>
      </c>
      <c r="H278" s="3">
        <v>44440</v>
      </c>
      <c r="I278" s="3" t="s">
        <v>8</v>
      </c>
      <c r="J278" s="7"/>
      <c r="L278" s="9"/>
      <c r="M278" s="14">
        <v>24700</v>
      </c>
    </row>
    <row r="279" spans="1:14">
      <c r="A279" t="s">
        <v>12</v>
      </c>
      <c r="B279" t="s">
        <v>160</v>
      </c>
      <c r="C279" t="s">
        <v>198</v>
      </c>
      <c r="D279" s="28" t="s">
        <v>356</v>
      </c>
      <c r="E279" s="9">
        <v>3.23</v>
      </c>
      <c r="F279" t="s">
        <v>159</v>
      </c>
      <c r="H279" s="3">
        <v>44501</v>
      </c>
      <c r="I279" s="3" t="s">
        <v>10</v>
      </c>
      <c r="J279" s="5"/>
      <c r="L279" s="9"/>
      <c r="M279" s="14">
        <v>26000</v>
      </c>
    </row>
    <row r="280" spans="1:14">
      <c r="A280" t="s">
        <v>12</v>
      </c>
      <c r="B280" t="s">
        <v>160</v>
      </c>
      <c r="C280" t="s">
        <v>198</v>
      </c>
      <c r="D280" s="28" t="s">
        <v>356</v>
      </c>
      <c r="E280" s="9">
        <v>204.69</v>
      </c>
      <c r="F280" t="s">
        <v>159</v>
      </c>
      <c r="G280" s="3"/>
      <c r="H280" s="3">
        <v>44561</v>
      </c>
      <c r="I280" s="3" t="s">
        <v>11</v>
      </c>
      <c r="J280" s="5"/>
      <c r="L280" s="22"/>
      <c r="M280" s="14">
        <v>26700</v>
      </c>
    </row>
    <row r="281" spans="1:14">
      <c r="A281" t="s">
        <v>12</v>
      </c>
      <c r="B281" t="s">
        <v>58</v>
      </c>
      <c r="C281" t="s">
        <v>168</v>
      </c>
      <c r="D281" s="28" t="s">
        <v>357</v>
      </c>
      <c r="E281" s="9">
        <v>36.9</v>
      </c>
      <c r="F281" t="s">
        <v>159</v>
      </c>
      <c r="H281" s="3">
        <v>44453</v>
      </c>
      <c r="I281" s="3" t="s">
        <v>8</v>
      </c>
      <c r="J281" s="7"/>
      <c r="L281" s="9"/>
      <c r="M281" s="15">
        <v>24700</v>
      </c>
    </row>
    <row r="282" spans="1:14">
      <c r="A282" t="s">
        <v>13</v>
      </c>
      <c r="B282" t="s">
        <v>173</v>
      </c>
      <c r="C282" t="s">
        <v>168</v>
      </c>
      <c r="D282" t="s">
        <v>358</v>
      </c>
      <c r="E282" s="9">
        <v>779</v>
      </c>
      <c r="F282" t="s">
        <v>171</v>
      </c>
      <c r="G282" s="3">
        <v>44012</v>
      </c>
      <c r="H282" s="3">
        <v>44255</v>
      </c>
      <c r="I282" s="3" t="s">
        <v>20</v>
      </c>
      <c r="J282" s="5">
        <v>44255</v>
      </c>
      <c r="K282">
        <v>3541061</v>
      </c>
      <c r="L282" s="9"/>
      <c r="M282" s="14">
        <v>21400</v>
      </c>
    </row>
    <row r="283" spans="1:14">
      <c r="A283" t="s">
        <v>12</v>
      </c>
      <c r="B283" t="s">
        <v>290</v>
      </c>
      <c r="C283" t="s">
        <v>39</v>
      </c>
      <c r="D283" t="s">
        <v>359</v>
      </c>
      <c r="E283" s="9">
        <v>1748</v>
      </c>
      <c r="F283" t="s">
        <v>159</v>
      </c>
      <c r="G283" s="3">
        <v>44309</v>
      </c>
      <c r="H283" s="3">
        <v>44339</v>
      </c>
      <c r="I283" s="3" t="s">
        <v>5</v>
      </c>
      <c r="J283" s="5" t="s">
        <v>163</v>
      </c>
      <c r="L283" s="9"/>
      <c r="M283" s="14">
        <v>23100</v>
      </c>
    </row>
    <row r="284" spans="1:14">
      <c r="A284" t="s">
        <v>12</v>
      </c>
      <c r="B284" t="s">
        <v>173</v>
      </c>
      <c r="C284" t="s">
        <v>39</v>
      </c>
      <c r="D284" t="s">
        <v>359</v>
      </c>
      <c r="E284" s="9">
        <v>580</v>
      </c>
      <c r="F284" t="s">
        <v>188</v>
      </c>
      <c r="G284" s="3">
        <v>44427</v>
      </c>
      <c r="H284" s="3">
        <v>44487</v>
      </c>
      <c r="I284" s="3" t="s">
        <v>9</v>
      </c>
      <c r="J284" s="5">
        <v>44487</v>
      </c>
      <c r="K284">
        <v>4027864</v>
      </c>
      <c r="L284" s="9"/>
      <c r="M284" s="14">
        <v>25200</v>
      </c>
      <c r="N284" t="s">
        <v>360</v>
      </c>
    </row>
    <row r="285" spans="1:14">
      <c r="A285" t="s">
        <v>12</v>
      </c>
      <c r="B285" t="s">
        <v>173</v>
      </c>
      <c r="C285" t="s">
        <v>39</v>
      </c>
      <c r="D285" t="s">
        <v>361</v>
      </c>
      <c r="E285" s="9">
        <v>611</v>
      </c>
      <c r="F285" t="s">
        <v>188</v>
      </c>
      <c r="G285" s="3">
        <v>44306</v>
      </c>
      <c r="H285" s="3">
        <v>44334</v>
      </c>
      <c r="I285" s="3" t="s">
        <v>4</v>
      </c>
      <c r="J285" s="5">
        <v>44521</v>
      </c>
      <c r="K285">
        <v>3807252</v>
      </c>
      <c r="L285" s="9"/>
      <c r="M285" s="14">
        <v>22600</v>
      </c>
    </row>
    <row r="286" spans="1:14">
      <c r="A286" t="s">
        <v>12</v>
      </c>
      <c r="B286" t="s">
        <v>160</v>
      </c>
      <c r="C286" t="s">
        <v>164</v>
      </c>
      <c r="D286" t="s">
        <v>362</v>
      </c>
      <c r="E286" s="9">
        <v>8</v>
      </c>
      <c r="F286" t="s">
        <v>159</v>
      </c>
      <c r="G286" s="3"/>
      <c r="H286" s="3">
        <v>44347</v>
      </c>
      <c r="I286" s="3" t="s">
        <v>4</v>
      </c>
      <c r="J286" s="5"/>
      <c r="L286" s="9"/>
      <c r="M286" s="14">
        <v>22600</v>
      </c>
    </row>
    <row r="287" spans="1:14">
      <c r="A287" t="s">
        <v>12</v>
      </c>
      <c r="B287" t="s">
        <v>160</v>
      </c>
      <c r="C287" t="s">
        <v>179</v>
      </c>
      <c r="D287" s="28" t="s">
        <v>363</v>
      </c>
      <c r="E287" s="9">
        <v>3800</v>
      </c>
      <c r="F287" t="s">
        <v>242</v>
      </c>
      <c r="H287" s="3">
        <v>44470</v>
      </c>
      <c r="I287" s="3" t="s">
        <v>9</v>
      </c>
      <c r="J287" s="5"/>
      <c r="L287" s="9"/>
      <c r="M287" s="14">
        <v>26000</v>
      </c>
    </row>
    <row r="288" spans="1:14">
      <c r="A288" t="s">
        <v>12</v>
      </c>
      <c r="B288" t="s">
        <v>160</v>
      </c>
      <c r="C288" t="s">
        <v>179</v>
      </c>
      <c r="D288" s="28" t="s">
        <v>364</v>
      </c>
      <c r="E288" s="9">
        <v>33</v>
      </c>
      <c r="F288" t="s">
        <v>242</v>
      </c>
      <c r="H288" s="3">
        <v>44470</v>
      </c>
      <c r="I288" s="3" t="s">
        <v>9</v>
      </c>
      <c r="J288" s="5"/>
      <c r="L288" s="9"/>
      <c r="M288" s="14">
        <v>26000</v>
      </c>
    </row>
    <row r="289" spans="1:14">
      <c r="A289" t="s">
        <v>13</v>
      </c>
      <c r="B289" t="s">
        <v>202</v>
      </c>
      <c r="C289" t="s">
        <v>225</v>
      </c>
      <c r="D289" t="s">
        <v>365</v>
      </c>
      <c r="E289" s="9">
        <v>8</v>
      </c>
      <c r="F289" t="s">
        <v>159</v>
      </c>
      <c r="G289" s="3">
        <v>44180</v>
      </c>
      <c r="H289" s="3">
        <v>44227</v>
      </c>
      <c r="I289" s="3" t="s">
        <v>0</v>
      </c>
      <c r="J289" s="3">
        <v>44227</v>
      </c>
      <c r="K289">
        <v>3701078</v>
      </c>
      <c r="L289" s="9"/>
      <c r="M289" s="14">
        <v>21000</v>
      </c>
    </row>
    <row r="290" spans="1:14">
      <c r="A290" t="s">
        <v>13</v>
      </c>
      <c r="B290" t="s">
        <v>160</v>
      </c>
      <c r="C290" t="s">
        <v>168</v>
      </c>
      <c r="D290" t="s">
        <v>366</v>
      </c>
      <c r="E290" s="9">
        <v>177.88</v>
      </c>
      <c r="F290" t="s">
        <v>188</v>
      </c>
      <c r="G290" s="3"/>
      <c r="H290" s="3">
        <v>44287</v>
      </c>
      <c r="I290" s="3" t="s">
        <v>157</v>
      </c>
      <c r="J290" s="5">
        <v>43616</v>
      </c>
      <c r="K290">
        <v>3625012</v>
      </c>
      <c r="L290" s="9"/>
      <c r="M290" s="14">
        <v>22200</v>
      </c>
    </row>
    <row r="291" spans="1:14">
      <c r="A291" t="s">
        <v>14</v>
      </c>
      <c r="B291" t="s">
        <v>173</v>
      </c>
      <c r="C291" t="s">
        <v>39</v>
      </c>
      <c r="D291" t="s">
        <v>367</v>
      </c>
      <c r="E291" s="9">
        <v>1461.91</v>
      </c>
      <c r="F291" t="s">
        <v>188</v>
      </c>
      <c r="G291" s="3">
        <v>44076</v>
      </c>
      <c r="H291" s="3">
        <v>44254</v>
      </c>
      <c r="I291" s="3" t="s">
        <v>20</v>
      </c>
      <c r="J291" s="5">
        <v>44106</v>
      </c>
      <c r="K291">
        <v>3601176</v>
      </c>
      <c r="L291" s="9"/>
      <c r="M291" s="14">
        <v>21400</v>
      </c>
    </row>
    <row r="292" spans="1:14">
      <c r="A292" t="s">
        <v>12</v>
      </c>
      <c r="B292" t="s">
        <v>160</v>
      </c>
      <c r="C292" t="s">
        <v>179</v>
      </c>
      <c r="D292" s="28" t="s">
        <v>368</v>
      </c>
      <c r="E292" s="9">
        <v>132</v>
      </c>
      <c r="F292" t="s">
        <v>242</v>
      </c>
      <c r="H292" s="3">
        <v>44470</v>
      </c>
      <c r="I292" s="3" t="s">
        <v>9</v>
      </c>
      <c r="J292" s="5"/>
      <c r="L292" s="9"/>
      <c r="M292" s="14">
        <v>26000</v>
      </c>
    </row>
    <row r="293" spans="1:14">
      <c r="A293" t="s">
        <v>12</v>
      </c>
      <c r="B293" t="s">
        <v>160</v>
      </c>
      <c r="C293" t="s">
        <v>179</v>
      </c>
      <c r="D293" s="28" t="s">
        <v>368</v>
      </c>
      <c r="E293" s="9">
        <v>20</v>
      </c>
      <c r="F293" t="s">
        <v>159</v>
      </c>
      <c r="G293" s="3"/>
      <c r="H293" s="3">
        <v>44530</v>
      </c>
      <c r="I293" s="3" t="s">
        <v>10</v>
      </c>
      <c r="J293" s="5"/>
      <c r="L293" s="22"/>
      <c r="M293" s="14">
        <v>26000</v>
      </c>
    </row>
    <row r="294" spans="1:14">
      <c r="A294" t="s">
        <v>12</v>
      </c>
      <c r="B294" t="s">
        <v>160</v>
      </c>
      <c r="C294" t="s">
        <v>198</v>
      </c>
      <c r="D294" s="28" t="s">
        <v>369</v>
      </c>
      <c r="E294" s="9">
        <v>160</v>
      </c>
      <c r="F294" t="s">
        <v>159</v>
      </c>
      <c r="H294" s="3">
        <v>44501</v>
      </c>
      <c r="I294" s="3" t="s">
        <v>10</v>
      </c>
      <c r="J294" s="5"/>
      <c r="L294" s="9"/>
      <c r="M294" s="14">
        <v>26000</v>
      </c>
    </row>
    <row r="295" spans="1:14">
      <c r="A295" t="s">
        <v>12</v>
      </c>
      <c r="B295" t="s">
        <v>160</v>
      </c>
      <c r="C295" t="s">
        <v>198</v>
      </c>
      <c r="D295" s="28" t="s">
        <v>369</v>
      </c>
      <c r="E295" s="9">
        <v>22.5</v>
      </c>
      <c r="F295" t="s">
        <v>159</v>
      </c>
      <c r="H295" s="3">
        <v>44501</v>
      </c>
      <c r="I295" s="3" t="s">
        <v>10</v>
      </c>
      <c r="J295" s="5"/>
      <c r="L295" s="9"/>
      <c r="M295" s="14">
        <v>26000</v>
      </c>
    </row>
    <row r="296" spans="1:14">
      <c r="A296" t="s">
        <v>12</v>
      </c>
      <c r="B296" t="s">
        <v>160</v>
      </c>
      <c r="C296" t="s">
        <v>164</v>
      </c>
      <c r="D296" t="s">
        <v>370</v>
      </c>
      <c r="E296" s="9">
        <v>2.75</v>
      </c>
      <c r="F296" t="s">
        <v>159</v>
      </c>
      <c r="G296" s="3"/>
      <c r="H296" s="3">
        <v>44408</v>
      </c>
      <c r="I296" s="3" t="s">
        <v>6</v>
      </c>
      <c r="J296" s="7"/>
      <c r="L296" s="9"/>
      <c r="M296" s="14">
        <v>23600</v>
      </c>
    </row>
    <row r="297" spans="1:14">
      <c r="A297" t="s">
        <v>12</v>
      </c>
      <c r="B297" t="s">
        <v>202</v>
      </c>
      <c r="C297" t="s">
        <v>39</v>
      </c>
      <c r="D297" s="28" t="s">
        <v>371</v>
      </c>
      <c r="E297" s="9">
        <v>16168</v>
      </c>
      <c r="F297" t="s">
        <v>175</v>
      </c>
      <c r="G297" s="3">
        <v>44505</v>
      </c>
      <c r="H297" s="3">
        <v>44535</v>
      </c>
      <c r="I297" s="3" t="s">
        <v>11</v>
      </c>
      <c r="J297" s="5"/>
      <c r="L297" s="9"/>
      <c r="M297" s="14">
        <v>26700</v>
      </c>
    </row>
    <row r="298" spans="1:14">
      <c r="A298" t="s">
        <v>14</v>
      </c>
      <c r="B298" t="s">
        <v>173</v>
      </c>
      <c r="C298" t="s">
        <v>39</v>
      </c>
      <c r="D298" t="s">
        <v>49</v>
      </c>
      <c r="E298" s="9">
        <v>1246.1500000000001</v>
      </c>
      <c r="F298" t="s">
        <v>171</v>
      </c>
      <c r="G298" s="3">
        <v>44389</v>
      </c>
      <c r="H298" s="3">
        <v>44420</v>
      </c>
      <c r="I298" s="3" t="s">
        <v>7</v>
      </c>
      <c r="J298" s="5">
        <v>44420</v>
      </c>
      <c r="K298">
        <v>3997522</v>
      </c>
      <c r="L298" s="9"/>
      <c r="M298" s="14">
        <v>24100</v>
      </c>
    </row>
    <row r="299" spans="1:14">
      <c r="A299" t="s">
        <v>13</v>
      </c>
      <c r="B299" t="s">
        <v>160</v>
      </c>
      <c r="C299" t="s">
        <v>225</v>
      </c>
      <c r="D299" t="s">
        <v>372</v>
      </c>
      <c r="E299" s="9">
        <v>424</v>
      </c>
      <c r="F299" t="s">
        <v>159</v>
      </c>
      <c r="G299" s="3">
        <v>44326</v>
      </c>
      <c r="H299" s="3">
        <v>44362</v>
      </c>
      <c r="I299" s="3" t="s">
        <v>5</v>
      </c>
      <c r="J299" s="5">
        <v>44362</v>
      </c>
      <c r="L299" s="9"/>
      <c r="M299" s="14">
        <v>23100</v>
      </c>
    </row>
    <row r="300" spans="1:14">
      <c r="A300" s="23" t="s">
        <v>12</v>
      </c>
      <c r="B300" s="23" t="s">
        <v>160</v>
      </c>
      <c r="C300" s="23" t="s">
        <v>161</v>
      </c>
      <c r="D300" s="30" t="s">
        <v>373</v>
      </c>
      <c r="E300" s="24">
        <v>307.5</v>
      </c>
      <c r="F300" s="23" t="s">
        <v>159</v>
      </c>
      <c r="G300" s="25">
        <v>44519</v>
      </c>
      <c r="H300" s="25">
        <v>44548</v>
      </c>
      <c r="I300" s="25" t="s">
        <v>11</v>
      </c>
      <c r="J300" s="26" t="s">
        <v>163</v>
      </c>
      <c r="K300" s="23">
        <v>4151183</v>
      </c>
      <c r="L300" s="31"/>
      <c r="M300" s="27">
        <v>26700</v>
      </c>
      <c r="N300" s="23"/>
    </row>
    <row r="301" spans="1:14">
      <c r="A301" t="s">
        <v>13</v>
      </c>
      <c r="B301" t="s">
        <v>173</v>
      </c>
      <c r="C301" t="s">
        <v>39</v>
      </c>
      <c r="D301" t="s">
        <v>374</v>
      </c>
      <c r="E301" s="9">
        <v>2349</v>
      </c>
      <c r="F301" t="s">
        <v>171</v>
      </c>
      <c r="G301" s="3">
        <v>44432</v>
      </c>
      <c r="H301" s="3">
        <v>44216</v>
      </c>
      <c r="I301" s="3" t="s">
        <v>0</v>
      </c>
      <c r="J301" s="5" t="s">
        <v>375</v>
      </c>
      <c r="K301">
        <v>3592774</v>
      </c>
      <c r="L301" s="9"/>
      <c r="M301" s="14">
        <v>21000</v>
      </c>
    </row>
    <row r="302" spans="1:14">
      <c r="A302" t="s">
        <v>12</v>
      </c>
      <c r="B302" t="s">
        <v>160</v>
      </c>
      <c r="C302" t="s">
        <v>179</v>
      </c>
      <c r="D302" s="28" t="s">
        <v>376</v>
      </c>
      <c r="E302" s="9">
        <v>110.29</v>
      </c>
      <c r="F302" t="s">
        <v>242</v>
      </c>
      <c r="H302" s="3">
        <v>44470</v>
      </c>
      <c r="I302" s="3" t="s">
        <v>9</v>
      </c>
      <c r="J302" s="5"/>
      <c r="L302" s="9"/>
      <c r="M302" s="14">
        <v>26000</v>
      </c>
    </row>
    <row r="303" spans="1:14">
      <c r="A303" t="s">
        <v>12</v>
      </c>
      <c r="B303" t="s">
        <v>160</v>
      </c>
      <c r="C303" t="s">
        <v>179</v>
      </c>
      <c r="D303" s="28" t="s">
        <v>377</v>
      </c>
      <c r="E303" s="9">
        <v>5108</v>
      </c>
      <c r="F303" t="s">
        <v>242</v>
      </c>
      <c r="H303" s="3">
        <v>44470</v>
      </c>
      <c r="I303" s="3" t="s">
        <v>9</v>
      </c>
      <c r="J303" s="5"/>
      <c r="L303" s="9"/>
      <c r="M303" s="14">
        <v>26000</v>
      </c>
    </row>
    <row r="304" spans="1:14">
      <c r="A304" t="s">
        <v>12</v>
      </c>
      <c r="B304" t="s">
        <v>160</v>
      </c>
      <c r="C304" t="s">
        <v>164</v>
      </c>
      <c r="D304" t="s">
        <v>378</v>
      </c>
      <c r="E304" s="9">
        <v>2.75</v>
      </c>
      <c r="F304" t="s">
        <v>159</v>
      </c>
      <c r="G304" s="3"/>
      <c r="H304" s="3">
        <v>44408</v>
      </c>
      <c r="I304" s="3" t="s">
        <v>6</v>
      </c>
      <c r="J304" s="7"/>
      <c r="L304" s="9"/>
      <c r="M304" s="14">
        <v>23600</v>
      </c>
    </row>
    <row r="305" spans="1:14">
      <c r="A305" t="s">
        <v>13</v>
      </c>
      <c r="B305" t="s">
        <v>160</v>
      </c>
      <c r="C305" t="s">
        <v>168</v>
      </c>
      <c r="D305" t="s">
        <v>379</v>
      </c>
      <c r="E305" s="9">
        <v>10.87</v>
      </c>
      <c r="F305" t="s">
        <v>159</v>
      </c>
      <c r="G305" s="3">
        <v>44473</v>
      </c>
      <c r="H305" s="3">
        <v>44501</v>
      </c>
      <c r="I305" s="3" t="s">
        <v>10</v>
      </c>
      <c r="J305" s="5" t="s">
        <v>380</v>
      </c>
      <c r="K305">
        <v>4071740</v>
      </c>
      <c r="L305" s="22"/>
      <c r="M305" s="14">
        <v>26000</v>
      </c>
    </row>
    <row r="306" spans="1:14">
      <c r="A306" t="s">
        <v>12</v>
      </c>
      <c r="B306" t="s">
        <v>160</v>
      </c>
      <c r="C306" t="s">
        <v>179</v>
      </c>
      <c r="D306" s="28" t="s">
        <v>381</v>
      </c>
      <c r="E306" s="9">
        <v>182</v>
      </c>
      <c r="F306" t="s">
        <v>159</v>
      </c>
      <c r="G306" s="3"/>
      <c r="H306" s="3">
        <v>44530</v>
      </c>
      <c r="I306" s="3" t="s">
        <v>10</v>
      </c>
      <c r="J306" s="5"/>
      <c r="L306" s="22"/>
      <c r="M306" s="14">
        <v>26000</v>
      </c>
    </row>
    <row r="307" spans="1:14">
      <c r="A307" s="23" t="s">
        <v>13</v>
      </c>
      <c r="B307" s="23" t="s">
        <v>173</v>
      </c>
      <c r="C307" s="23" t="s">
        <v>168</v>
      </c>
      <c r="D307" s="23" t="s">
        <v>382</v>
      </c>
      <c r="E307" s="24">
        <v>329.15</v>
      </c>
      <c r="F307" s="23" t="s">
        <v>171</v>
      </c>
      <c r="G307" s="25">
        <v>44484</v>
      </c>
      <c r="H307" s="25">
        <v>44561</v>
      </c>
      <c r="I307" s="25" t="s">
        <v>11</v>
      </c>
      <c r="J307" s="26" t="s">
        <v>163</v>
      </c>
      <c r="K307" s="23">
        <v>4114354</v>
      </c>
      <c r="L307" s="24"/>
      <c r="M307" s="27">
        <v>26700</v>
      </c>
      <c r="N307" t="s">
        <v>383</v>
      </c>
    </row>
    <row r="308" spans="1:14">
      <c r="A308" s="23" t="s">
        <v>13</v>
      </c>
      <c r="B308" s="23" t="s">
        <v>58</v>
      </c>
      <c r="C308" s="23" t="s">
        <v>168</v>
      </c>
      <c r="D308" s="23" t="s">
        <v>382</v>
      </c>
      <c r="E308" s="24">
        <v>23.95</v>
      </c>
      <c r="F308" s="23" t="s">
        <v>171</v>
      </c>
      <c r="G308" s="25">
        <v>44484</v>
      </c>
      <c r="H308" s="25">
        <v>44561</v>
      </c>
      <c r="I308" s="25" t="s">
        <v>11</v>
      </c>
      <c r="J308" s="26" t="s">
        <v>163</v>
      </c>
      <c r="K308" s="23">
        <v>4114354</v>
      </c>
      <c r="L308" s="24"/>
      <c r="M308" s="27">
        <v>26700</v>
      </c>
      <c r="N308" t="s">
        <v>383</v>
      </c>
    </row>
    <row r="309" spans="1:14">
      <c r="A309" s="23" t="s">
        <v>13</v>
      </c>
      <c r="B309" s="23" t="s">
        <v>160</v>
      </c>
      <c r="C309" s="23" t="s">
        <v>168</v>
      </c>
      <c r="D309" s="23" t="s">
        <v>382</v>
      </c>
      <c r="E309" s="24">
        <v>43.88</v>
      </c>
      <c r="F309" s="23" t="s">
        <v>171</v>
      </c>
      <c r="G309" s="25">
        <v>44484</v>
      </c>
      <c r="H309" s="25">
        <v>44561</v>
      </c>
      <c r="I309" s="25" t="s">
        <v>11</v>
      </c>
      <c r="J309" s="26" t="s">
        <v>163</v>
      </c>
      <c r="K309" s="23">
        <v>4114354</v>
      </c>
      <c r="L309" s="24"/>
      <c r="M309" s="27">
        <v>26700</v>
      </c>
      <c r="N309" t="s">
        <v>383</v>
      </c>
    </row>
    <row r="310" spans="1:14">
      <c r="A310" t="s">
        <v>14</v>
      </c>
      <c r="B310" t="s">
        <v>160</v>
      </c>
      <c r="C310" t="s">
        <v>168</v>
      </c>
      <c r="D310" t="s">
        <v>384</v>
      </c>
      <c r="E310" s="9">
        <v>5.5</v>
      </c>
      <c r="F310" t="s">
        <v>171</v>
      </c>
      <c r="G310" s="3">
        <v>44101</v>
      </c>
      <c r="H310" s="3">
        <v>44197</v>
      </c>
      <c r="I310" s="3" t="s">
        <v>0</v>
      </c>
      <c r="J310" s="3">
        <v>44197</v>
      </c>
      <c r="K310">
        <v>3682565</v>
      </c>
      <c r="L310" s="9"/>
      <c r="M310" s="14">
        <v>21000</v>
      </c>
    </row>
    <row r="311" spans="1:14">
      <c r="A311" t="s">
        <v>14</v>
      </c>
      <c r="B311" t="s">
        <v>202</v>
      </c>
      <c r="C311" t="s">
        <v>168</v>
      </c>
      <c r="D311" t="s">
        <v>384</v>
      </c>
      <c r="E311" s="9">
        <v>43.95</v>
      </c>
      <c r="F311" t="s">
        <v>171</v>
      </c>
      <c r="G311" s="3">
        <v>44101</v>
      </c>
      <c r="H311" s="3">
        <v>44197</v>
      </c>
      <c r="I311" s="3" t="s">
        <v>0</v>
      </c>
      <c r="J311" s="3">
        <v>44197</v>
      </c>
      <c r="K311">
        <v>3682565</v>
      </c>
      <c r="L311" s="9"/>
      <c r="M311" s="14">
        <v>21000</v>
      </c>
    </row>
    <row r="312" spans="1:14">
      <c r="A312" t="s">
        <v>13</v>
      </c>
      <c r="B312" t="s">
        <v>160</v>
      </c>
      <c r="C312" t="s">
        <v>161</v>
      </c>
      <c r="D312" t="s">
        <v>385</v>
      </c>
      <c r="E312" s="9">
        <v>1319</v>
      </c>
      <c r="F312" t="s">
        <v>159</v>
      </c>
      <c r="G312" s="3"/>
      <c r="H312" s="3">
        <v>44521</v>
      </c>
      <c r="I312" s="3" t="s">
        <v>10</v>
      </c>
      <c r="J312" s="7"/>
      <c r="K312">
        <v>4128462</v>
      </c>
      <c r="L312" s="9"/>
      <c r="M312" s="14">
        <v>26000</v>
      </c>
    </row>
    <row r="313" spans="1:14">
      <c r="A313" t="s">
        <v>13</v>
      </c>
      <c r="B313" t="s">
        <v>386</v>
      </c>
      <c r="C313" t="s">
        <v>161</v>
      </c>
      <c r="D313" t="s">
        <v>385</v>
      </c>
      <c r="E313" s="9">
        <v>127.05</v>
      </c>
      <c r="F313" t="s">
        <v>159</v>
      </c>
      <c r="G313" s="3"/>
      <c r="H313" s="3">
        <v>44501</v>
      </c>
      <c r="I313" s="3" t="s">
        <v>10</v>
      </c>
      <c r="J313" s="7"/>
      <c r="K313">
        <v>4128462</v>
      </c>
      <c r="L313" s="9"/>
      <c r="M313" s="14">
        <v>26000</v>
      </c>
    </row>
    <row r="314" spans="1:14">
      <c r="A314" t="s">
        <v>12</v>
      </c>
      <c r="B314" t="s">
        <v>202</v>
      </c>
      <c r="C314" t="s">
        <v>198</v>
      </c>
      <c r="D314" s="28" t="s">
        <v>387</v>
      </c>
      <c r="E314" s="9">
        <v>26.4</v>
      </c>
      <c r="F314" t="s">
        <v>159</v>
      </c>
      <c r="H314" s="3">
        <v>44531</v>
      </c>
      <c r="I314" s="3" t="s">
        <v>11</v>
      </c>
      <c r="J314" s="5"/>
      <c r="L314" s="9"/>
      <c r="M314" s="14">
        <v>26700</v>
      </c>
    </row>
    <row r="315" spans="1:14">
      <c r="A315" t="s">
        <v>12</v>
      </c>
      <c r="B315" t="s">
        <v>160</v>
      </c>
      <c r="C315" t="s">
        <v>198</v>
      </c>
      <c r="D315" s="28" t="s">
        <v>387</v>
      </c>
      <c r="E315" s="9">
        <v>92.5</v>
      </c>
      <c r="F315" t="s">
        <v>159</v>
      </c>
      <c r="H315" s="3">
        <v>44501</v>
      </c>
      <c r="I315" s="3" t="s">
        <v>10</v>
      </c>
      <c r="J315" s="5"/>
      <c r="L315" s="9"/>
      <c r="M315" s="14">
        <v>26000</v>
      </c>
    </row>
    <row r="316" spans="1:14">
      <c r="A316" t="s">
        <v>12</v>
      </c>
      <c r="B316" t="s">
        <v>42</v>
      </c>
      <c r="C316" t="s">
        <v>39</v>
      </c>
      <c r="D316" t="s">
        <v>84</v>
      </c>
      <c r="E316" s="9">
        <v>125</v>
      </c>
      <c r="F316" t="s">
        <v>159</v>
      </c>
      <c r="G316" s="3"/>
      <c r="H316" s="3">
        <v>44548</v>
      </c>
      <c r="I316" s="3" t="s">
        <v>11</v>
      </c>
      <c r="J316" s="5">
        <v>44548</v>
      </c>
      <c r="L316" s="22"/>
      <c r="M316" s="14">
        <v>26700</v>
      </c>
      <c r="N316" t="s">
        <v>388</v>
      </c>
    </row>
    <row r="317" spans="1:14">
      <c r="A317" t="s">
        <v>12</v>
      </c>
      <c r="B317" t="s">
        <v>42</v>
      </c>
      <c r="C317" t="s">
        <v>39</v>
      </c>
      <c r="D317" t="s">
        <v>84</v>
      </c>
      <c r="E317" s="9">
        <v>150</v>
      </c>
      <c r="F317" t="s">
        <v>159</v>
      </c>
      <c r="G317" s="3"/>
      <c r="H317" s="3">
        <v>44541</v>
      </c>
      <c r="I317" s="3" t="s">
        <v>11</v>
      </c>
      <c r="J317" s="5">
        <v>44541</v>
      </c>
      <c r="L317" s="22"/>
      <c r="M317" s="14">
        <v>26700</v>
      </c>
      <c r="N317" t="s">
        <v>389</v>
      </c>
    </row>
    <row r="318" spans="1:14">
      <c r="A318" t="s">
        <v>12</v>
      </c>
      <c r="B318" t="s">
        <v>173</v>
      </c>
      <c r="C318" t="s">
        <v>39</v>
      </c>
      <c r="D318" t="s">
        <v>84</v>
      </c>
      <c r="E318" s="9">
        <v>108.5</v>
      </c>
      <c r="F318" t="s">
        <v>175</v>
      </c>
      <c r="G318" s="3">
        <v>44383</v>
      </c>
      <c r="H318" s="3">
        <v>44378</v>
      </c>
      <c r="I318" s="3" t="s">
        <v>6</v>
      </c>
      <c r="J318" s="5">
        <v>44493</v>
      </c>
      <c r="K318">
        <v>3963831</v>
      </c>
      <c r="L318" s="9">
        <v>2612.34</v>
      </c>
      <c r="M318" s="14">
        <v>23600</v>
      </c>
      <c r="N318" t="s">
        <v>390</v>
      </c>
    </row>
    <row r="319" spans="1:14">
      <c r="A319" t="s">
        <v>12</v>
      </c>
      <c r="B319" t="s">
        <v>47</v>
      </c>
      <c r="C319" t="s">
        <v>39</v>
      </c>
      <c r="D319" t="s">
        <v>84</v>
      </c>
      <c r="E319" s="9">
        <v>51</v>
      </c>
      <c r="F319" t="s">
        <v>175</v>
      </c>
      <c r="G319" s="3">
        <v>44383</v>
      </c>
      <c r="H319" s="3">
        <v>44378</v>
      </c>
      <c r="I319" s="3" t="s">
        <v>6</v>
      </c>
      <c r="J319" s="5">
        <v>44493</v>
      </c>
      <c r="K319">
        <v>3963831</v>
      </c>
      <c r="L319" s="9"/>
      <c r="M319" s="14">
        <v>23600</v>
      </c>
      <c r="N319" t="s">
        <v>390</v>
      </c>
    </row>
    <row r="320" spans="1:14">
      <c r="A320" t="s">
        <v>12</v>
      </c>
      <c r="B320" t="s">
        <v>42</v>
      </c>
      <c r="C320" t="s">
        <v>39</v>
      </c>
      <c r="D320" t="s">
        <v>84</v>
      </c>
      <c r="E320" s="9">
        <v>100</v>
      </c>
      <c r="F320" t="s">
        <v>188</v>
      </c>
      <c r="G320" s="3">
        <v>44279</v>
      </c>
      <c r="H320" s="3">
        <v>44364</v>
      </c>
      <c r="I320" s="3" t="s">
        <v>5</v>
      </c>
      <c r="J320" s="5" t="s">
        <v>163</v>
      </c>
      <c r="K320">
        <v>3752269</v>
      </c>
      <c r="L320" s="9"/>
      <c r="M320" s="14">
        <v>23100</v>
      </c>
      <c r="N320" t="s">
        <v>391</v>
      </c>
    </row>
    <row r="321" spans="1:14">
      <c r="A321" t="s">
        <v>12</v>
      </c>
      <c r="B321" t="s">
        <v>173</v>
      </c>
      <c r="C321" t="s">
        <v>39</v>
      </c>
      <c r="D321" t="s">
        <v>84</v>
      </c>
      <c r="E321" s="9">
        <v>1105</v>
      </c>
      <c r="F321" t="s">
        <v>188</v>
      </c>
      <c r="G321" s="3">
        <v>44279</v>
      </c>
      <c r="H321" s="3">
        <v>44279</v>
      </c>
      <c r="I321" s="3" t="s">
        <v>2</v>
      </c>
      <c r="J321" s="5" t="s">
        <v>163</v>
      </c>
      <c r="K321">
        <v>3752269</v>
      </c>
      <c r="L321" s="9"/>
      <c r="M321" s="14">
        <v>21800</v>
      </c>
      <c r="N321" t="s">
        <v>391</v>
      </c>
    </row>
    <row r="322" spans="1:14">
      <c r="A322" t="s">
        <v>12</v>
      </c>
      <c r="B322" t="s">
        <v>42</v>
      </c>
      <c r="C322" t="s">
        <v>39</v>
      </c>
      <c r="D322" t="s">
        <v>84</v>
      </c>
      <c r="E322" s="9">
        <v>100</v>
      </c>
      <c r="F322" t="s">
        <v>159</v>
      </c>
      <c r="G322" s="3"/>
      <c r="H322" s="3">
        <v>44477</v>
      </c>
      <c r="I322" s="3" t="s">
        <v>9</v>
      </c>
      <c r="J322" s="5">
        <v>44477</v>
      </c>
      <c r="K322">
        <v>4024305</v>
      </c>
      <c r="L322" s="22"/>
      <c r="M322" s="14">
        <v>25200</v>
      </c>
      <c r="N322" t="s">
        <v>392</v>
      </c>
    </row>
    <row r="323" spans="1:14">
      <c r="A323" t="s">
        <v>12</v>
      </c>
      <c r="B323" t="s">
        <v>42</v>
      </c>
      <c r="C323" t="s">
        <v>39</v>
      </c>
      <c r="D323" t="s">
        <v>84</v>
      </c>
      <c r="E323" s="9">
        <v>100</v>
      </c>
      <c r="F323" t="s">
        <v>159</v>
      </c>
      <c r="G323" s="3"/>
      <c r="H323" s="3">
        <v>44481</v>
      </c>
      <c r="I323" s="3" t="s">
        <v>9</v>
      </c>
      <c r="J323" s="5">
        <v>44481</v>
      </c>
      <c r="L323" s="22"/>
      <c r="M323" s="14">
        <v>25200</v>
      </c>
      <c r="N323" t="s">
        <v>393</v>
      </c>
    </row>
    <row r="324" spans="1:14">
      <c r="A324" t="s">
        <v>12</v>
      </c>
      <c r="B324" t="s">
        <v>47</v>
      </c>
      <c r="C324" t="s">
        <v>39</v>
      </c>
      <c r="D324" t="s">
        <v>84</v>
      </c>
      <c r="E324" s="9">
        <v>51</v>
      </c>
      <c r="F324" t="s">
        <v>175</v>
      </c>
      <c r="G324" s="3">
        <v>44505</v>
      </c>
      <c r="H324" s="3">
        <v>44531</v>
      </c>
      <c r="I324" s="3" t="s">
        <v>11</v>
      </c>
      <c r="J324" s="5">
        <v>44541</v>
      </c>
      <c r="K324">
        <v>4136914</v>
      </c>
      <c r="L324" s="22"/>
      <c r="M324" s="14">
        <v>26700</v>
      </c>
      <c r="N324" t="s">
        <v>394</v>
      </c>
    </row>
    <row r="325" spans="1:14">
      <c r="A325" t="s">
        <v>12</v>
      </c>
      <c r="B325" t="s">
        <v>173</v>
      </c>
      <c r="C325" t="s">
        <v>39</v>
      </c>
      <c r="D325" t="s">
        <v>84</v>
      </c>
      <c r="E325" s="9">
        <v>219</v>
      </c>
      <c r="F325" t="s">
        <v>175</v>
      </c>
      <c r="G325" s="3">
        <v>44467</v>
      </c>
      <c r="H325" s="3">
        <v>44501</v>
      </c>
      <c r="I325" s="3" t="s">
        <v>10</v>
      </c>
      <c r="J325" s="5">
        <v>44866</v>
      </c>
      <c r="K325">
        <v>4090203</v>
      </c>
      <c r="L325" s="9">
        <v>600.1</v>
      </c>
      <c r="M325" s="14">
        <v>26000</v>
      </c>
      <c r="N325" t="s">
        <v>395</v>
      </c>
    </row>
    <row r="326" spans="1:14">
      <c r="A326" t="s">
        <v>12</v>
      </c>
      <c r="B326" t="s">
        <v>42</v>
      </c>
      <c r="C326" t="s">
        <v>39</v>
      </c>
      <c r="D326" t="s">
        <v>84</v>
      </c>
      <c r="E326" s="9">
        <v>150</v>
      </c>
      <c r="F326" t="s">
        <v>175</v>
      </c>
      <c r="G326" s="3">
        <v>44467</v>
      </c>
      <c r="H326" s="3">
        <v>44501</v>
      </c>
      <c r="I326" s="3" t="s">
        <v>10</v>
      </c>
      <c r="J326" s="5">
        <v>44704</v>
      </c>
      <c r="K326">
        <v>4093203</v>
      </c>
      <c r="L326" s="9">
        <v>1010</v>
      </c>
      <c r="M326" s="14">
        <v>26000</v>
      </c>
      <c r="N326" t="s">
        <v>396</v>
      </c>
    </row>
    <row r="327" spans="1:14">
      <c r="A327" t="s">
        <v>12</v>
      </c>
      <c r="B327" t="s">
        <v>42</v>
      </c>
      <c r="C327" t="s">
        <v>39</v>
      </c>
      <c r="D327" t="s">
        <v>84</v>
      </c>
      <c r="E327" s="9">
        <v>90</v>
      </c>
      <c r="F327" t="s">
        <v>159</v>
      </c>
      <c r="G327" s="3"/>
      <c r="H327" s="3">
        <v>44521</v>
      </c>
      <c r="I327" s="3" t="s">
        <v>10</v>
      </c>
      <c r="J327" s="5">
        <v>44521</v>
      </c>
      <c r="K327">
        <v>4012692</v>
      </c>
      <c r="L327" s="22"/>
      <c r="M327" s="14">
        <v>26000</v>
      </c>
      <c r="N327" t="s">
        <v>397</v>
      </c>
    </row>
    <row r="328" spans="1:14">
      <c r="A328" t="s">
        <v>12</v>
      </c>
      <c r="B328" t="s">
        <v>47</v>
      </c>
      <c r="C328" t="s">
        <v>39</v>
      </c>
      <c r="D328" t="s">
        <v>84</v>
      </c>
      <c r="E328" s="9">
        <v>51</v>
      </c>
      <c r="F328" t="s">
        <v>175</v>
      </c>
      <c r="G328" s="3">
        <v>44467</v>
      </c>
      <c r="H328" s="3">
        <v>44501</v>
      </c>
      <c r="I328" s="3" t="s">
        <v>10</v>
      </c>
      <c r="J328" s="5">
        <v>44704</v>
      </c>
      <c r="K328">
        <v>4093203</v>
      </c>
      <c r="L328" s="9">
        <v>343.4</v>
      </c>
      <c r="M328" s="14">
        <v>26000</v>
      </c>
      <c r="N328" t="s">
        <v>396</v>
      </c>
    </row>
    <row r="329" spans="1:14">
      <c r="A329" t="s">
        <v>12</v>
      </c>
      <c r="B329" t="s">
        <v>47</v>
      </c>
      <c r="C329" t="s">
        <v>39</v>
      </c>
      <c r="D329" t="s">
        <v>84</v>
      </c>
      <c r="E329" s="9">
        <v>51</v>
      </c>
      <c r="F329" t="s">
        <v>175</v>
      </c>
      <c r="G329" s="3">
        <v>44467</v>
      </c>
      <c r="H329" s="3">
        <v>44501</v>
      </c>
      <c r="I329" s="3" t="s">
        <v>10</v>
      </c>
      <c r="J329" s="5">
        <v>44858</v>
      </c>
      <c r="K329">
        <v>4090203</v>
      </c>
      <c r="L329" s="9">
        <v>600.1</v>
      </c>
      <c r="M329" s="14">
        <v>26000</v>
      </c>
      <c r="N329" t="s">
        <v>395</v>
      </c>
    </row>
    <row r="330" spans="1:14">
      <c r="A330" t="s">
        <v>12</v>
      </c>
      <c r="B330" t="s">
        <v>202</v>
      </c>
      <c r="C330" t="s">
        <v>198</v>
      </c>
      <c r="D330" s="28" t="s">
        <v>398</v>
      </c>
      <c r="E330" s="9">
        <v>15.42</v>
      </c>
      <c r="F330" t="s">
        <v>159</v>
      </c>
      <c r="H330" s="3">
        <v>44531</v>
      </c>
      <c r="I330" s="3" t="s">
        <v>11</v>
      </c>
      <c r="J330" s="5"/>
      <c r="L330" s="9"/>
      <c r="M330" s="14">
        <v>26700</v>
      </c>
    </row>
    <row r="331" spans="1:14">
      <c r="A331" t="s">
        <v>12</v>
      </c>
      <c r="B331" t="s">
        <v>160</v>
      </c>
      <c r="C331" t="s">
        <v>179</v>
      </c>
      <c r="D331" s="28" t="s">
        <v>399</v>
      </c>
      <c r="E331" s="9">
        <v>40</v>
      </c>
      <c r="F331" t="s">
        <v>242</v>
      </c>
      <c r="H331" s="3">
        <v>44470</v>
      </c>
      <c r="I331" s="3" t="s">
        <v>9</v>
      </c>
      <c r="J331" s="5"/>
      <c r="L331" s="9"/>
      <c r="M331" s="14">
        <v>26000</v>
      </c>
    </row>
    <row r="332" spans="1:14">
      <c r="A332" t="s">
        <v>13</v>
      </c>
      <c r="B332" t="s">
        <v>160</v>
      </c>
      <c r="C332" t="s">
        <v>39</v>
      </c>
      <c r="D332" t="s">
        <v>400</v>
      </c>
      <c r="E332" s="9">
        <v>5225</v>
      </c>
      <c r="F332" t="s">
        <v>159</v>
      </c>
      <c r="G332" s="3">
        <v>44307</v>
      </c>
      <c r="H332" s="3">
        <v>44348</v>
      </c>
      <c r="I332" s="3" t="s">
        <v>5</v>
      </c>
      <c r="J332" s="5">
        <v>44348</v>
      </c>
      <c r="K332">
        <v>3808628</v>
      </c>
      <c r="L332" s="9"/>
      <c r="M332" s="14">
        <v>23100</v>
      </c>
    </row>
    <row r="333" spans="1:14">
      <c r="A333" t="s">
        <v>12</v>
      </c>
      <c r="B333" t="s">
        <v>160</v>
      </c>
      <c r="C333" t="s">
        <v>164</v>
      </c>
      <c r="D333" t="s">
        <v>401</v>
      </c>
      <c r="E333" s="9">
        <v>2.5</v>
      </c>
      <c r="F333" t="s">
        <v>159</v>
      </c>
      <c r="G333" s="3"/>
      <c r="H333" s="3">
        <v>44408</v>
      </c>
      <c r="I333" s="3" t="s">
        <v>6</v>
      </c>
      <c r="J333" s="7"/>
      <c r="L333" s="9"/>
      <c r="M333" s="14">
        <v>23600</v>
      </c>
    </row>
    <row r="334" spans="1:14">
      <c r="A334" t="s">
        <v>12</v>
      </c>
      <c r="B334" t="s">
        <v>160</v>
      </c>
      <c r="C334" t="s">
        <v>164</v>
      </c>
      <c r="D334" t="s">
        <v>402</v>
      </c>
      <c r="E334" s="9">
        <v>625</v>
      </c>
      <c r="F334" t="s">
        <v>159</v>
      </c>
      <c r="G334" s="3"/>
      <c r="H334" s="3">
        <v>44286</v>
      </c>
      <c r="I334" s="3" t="s">
        <v>2</v>
      </c>
      <c r="J334" s="5"/>
      <c r="L334" s="9"/>
      <c r="M334" s="14">
        <v>21800</v>
      </c>
    </row>
    <row r="335" spans="1:14">
      <c r="A335" t="s">
        <v>12</v>
      </c>
      <c r="B335" t="s">
        <v>160</v>
      </c>
      <c r="C335" t="s">
        <v>198</v>
      </c>
      <c r="D335" s="28" t="s">
        <v>403</v>
      </c>
      <c r="E335" s="9">
        <v>15.72</v>
      </c>
      <c r="F335" t="s">
        <v>159</v>
      </c>
      <c r="H335" s="3">
        <v>44501</v>
      </c>
      <c r="I335" s="3" t="s">
        <v>10</v>
      </c>
      <c r="J335" s="5"/>
      <c r="L335" s="9"/>
      <c r="M335" s="14">
        <v>26000</v>
      </c>
    </row>
    <row r="336" spans="1:14">
      <c r="A336" t="s">
        <v>12</v>
      </c>
      <c r="B336" t="s">
        <v>160</v>
      </c>
      <c r="C336" t="s">
        <v>198</v>
      </c>
      <c r="D336" s="28" t="s">
        <v>403</v>
      </c>
      <c r="E336" s="9">
        <v>6.85</v>
      </c>
      <c r="F336" t="s">
        <v>159</v>
      </c>
      <c r="G336" s="3"/>
      <c r="H336" s="3">
        <v>44561</v>
      </c>
      <c r="I336" s="3" t="s">
        <v>11</v>
      </c>
      <c r="J336" s="5"/>
      <c r="L336" s="22"/>
      <c r="M336" s="14">
        <v>26700</v>
      </c>
    </row>
    <row r="337" spans="1:13">
      <c r="A337" t="s">
        <v>12</v>
      </c>
      <c r="B337" t="s">
        <v>160</v>
      </c>
      <c r="C337" t="s">
        <v>164</v>
      </c>
      <c r="D337" t="s">
        <v>404</v>
      </c>
      <c r="E337" s="9">
        <v>2.75</v>
      </c>
      <c r="F337" t="s">
        <v>159</v>
      </c>
      <c r="G337" s="3"/>
      <c r="H337" s="3">
        <v>44408</v>
      </c>
      <c r="I337" s="3" t="s">
        <v>6</v>
      </c>
      <c r="J337" s="7"/>
      <c r="L337" s="9"/>
      <c r="M337" s="14">
        <v>23600</v>
      </c>
    </row>
    <row r="338" spans="1:13">
      <c r="A338" t="s">
        <v>14</v>
      </c>
      <c r="B338" t="s">
        <v>173</v>
      </c>
      <c r="C338" t="s">
        <v>39</v>
      </c>
      <c r="D338" t="s">
        <v>405</v>
      </c>
      <c r="E338" s="9">
        <v>3750</v>
      </c>
      <c r="F338" t="s">
        <v>184</v>
      </c>
      <c r="G338" s="3">
        <v>44399</v>
      </c>
      <c r="H338" s="3">
        <v>44430</v>
      </c>
      <c r="I338" s="3" t="s">
        <v>7</v>
      </c>
      <c r="J338" s="7">
        <v>44430</v>
      </c>
      <c r="K338">
        <v>3996484</v>
      </c>
      <c r="L338" s="9"/>
      <c r="M338" s="14">
        <v>24100</v>
      </c>
    </row>
    <row r="339" spans="1:13">
      <c r="A339" t="s">
        <v>12</v>
      </c>
      <c r="B339" t="s">
        <v>160</v>
      </c>
      <c r="C339" t="s">
        <v>179</v>
      </c>
      <c r="D339" s="28" t="s">
        <v>406</v>
      </c>
      <c r="E339" s="9">
        <v>10753</v>
      </c>
      <c r="F339" t="s">
        <v>159</v>
      </c>
      <c r="H339" s="3">
        <v>44470</v>
      </c>
      <c r="I339" s="3" t="s">
        <v>9</v>
      </c>
      <c r="J339" s="5"/>
      <c r="L339" s="9"/>
      <c r="M339" s="14">
        <v>26000</v>
      </c>
    </row>
    <row r="340" spans="1:13">
      <c r="A340" t="s">
        <v>13</v>
      </c>
      <c r="B340" t="s">
        <v>160</v>
      </c>
      <c r="C340" t="s">
        <v>225</v>
      </c>
      <c r="D340" t="s">
        <v>407</v>
      </c>
      <c r="E340" s="9">
        <v>431</v>
      </c>
      <c r="F340" t="s">
        <v>171</v>
      </c>
      <c r="G340" s="3">
        <v>44337</v>
      </c>
      <c r="H340" s="3">
        <v>44368</v>
      </c>
      <c r="I340" s="3" t="s">
        <v>5</v>
      </c>
      <c r="J340" s="5" t="s">
        <v>163</v>
      </c>
      <c r="L340" s="9"/>
      <c r="M340" s="14">
        <v>23100</v>
      </c>
    </row>
    <row r="341" spans="1:13">
      <c r="A341" t="s">
        <v>12</v>
      </c>
      <c r="B341" t="s">
        <v>160</v>
      </c>
      <c r="C341" t="s">
        <v>198</v>
      </c>
      <c r="D341" t="s">
        <v>408</v>
      </c>
      <c r="E341" s="9">
        <v>13.8</v>
      </c>
      <c r="F341" t="s">
        <v>159</v>
      </c>
      <c r="H341" s="3">
        <v>44440</v>
      </c>
      <c r="I341" s="3" t="s">
        <v>8</v>
      </c>
      <c r="J341" s="7"/>
      <c r="L341" s="9"/>
      <c r="M341" s="14">
        <v>24700</v>
      </c>
    </row>
    <row r="342" spans="1:13">
      <c r="A342" t="s">
        <v>12</v>
      </c>
      <c r="B342" t="s">
        <v>202</v>
      </c>
      <c r="C342" t="s">
        <v>198</v>
      </c>
      <c r="D342" s="28" t="s">
        <v>408</v>
      </c>
      <c r="E342" s="9">
        <v>31.67</v>
      </c>
      <c r="F342" t="s">
        <v>159</v>
      </c>
      <c r="H342" s="3">
        <v>44531</v>
      </c>
      <c r="I342" s="3" t="s">
        <v>11</v>
      </c>
      <c r="J342" s="5"/>
      <c r="L342" s="9"/>
      <c r="M342" s="14">
        <v>26700</v>
      </c>
    </row>
    <row r="343" spans="1:13">
      <c r="A343" t="s">
        <v>13</v>
      </c>
      <c r="B343" t="s">
        <v>173</v>
      </c>
      <c r="C343" t="s">
        <v>39</v>
      </c>
      <c r="D343" t="s">
        <v>409</v>
      </c>
      <c r="E343" s="9">
        <v>855.33</v>
      </c>
      <c r="F343" t="s">
        <v>171</v>
      </c>
      <c r="G343" s="3">
        <v>44314</v>
      </c>
      <c r="H343" s="3">
        <v>44344</v>
      </c>
      <c r="I343" s="3" t="s">
        <v>4</v>
      </c>
      <c r="J343" s="5">
        <v>44344</v>
      </c>
      <c r="K343">
        <v>3817830</v>
      </c>
      <c r="L343" s="9"/>
      <c r="M343" s="14">
        <v>22600</v>
      </c>
    </row>
    <row r="344" spans="1:13">
      <c r="A344" t="s">
        <v>13</v>
      </c>
      <c r="B344" t="s">
        <v>42</v>
      </c>
      <c r="C344" t="s">
        <v>39</v>
      </c>
      <c r="D344" t="s">
        <v>409</v>
      </c>
      <c r="E344" s="9">
        <v>100</v>
      </c>
      <c r="F344" t="s">
        <v>171</v>
      </c>
      <c r="G344" s="3">
        <v>44314</v>
      </c>
      <c r="H344" s="3">
        <v>44344</v>
      </c>
      <c r="I344" s="3" t="s">
        <v>4</v>
      </c>
      <c r="J344" s="5">
        <v>44344</v>
      </c>
      <c r="K344">
        <v>3817830</v>
      </c>
      <c r="L344" s="9"/>
      <c r="M344" s="14">
        <v>22600</v>
      </c>
    </row>
    <row r="345" spans="1:13">
      <c r="A345" t="s">
        <v>13</v>
      </c>
      <c r="B345" t="s">
        <v>47</v>
      </c>
      <c r="C345" t="s">
        <v>39</v>
      </c>
      <c r="D345" t="s">
        <v>409</v>
      </c>
      <c r="E345" s="9">
        <v>628.5</v>
      </c>
      <c r="F345" t="s">
        <v>171</v>
      </c>
      <c r="G345" s="3">
        <v>44314</v>
      </c>
      <c r="H345" s="3">
        <v>44344</v>
      </c>
      <c r="I345" s="3" t="s">
        <v>4</v>
      </c>
      <c r="J345" s="5">
        <v>44344</v>
      </c>
      <c r="K345">
        <v>3817830</v>
      </c>
      <c r="L345" s="9"/>
      <c r="M345" s="14">
        <v>22600</v>
      </c>
    </row>
    <row r="346" spans="1:13">
      <c r="A346" t="s">
        <v>12</v>
      </c>
      <c r="B346" t="s">
        <v>160</v>
      </c>
      <c r="C346" t="s">
        <v>164</v>
      </c>
      <c r="D346" t="s">
        <v>410</v>
      </c>
      <c r="E346" s="9">
        <v>5.5</v>
      </c>
      <c r="F346" t="s">
        <v>159</v>
      </c>
      <c r="G346" s="3"/>
      <c r="H346" s="3">
        <v>44408</v>
      </c>
      <c r="I346" s="3" t="s">
        <v>6</v>
      </c>
      <c r="J346" s="7"/>
      <c r="L346" s="9"/>
      <c r="M346" s="14">
        <v>23600</v>
      </c>
    </row>
    <row r="347" spans="1:13">
      <c r="A347" t="s">
        <v>12</v>
      </c>
      <c r="B347" t="s">
        <v>160</v>
      </c>
      <c r="C347" t="s">
        <v>198</v>
      </c>
      <c r="D347" s="28" t="s">
        <v>411</v>
      </c>
      <c r="E347" s="9">
        <v>200</v>
      </c>
      <c r="F347" t="s">
        <v>159</v>
      </c>
      <c r="H347" s="3">
        <v>44531</v>
      </c>
      <c r="I347" s="3" t="s">
        <v>11</v>
      </c>
      <c r="J347" s="5"/>
      <c r="L347" s="9"/>
      <c r="M347" s="14">
        <v>26700</v>
      </c>
    </row>
    <row r="348" spans="1:13">
      <c r="A348" t="s">
        <v>12</v>
      </c>
      <c r="B348" t="s">
        <v>202</v>
      </c>
      <c r="C348" t="s">
        <v>198</v>
      </c>
      <c r="D348" s="28" t="s">
        <v>411</v>
      </c>
      <c r="E348" s="9">
        <v>5</v>
      </c>
      <c r="F348" t="s">
        <v>159</v>
      </c>
      <c r="H348" s="3">
        <v>44531</v>
      </c>
      <c r="I348" s="3" t="s">
        <v>11</v>
      </c>
      <c r="J348" s="5"/>
      <c r="L348" s="9"/>
      <c r="M348" s="14">
        <v>26700</v>
      </c>
    </row>
    <row r="349" spans="1:13">
      <c r="A349" t="s">
        <v>12</v>
      </c>
      <c r="B349" t="s">
        <v>160</v>
      </c>
      <c r="C349" t="s">
        <v>198</v>
      </c>
      <c r="D349" s="28" t="s">
        <v>411</v>
      </c>
      <c r="E349" s="9">
        <v>100</v>
      </c>
      <c r="F349" t="s">
        <v>159</v>
      </c>
      <c r="H349" s="3">
        <v>44501</v>
      </c>
      <c r="I349" s="3" t="s">
        <v>10</v>
      </c>
      <c r="J349" s="5"/>
      <c r="L349" s="9"/>
      <c r="M349" s="14">
        <v>26000</v>
      </c>
    </row>
    <row r="350" spans="1:13">
      <c r="A350" t="s">
        <v>12</v>
      </c>
      <c r="B350" t="s">
        <v>160</v>
      </c>
      <c r="C350" t="s">
        <v>198</v>
      </c>
      <c r="D350" s="28" t="s">
        <v>411</v>
      </c>
      <c r="E350" s="9">
        <v>10</v>
      </c>
      <c r="F350" t="s">
        <v>159</v>
      </c>
      <c r="H350" s="3">
        <v>44501</v>
      </c>
      <c r="I350" s="3" t="s">
        <v>10</v>
      </c>
      <c r="J350" s="5"/>
      <c r="L350" s="9"/>
      <c r="M350" s="14">
        <v>26000</v>
      </c>
    </row>
    <row r="351" spans="1:13">
      <c r="A351" t="s">
        <v>12</v>
      </c>
      <c r="B351" t="s">
        <v>160</v>
      </c>
      <c r="C351" t="s">
        <v>179</v>
      </c>
      <c r="D351" s="28" t="s">
        <v>412</v>
      </c>
      <c r="E351" s="9">
        <v>360</v>
      </c>
      <c r="F351" t="s">
        <v>159</v>
      </c>
      <c r="G351" s="3"/>
      <c r="H351" s="3">
        <v>44530</v>
      </c>
      <c r="I351" s="3" t="s">
        <v>10</v>
      </c>
      <c r="J351" s="5"/>
      <c r="L351" s="22"/>
      <c r="M351" s="14">
        <v>26000</v>
      </c>
    </row>
    <row r="352" spans="1:13">
      <c r="A352" t="s">
        <v>12</v>
      </c>
      <c r="B352" t="s">
        <v>160</v>
      </c>
      <c r="C352" t="s">
        <v>164</v>
      </c>
      <c r="D352" t="s">
        <v>413</v>
      </c>
      <c r="E352" s="9">
        <v>2.75</v>
      </c>
      <c r="F352" t="s">
        <v>159</v>
      </c>
      <c r="G352" s="3"/>
      <c r="H352" s="3">
        <v>44408</v>
      </c>
      <c r="I352" s="3" t="s">
        <v>6</v>
      </c>
      <c r="J352" s="7"/>
      <c r="L352" s="9"/>
      <c r="M352" s="14">
        <v>23600</v>
      </c>
    </row>
    <row r="353" spans="1:14">
      <c r="A353" t="s">
        <v>12</v>
      </c>
      <c r="B353" t="s">
        <v>173</v>
      </c>
      <c r="C353" t="s">
        <v>39</v>
      </c>
      <c r="D353" t="s">
        <v>414</v>
      </c>
      <c r="E353" s="9">
        <v>142</v>
      </c>
      <c r="F353" t="s">
        <v>188</v>
      </c>
      <c r="G353" s="3">
        <v>44263</v>
      </c>
      <c r="H353" s="3">
        <v>44287</v>
      </c>
      <c r="I353" s="3" t="s">
        <v>157</v>
      </c>
      <c r="J353" s="5">
        <v>44551</v>
      </c>
      <c r="K353">
        <v>3769045</v>
      </c>
      <c r="L353" s="9"/>
      <c r="M353" s="14">
        <v>22200</v>
      </c>
    </row>
    <row r="354" spans="1:14">
      <c r="A354" t="s">
        <v>12</v>
      </c>
      <c r="B354" t="s">
        <v>173</v>
      </c>
      <c r="C354" t="s">
        <v>39</v>
      </c>
      <c r="D354" t="s">
        <v>414</v>
      </c>
      <c r="E354" s="9">
        <v>1367</v>
      </c>
      <c r="F354" t="s">
        <v>188</v>
      </c>
      <c r="G354" s="3">
        <v>44302</v>
      </c>
      <c r="H354" s="3">
        <v>44435</v>
      </c>
      <c r="I354" s="3" t="s">
        <v>7</v>
      </c>
      <c r="J354" s="5">
        <v>44435</v>
      </c>
      <c r="K354">
        <v>3795687</v>
      </c>
      <c r="L354" s="9"/>
      <c r="M354" s="14">
        <v>24100</v>
      </c>
      <c r="N354" t="s">
        <v>415</v>
      </c>
    </row>
    <row r="355" spans="1:14">
      <c r="A355" t="s">
        <v>12</v>
      </c>
      <c r="B355" t="s">
        <v>173</v>
      </c>
      <c r="C355" t="s">
        <v>39</v>
      </c>
      <c r="D355" t="s">
        <v>414</v>
      </c>
      <c r="E355" s="9">
        <v>96</v>
      </c>
      <c r="F355" t="s">
        <v>188</v>
      </c>
      <c r="G355" s="3">
        <v>44293</v>
      </c>
      <c r="H355" s="3">
        <v>44534</v>
      </c>
      <c r="I355" s="3" t="s">
        <v>11</v>
      </c>
      <c r="J355" s="3">
        <v>44534</v>
      </c>
      <c r="K355">
        <v>3795678</v>
      </c>
      <c r="L355" s="9"/>
      <c r="M355" s="14">
        <v>26700</v>
      </c>
      <c r="N355" t="s">
        <v>416</v>
      </c>
    </row>
    <row r="356" spans="1:14">
      <c r="A356" t="s">
        <v>12</v>
      </c>
      <c r="B356" t="s">
        <v>173</v>
      </c>
      <c r="C356" t="s">
        <v>39</v>
      </c>
      <c r="D356" t="s">
        <v>414</v>
      </c>
      <c r="E356" s="9">
        <v>500</v>
      </c>
      <c r="F356" t="s">
        <v>188</v>
      </c>
      <c r="G356" s="3">
        <v>44062</v>
      </c>
      <c r="H356" s="3">
        <v>44226</v>
      </c>
      <c r="I356" s="3" t="s">
        <v>0</v>
      </c>
      <c r="J356" s="5">
        <v>44226</v>
      </c>
      <c r="L356" s="9"/>
      <c r="M356" s="14">
        <v>21000</v>
      </c>
      <c r="N356" t="s">
        <v>417</v>
      </c>
    </row>
    <row r="357" spans="1:14">
      <c r="A357" t="s">
        <v>12</v>
      </c>
      <c r="B357" t="s">
        <v>160</v>
      </c>
      <c r="C357" t="s">
        <v>39</v>
      </c>
      <c r="D357" t="s">
        <v>414</v>
      </c>
      <c r="E357" s="9">
        <v>125</v>
      </c>
      <c r="F357" t="s">
        <v>188</v>
      </c>
      <c r="G357" s="3">
        <v>44293</v>
      </c>
      <c r="H357" s="3">
        <v>44408</v>
      </c>
      <c r="I357" s="3" t="s">
        <v>6</v>
      </c>
      <c r="J357" s="5">
        <v>44408</v>
      </c>
      <c r="K357">
        <v>3795669</v>
      </c>
      <c r="L357" s="9"/>
      <c r="M357" s="14">
        <v>23600</v>
      </c>
      <c r="N357" t="s">
        <v>418</v>
      </c>
    </row>
    <row r="358" spans="1:14">
      <c r="A358" t="s">
        <v>12</v>
      </c>
      <c r="B358" t="s">
        <v>173</v>
      </c>
      <c r="C358" t="s">
        <v>39</v>
      </c>
      <c r="D358" t="s">
        <v>414</v>
      </c>
      <c r="E358" s="9">
        <v>142</v>
      </c>
      <c r="F358" t="s">
        <v>188</v>
      </c>
      <c r="G358" s="3">
        <v>44223</v>
      </c>
      <c r="H358" s="3">
        <v>44286</v>
      </c>
      <c r="I358" s="3" t="s">
        <v>2</v>
      </c>
      <c r="J358" s="5">
        <v>44531</v>
      </c>
      <c r="K358">
        <v>3716752</v>
      </c>
      <c r="L358" s="9"/>
      <c r="M358" s="14">
        <v>21800</v>
      </c>
      <c r="N358" t="s">
        <v>417</v>
      </c>
    </row>
    <row r="359" spans="1:14">
      <c r="A359" t="s">
        <v>12</v>
      </c>
      <c r="B359" t="s">
        <v>173</v>
      </c>
      <c r="C359" t="s">
        <v>39</v>
      </c>
      <c r="D359" t="s">
        <v>414</v>
      </c>
      <c r="E359" s="9">
        <v>96</v>
      </c>
      <c r="F359" t="s">
        <v>188</v>
      </c>
      <c r="G359" s="3">
        <v>44270</v>
      </c>
      <c r="H359" s="3">
        <v>44337</v>
      </c>
      <c r="I359" s="3" t="s">
        <v>4</v>
      </c>
      <c r="J359" s="5">
        <v>44337</v>
      </c>
      <c r="K359">
        <v>3773962</v>
      </c>
      <c r="L359" s="9"/>
      <c r="M359" s="14">
        <v>22600</v>
      </c>
      <c r="N359" t="s">
        <v>417</v>
      </c>
    </row>
    <row r="360" spans="1:14">
      <c r="A360" t="s">
        <v>12</v>
      </c>
      <c r="B360" t="s">
        <v>173</v>
      </c>
      <c r="C360" t="s">
        <v>39</v>
      </c>
      <c r="D360" t="s">
        <v>414</v>
      </c>
      <c r="E360" s="9">
        <v>1092</v>
      </c>
      <c r="F360" t="s">
        <v>188</v>
      </c>
      <c r="G360" s="3">
        <v>44270</v>
      </c>
      <c r="H360" s="3">
        <v>44343</v>
      </c>
      <c r="I360" s="3" t="s">
        <v>4</v>
      </c>
      <c r="J360" s="5">
        <v>44343</v>
      </c>
      <c r="K360">
        <v>3773962</v>
      </c>
      <c r="L360" s="9"/>
      <c r="M360" s="14">
        <v>22600</v>
      </c>
      <c r="N360" t="s">
        <v>417</v>
      </c>
    </row>
    <row r="361" spans="1:14">
      <c r="A361" t="s">
        <v>12</v>
      </c>
      <c r="B361" t="s">
        <v>173</v>
      </c>
      <c r="C361" t="s">
        <v>39</v>
      </c>
      <c r="D361" t="s">
        <v>414</v>
      </c>
      <c r="E361" s="9">
        <v>1689</v>
      </c>
      <c r="F361" t="s">
        <v>188</v>
      </c>
      <c r="G361" s="3">
        <v>44404</v>
      </c>
      <c r="H361" s="3">
        <v>44480</v>
      </c>
      <c r="I361" s="3" t="s">
        <v>9</v>
      </c>
      <c r="J361" s="5">
        <v>44480</v>
      </c>
      <c r="K361">
        <v>3997779</v>
      </c>
      <c r="L361" s="9"/>
      <c r="M361" s="14">
        <v>25200</v>
      </c>
      <c r="N361" t="s">
        <v>419</v>
      </c>
    </row>
    <row r="362" spans="1:14">
      <c r="A362" t="s">
        <v>12</v>
      </c>
      <c r="B362" t="s">
        <v>173</v>
      </c>
      <c r="C362" t="s">
        <v>39</v>
      </c>
      <c r="D362" t="s">
        <v>414</v>
      </c>
      <c r="E362" s="9">
        <v>946</v>
      </c>
      <c r="F362" t="s">
        <v>188</v>
      </c>
      <c r="G362" s="3">
        <v>44390</v>
      </c>
      <c r="H362" s="3">
        <v>44500</v>
      </c>
      <c r="I362" s="3" t="s">
        <v>9</v>
      </c>
      <c r="J362" s="5">
        <v>44500</v>
      </c>
      <c r="K362">
        <v>3997779</v>
      </c>
      <c r="L362" s="9"/>
      <c r="M362" s="14">
        <v>25200</v>
      </c>
      <c r="N362" t="s">
        <v>420</v>
      </c>
    </row>
    <row r="363" spans="1:14">
      <c r="A363" t="s">
        <v>12</v>
      </c>
      <c r="B363" t="s">
        <v>173</v>
      </c>
      <c r="C363" t="s">
        <v>39</v>
      </c>
      <c r="D363" t="s">
        <v>414</v>
      </c>
      <c r="E363" s="9">
        <v>802</v>
      </c>
      <c r="F363" t="s">
        <v>188</v>
      </c>
      <c r="G363" s="3">
        <v>44293</v>
      </c>
      <c r="H363" s="3">
        <v>44479</v>
      </c>
      <c r="I363" s="3" t="s">
        <v>9</v>
      </c>
      <c r="J363" s="3">
        <v>44479</v>
      </c>
      <c r="K363">
        <v>3795678</v>
      </c>
      <c r="L363" s="9"/>
      <c r="M363" s="14">
        <v>25200</v>
      </c>
      <c r="N363" t="s">
        <v>416</v>
      </c>
    </row>
    <row r="364" spans="1:14">
      <c r="A364" t="s">
        <v>12</v>
      </c>
      <c r="B364" t="s">
        <v>173</v>
      </c>
      <c r="C364" t="s">
        <v>39</v>
      </c>
      <c r="D364" t="s">
        <v>414</v>
      </c>
      <c r="E364" s="9">
        <v>1789</v>
      </c>
      <c r="F364" t="s">
        <v>188</v>
      </c>
      <c r="G364" s="3">
        <v>44293</v>
      </c>
      <c r="H364" s="3">
        <v>44460</v>
      </c>
      <c r="I364" s="3" t="s">
        <v>8</v>
      </c>
      <c r="J364" s="5">
        <v>44460</v>
      </c>
      <c r="K364">
        <v>3795669</v>
      </c>
      <c r="L364" s="9"/>
      <c r="M364" s="14">
        <v>24700</v>
      </c>
      <c r="N364" t="s">
        <v>418</v>
      </c>
    </row>
    <row r="365" spans="1:14">
      <c r="A365" t="s">
        <v>12</v>
      </c>
      <c r="B365" t="s">
        <v>173</v>
      </c>
      <c r="C365" t="s">
        <v>39</v>
      </c>
      <c r="D365" t="s">
        <v>414</v>
      </c>
      <c r="E365" s="9">
        <v>1784</v>
      </c>
      <c r="F365" t="s">
        <v>159</v>
      </c>
      <c r="G365" s="3">
        <v>44469</v>
      </c>
      <c r="H365" s="3">
        <v>44501</v>
      </c>
      <c r="I365" s="3" t="s">
        <v>10</v>
      </c>
      <c r="J365" s="7" t="s">
        <v>163</v>
      </c>
      <c r="K365">
        <v>3997779</v>
      </c>
      <c r="L365" s="9"/>
      <c r="M365" s="14">
        <v>26000</v>
      </c>
      <c r="N365" t="s">
        <v>421</v>
      </c>
    </row>
    <row r="366" spans="1:14">
      <c r="A366" t="s">
        <v>12</v>
      </c>
      <c r="B366" t="s">
        <v>173</v>
      </c>
      <c r="C366" t="s">
        <v>39</v>
      </c>
      <c r="D366" t="s">
        <v>414</v>
      </c>
      <c r="E366" s="9">
        <v>802</v>
      </c>
      <c r="F366" t="s">
        <v>159</v>
      </c>
      <c r="G366" s="3">
        <v>44404</v>
      </c>
      <c r="H366" s="3">
        <v>44509</v>
      </c>
      <c r="I366" s="3" t="s">
        <v>10</v>
      </c>
      <c r="J366" s="5">
        <v>44509</v>
      </c>
      <c r="K366">
        <v>3997779</v>
      </c>
      <c r="L366" s="9"/>
      <c r="M366" s="14">
        <v>25200</v>
      </c>
      <c r="N366" t="s">
        <v>422</v>
      </c>
    </row>
    <row r="367" spans="1:14">
      <c r="A367" s="17" t="s">
        <v>12</v>
      </c>
      <c r="B367" s="17" t="s">
        <v>173</v>
      </c>
      <c r="C367" s="17" t="s">
        <v>39</v>
      </c>
      <c r="D367" s="17" t="s">
        <v>423</v>
      </c>
      <c r="E367" s="18">
        <v>96</v>
      </c>
      <c r="F367" s="17" t="s">
        <v>188</v>
      </c>
      <c r="G367" s="19">
        <v>44404</v>
      </c>
      <c r="H367" s="19">
        <v>44509</v>
      </c>
      <c r="I367" s="19" t="s">
        <v>10</v>
      </c>
      <c r="J367" s="20">
        <v>44509</v>
      </c>
      <c r="K367" s="17">
        <v>3997779</v>
      </c>
      <c r="L367" s="18"/>
      <c r="M367" s="21">
        <v>26000</v>
      </c>
      <c r="N367" t="s">
        <v>419</v>
      </c>
    </row>
    <row r="368" spans="1:14">
      <c r="A368" t="s">
        <v>12</v>
      </c>
      <c r="B368" t="s">
        <v>160</v>
      </c>
      <c r="C368" t="s">
        <v>39</v>
      </c>
      <c r="D368" t="s">
        <v>424</v>
      </c>
      <c r="E368" s="9">
        <v>205</v>
      </c>
      <c r="F368" t="s">
        <v>159</v>
      </c>
      <c r="G368" s="3">
        <v>44316</v>
      </c>
      <c r="H368" s="3">
        <v>44367</v>
      </c>
      <c r="I368" s="3" t="s">
        <v>5</v>
      </c>
      <c r="J368" s="5" t="s">
        <v>425</v>
      </c>
      <c r="K368">
        <v>3819885</v>
      </c>
      <c r="L368" s="9"/>
      <c r="M368" s="14">
        <v>23100</v>
      </c>
    </row>
    <row r="369" spans="1:14">
      <c r="A369" t="s">
        <v>12</v>
      </c>
      <c r="B369" t="s">
        <v>160</v>
      </c>
      <c r="C369" t="s">
        <v>161</v>
      </c>
      <c r="D369" t="s">
        <v>424</v>
      </c>
      <c r="E369" s="9">
        <v>352.5</v>
      </c>
      <c r="F369" t="s">
        <v>171</v>
      </c>
      <c r="G369" s="3">
        <v>44410</v>
      </c>
      <c r="H369" s="3">
        <v>44441</v>
      </c>
      <c r="I369" s="3" t="s">
        <v>8</v>
      </c>
      <c r="J369" s="7" t="s">
        <v>163</v>
      </c>
      <c r="K369">
        <v>4007811</v>
      </c>
      <c r="L369" s="9"/>
      <c r="M369" s="14">
        <v>24700</v>
      </c>
    </row>
    <row r="370" spans="1:14">
      <c r="A370" t="s">
        <v>12</v>
      </c>
      <c r="B370" t="s">
        <v>160</v>
      </c>
      <c r="C370" t="s">
        <v>198</v>
      </c>
      <c r="D370" s="28" t="s">
        <v>426</v>
      </c>
      <c r="E370" s="9">
        <v>26.53</v>
      </c>
      <c r="F370" t="s">
        <v>159</v>
      </c>
      <c r="H370" s="3">
        <v>44501</v>
      </c>
      <c r="I370" s="3" t="s">
        <v>10</v>
      </c>
      <c r="J370" s="5"/>
      <c r="L370" s="9"/>
      <c r="M370" s="14">
        <v>26000</v>
      </c>
    </row>
    <row r="371" spans="1:14">
      <c r="A371" t="s">
        <v>12</v>
      </c>
      <c r="B371" t="s">
        <v>173</v>
      </c>
      <c r="C371" t="s">
        <v>39</v>
      </c>
      <c r="D371" t="s">
        <v>427</v>
      </c>
      <c r="E371" s="9">
        <v>123.5</v>
      </c>
      <c r="F371" t="s">
        <v>188</v>
      </c>
      <c r="G371" s="3">
        <v>44399</v>
      </c>
      <c r="H371" s="3">
        <v>44430</v>
      </c>
      <c r="I371" s="3" t="s">
        <v>7</v>
      </c>
      <c r="J371" s="7" t="s">
        <v>163</v>
      </c>
      <c r="K371" s="7">
        <v>4000568</v>
      </c>
      <c r="L371" s="9"/>
      <c r="M371" s="14">
        <v>24100</v>
      </c>
    </row>
    <row r="372" spans="1:14">
      <c r="A372" t="s">
        <v>12</v>
      </c>
      <c r="B372" t="s">
        <v>42</v>
      </c>
      <c r="C372" t="s">
        <v>39</v>
      </c>
      <c r="D372" t="s">
        <v>427</v>
      </c>
      <c r="E372" s="9">
        <v>104</v>
      </c>
      <c r="F372" t="s">
        <v>188</v>
      </c>
      <c r="G372" s="3">
        <v>44399</v>
      </c>
      <c r="H372" s="3">
        <v>44430</v>
      </c>
      <c r="I372" s="3" t="s">
        <v>7</v>
      </c>
      <c r="J372" s="7" t="s">
        <v>163</v>
      </c>
      <c r="K372" s="7">
        <v>4000568</v>
      </c>
      <c r="L372" s="9"/>
      <c r="M372" s="14">
        <v>24100</v>
      </c>
    </row>
    <row r="373" spans="1:14">
      <c r="A373" t="s">
        <v>13</v>
      </c>
      <c r="B373" t="s">
        <v>42</v>
      </c>
      <c r="C373" t="s">
        <v>39</v>
      </c>
      <c r="D373" t="s">
        <v>428</v>
      </c>
      <c r="E373" s="9">
        <v>6750</v>
      </c>
      <c r="F373" t="s">
        <v>175</v>
      </c>
      <c r="G373" s="3"/>
      <c r="H373" s="3">
        <v>44379</v>
      </c>
      <c r="I373" s="3" t="s">
        <v>6</v>
      </c>
      <c r="J373" s="7">
        <v>44820</v>
      </c>
      <c r="K373">
        <v>3957963</v>
      </c>
      <c r="L373" s="9"/>
      <c r="M373" s="14">
        <v>23600</v>
      </c>
    </row>
    <row r="374" spans="1:14">
      <c r="A374" t="s">
        <v>13</v>
      </c>
      <c r="B374" t="s">
        <v>173</v>
      </c>
      <c r="C374" t="s">
        <v>39</v>
      </c>
      <c r="D374" t="s">
        <v>428</v>
      </c>
      <c r="E374" s="9">
        <v>42</v>
      </c>
      <c r="F374" t="s">
        <v>175</v>
      </c>
      <c r="G374" s="3"/>
      <c r="H374" s="3">
        <v>44379</v>
      </c>
      <c r="I374" s="3" t="s">
        <v>6</v>
      </c>
      <c r="J374" s="5">
        <v>44820</v>
      </c>
      <c r="K374">
        <v>3957963</v>
      </c>
      <c r="L374" s="9"/>
      <c r="M374" s="14">
        <v>23600</v>
      </c>
    </row>
    <row r="375" spans="1:14">
      <c r="A375" t="s">
        <v>13</v>
      </c>
      <c r="B375" t="s">
        <v>47</v>
      </c>
      <c r="C375" t="s">
        <v>39</v>
      </c>
      <c r="D375" t="s">
        <v>428</v>
      </c>
      <c r="E375" s="9">
        <v>25</v>
      </c>
      <c r="F375" t="s">
        <v>175</v>
      </c>
      <c r="G375" s="3"/>
      <c r="H375" s="3">
        <v>44379</v>
      </c>
      <c r="I375" s="3" t="s">
        <v>6</v>
      </c>
      <c r="J375" s="7">
        <v>44820</v>
      </c>
      <c r="K375">
        <v>3957963</v>
      </c>
      <c r="L375" s="9"/>
      <c r="M375" s="14">
        <v>23600</v>
      </c>
    </row>
    <row r="376" spans="1:14">
      <c r="A376" t="s">
        <v>12</v>
      </c>
      <c r="B376" t="s">
        <v>160</v>
      </c>
      <c r="C376" t="s">
        <v>198</v>
      </c>
      <c r="D376" s="28" t="s">
        <v>429</v>
      </c>
      <c r="E376" s="9">
        <v>303.88</v>
      </c>
      <c r="F376" t="s">
        <v>159</v>
      </c>
      <c r="H376" s="3">
        <v>44531</v>
      </c>
      <c r="I376" s="3" t="s">
        <v>11</v>
      </c>
      <c r="J376" s="5"/>
      <c r="L376" s="9"/>
      <c r="M376" s="14">
        <v>26700</v>
      </c>
    </row>
    <row r="377" spans="1:14">
      <c r="A377" t="s">
        <v>14</v>
      </c>
      <c r="B377" t="s">
        <v>173</v>
      </c>
      <c r="C377" t="s">
        <v>39</v>
      </c>
      <c r="D377" t="s">
        <v>430</v>
      </c>
      <c r="E377" s="9">
        <v>662</v>
      </c>
      <c r="F377" t="s">
        <v>171</v>
      </c>
      <c r="G377" s="3"/>
      <c r="H377" s="3">
        <v>44247</v>
      </c>
      <c r="I377" s="3" t="s">
        <v>20</v>
      </c>
      <c r="J377" s="5" t="s">
        <v>163</v>
      </c>
      <c r="K377">
        <v>4020768</v>
      </c>
      <c r="L377" s="9"/>
      <c r="M377" s="14">
        <v>21400</v>
      </c>
      <c r="N377" t="s">
        <v>431</v>
      </c>
    </row>
    <row r="378" spans="1:14">
      <c r="A378" t="s">
        <v>14</v>
      </c>
      <c r="B378" t="s">
        <v>173</v>
      </c>
      <c r="C378" t="s">
        <v>39</v>
      </c>
      <c r="D378" t="s">
        <v>430</v>
      </c>
      <c r="E378" s="9">
        <v>569</v>
      </c>
      <c r="F378" t="s">
        <v>171</v>
      </c>
      <c r="G378" s="3"/>
      <c r="H378" s="3">
        <v>44247</v>
      </c>
      <c r="I378" s="3" t="s">
        <v>20</v>
      </c>
      <c r="J378" s="5" t="s">
        <v>163</v>
      </c>
      <c r="K378">
        <v>4020767</v>
      </c>
      <c r="L378" s="9"/>
      <c r="M378" s="14">
        <v>21400</v>
      </c>
      <c r="N378" t="s">
        <v>432</v>
      </c>
    </row>
    <row r="379" spans="1:14">
      <c r="A379" t="s">
        <v>14</v>
      </c>
      <c r="B379" t="s">
        <v>173</v>
      </c>
      <c r="C379" t="s">
        <v>39</v>
      </c>
      <c r="D379" t="s">
        <v>430</v>
      </c>
      <c r="E379" s="9">
        <v>400</v>
      </c>
      <c r="F379" t="s">
        <v>171</v>
      </c>
      <c r="G379" s="3"/>
      <c r="H379" s="3">
        <v>44247</v>
      </c>
      <c r="I379" s="3" t="s">
        <v>20</v>
      </c>
      <c r="J379" s="5" t="s">
        <v>163</v>
      </c>
      <c r="K379">
        <v>4020765</v>
      </c>
      <c r="L379" s="9"/>
      <c r="M379" s="14">
        <v>21400</v>
      </c>
      <c r="N379" t="s">
        <v>433</v>
      </c>
    </row>
    <row r="380" spans="1:14">
      <c r="A380" t="s">
        <v>14</v>
      </c>
      <c r="B380" t="s">
        <v>173</v>
      </c>
      <c r="C380" t="s">
        <v>39</v>
      </c>
      <c r="D380" t="s">
        <v>430</v>
      </c>
      <c r="E380" s="9">
        <v>853</v>
      </c>
      <c r="F380" t="s">
        <v>171</v>
      </c>
      <c r="G380" s="3"/>
      <c r="H380" s="3">
        <v>44247</v>
      </c>
      <c r="I380" s="3" t="s">
        <v>20</v>
      </c>
      <c r="J380" s="5" t="s">
        <v>163</v>
      </c>
      <c r="K380">
        <v>4020744</v>
      </c>
      <c r="L380" s="9"/>
      <c r="M380" s="14">
        <v>21400</v>
      </c>
      <c r="N380" t="s">
        <v>434</v>
      </c>
    </row>
    <row r="381" spans="1:14">
      <c r="A381" t="s">
        <v>14</v>
      </c>
      <c r="B381" t="s">
        <v>173</v>
      </c>
      <c r="C381" t="s">
        <v>39</v>
      </c>
      <c r="D381" t="s">
        <v>430</v>
      </c>
      <c r="E381" s="9">
        <v>720</v>
      </c>
      <c r="F381" t="s">
        <v>171</v>
      </c>
      <c r="G381" s="3">
        <v>44376</v>
      </c>
      <c r="H381" s="3">
        <v>44406</v>
      </c>
      <c r="I381" s="3" t="s">
        <v>6</v>
      </c>
      <c r="J381" s="5">
        <v>44406</v>
      </c>
      <c r="K381">
        <v>3955285</v>
      </c>
      <c r="L381" s="9"/>
      <c r="M381" s="14">
        <v>23600</v>
      </c>
      <c r="N381" t="s">
        <v>435</v>
      </c>
    </row>
    <row r="382" spans="1:14">
      <c r="A382" t="s">
        <v>14</v>
      </c>
      <c r="B382" t="s">
        <v>173</v>
      </c>
      <c r="C382" t="s">
        <v>39</v>
      </c>
      <c r="D382" t="s">
        <v>430</v>
      </c>
      <c r="E382" s="9">
        <v>528</v>
      </c>
      <c r="F382" t="s">
        <v>171</v>
      </c>
      <c r="G382" s="3">
        <v>44376</v>
      </c>
      <c r="H382" s="3">
        <v>44406</v>
      </c>
      <c r="I382" s="3" t="s">
        <v>6</v>
      </c>
      <c r="J382" s="7">
        <v>44406</v>
      </c>
      <c r="K382">
        <v>3955289</v>
      </c>
      <c r="L382" s="9"/>
      <c r="M382" s="14">
        <v>23600</v>
      </c>
      <c r="N382" t="s">
        <v>436</v>
      </c>
    </row>
    <row r="383" spans="1:14">
      <c r="A383" t="s">
        <v>13</v>
      </c>
      <c r="B383" t="s">
        <v>290</v>
      </c>
      <c r="C383" t="s">
        <v>168</v>
      </c>
      <c r="D383" s="28" t="s">
        <v>437</v>
      </c>
      <c r="E383" s="9">
        <v>690</v>
      </c>
      <c r="F383" t="s">
        <v>159</v>
      </c>
      <c r="G383" s="3">
        <v>44518</v>
      </c>
      <c r="H383" s="3">
        <v>44548</v>
      </c>
      <c r="I383" s="3" t="s">
        <v>11</v>
      </c>
      <c r="J383" s="5" t="s">
        <v>163</v>
      </c>
      <c r="K383">
        <v>4150607</v>
      </c>
      <c r="L383" s="22"/>
      <c r="M383" s="14">
        <v>26700</v>
      </c>
    </row>
    <row r="384" spans="1:14">
      <c r="A384" t="s">
        <v>13</v>
      </c>
      <c r="B384" t="s">
        <v>160</v>
      </c>
      <c r="C384" t="s">
        <v>225</v>
      </c>
      <c r="D384" t="s">
        <v>438</v>
      </c>
      <c r="E384" s="9">
        <v>4059</v>
      </c>
      <c r="F384" t="s">
        <v>171</v>
      </c>
      <c r="G384" s="3">
        <v>44193</v>
      </c>
      <c r="H384" s="3">
        <v>44227</v>
      </c>
      <c r="I384" s="3" t="s">
        <v>0</v>
      </c>
      <c r="J384" s="3">
        <v>44227</v>
      </c>
      <c r="K384">
        <v>3696523</v>
      </c>
      <c r="L384" s="9"/>
      <c r="M384" s="14">
        <v>21000</v>
      </c>
    </row>
    <row r="385" spans="1:14">
      <c r="A385" t="s">
        <v>13</v>
      </c>
      <c r="B385" t="s">
        <v>173</v>
      </c>
      <c r="C385" t="s">
        <v>168</v>
      </c>
      <c r="D385" t="s">
        <v>439</v>
      </c>
      <c r="E385" s="9">
        <v>705</v>
      </c>
      <c r="F385" t="s">
        <v>188</v>
      </c>
      <c r="G385" s="3">
        <v>44041</v>
      </c>
      <c r="H385" s="3">
        <v>44204</v>
      </c>
      <c r="I385" s="3" t="s">
        <v>0</v>
      </c>
      <c r="J385" s="5">
        <v>44355</v>
      </c>
      <c r="K385">
        <v>3551662</v>
      </c>
      <c r="L385" s="9"/>
      <c r="M385" s="14">
        <v>21000</v>
      </c>
    </row>
    <row r="386" spans="1:14">
      <c r="A386" t="s">
        <v>13</v>
      </c>
      <c r="B386" t="s">
        <v>160</v>
      </c>
      <c r="C386" t="s">
        <v>168</v>
      </c>
      <c r="D386" t="s">
        <v>439</v>
      </c>
      <c r="E386" s="9">
        <v>2367.7800000000002</v>
      </c>
      <c r="F386" t="s">
        <v>188</v>
      </c>
      <c r="G386" s="3">
        <v>44041</v>
      </c>
      <c r="H386" s="3">
        <v>44197</v>
      </c>
      <c r="I386" s="3" t="s">
        <v>0</v>
      </c>
      <c r="J386" s="5">
        <v>44487</v>
      </c>
      <c r="K386">
        <v>3551662</v>
      </c>
      <c r="L386" s="9"/>
      <c r="M386" s="14">
        <v>21000</v>
      </c>
    </row>
    <row r="387" spans="1:14">
      <c r="A387" t="s">
        <v>12</v>
      </c>
      <c r="B387" t="s">
        <v>173</v>
      </c>
      <c r="C387" t="s">
        <v>39</v>
      </c>
      <c r="D387" t="s">
        <v>60</v>
      </c>
      <c r="E387" s="9">
        <v>267</v>
      </c>
      <c r="F387" t="s">
        <v>175</v>
      </c>
      <c r="G387" s="3">
        <v>44365</v>
      </c>
      <c r="H387" s="3">
        <v>44407</v>
      </c>
      <c r="I387" s="3" t="s">
        <v>6</v>
      </c>
      <c r="J387" s="5">
        <v>44407</v>
      </c>
      <c r="K387">
        <v>3942420</v>
      </c>
      <c r="L387" s="9"/>
      <c r="M387" s="14">
        <v>23600</v>
      </c>
    </row>
    <row r="388" spans="1:14">
      <c r="A388" t="s">
        <v>12</v>
      </c>
      <c r="B388" t="s">
        <v>42</v>
      </c>
      <c r="C388" t="s">
        <v>39</v>
      </c>
      <c r="D388" t="s">
        <v>60</v>
      </c>
      <c r="E388" s="9">
        <v>100</v>
      </c>
      <c r="F388" t="s">
        <v>175</v>
      </c>
      <c r="G388" s="3">
        <v>44365</v>
      </c>
      <c r="H388" s="3">
        <v>44407</v>
      </c>
      <c r="I388" s="3" t="s">
        <v>6</v>
      </c>
      <c r="J388" s="5">
        <v>44407</v>
      </c>
      <c r="K388">
        <v>3942420</v>
      </c>
      <c r="L388" s="9"/>
      <c r="M388" s="14">
        <v>23600</v>
      </c>
    </row>
    <row r="389" spans="1:14">
      <c r="A389" t="s">
        <v>12</v>
      </c>
      <c r="B389" t="s">
        <v>173</v>
      </c>
      <c r="C389" t="s">
        <v>39</v>
      </c>
      <c r="D389" t="s">
        <v>60</v>
      </c>
      <c r="E389" s="9">
        <v>292</v>
      </c>
      <c r="F389" t="s">
        <v>188</v>
      </c>
      <c r="G389" s="3">
        <v>44454</v>
      </c>
      <c r="H389" s="3">
        <v>44498</v>
      </c>
      <c r="I389" s="3" t="s">
        <v>9</v>
      </c>
      <c r="J389" s="5">
        <v>44498</v>
      </c>
      <c r="K389">
        <v>4072712</v>
      </c>
      <c r="L389" s="22"/>
      <c r="M389" s="14">
        <v>25200</v>
      </c>
      <c r="N389" t="s">
        <v>440</v>
      </c>
    </row>
    <row r="390" spans="1:14">
      <c r="A390" t="s">
        <v>12</v>
      </c>
      <c r="B390" t="s">
        <v>42</v>
      </c>
      <c r="C390" t="s">
        <v>39</v>
      </c>
      <c r="D390" t="s">
        <v>60</v>
      </c>
      <c r="E390" s="9">
        <v>100</v>
      </c>
      <c r="F390" t="s">
        <v>188</v>
      </c>
      <c r="G390" s="3">
        <v>44454</v>
      </c>
      <c r="H390" s="3">
        <v>44509</v>
      </c>
      <c r="I390" s="3" t="s">
        <v>10</v>
      </c>
      <c r="J390" s="5">
        <v>44509</v>
      </c>
      <c r="K390">
        <v>4072712</v>
      </c>
      <c r="L390" s="22"/>
      <c r="M390" s="14">
        <v>26000</v>
      </c>
      <c r="N390" t="s">
        <v>440</v>
      </c>
    </row>
    <row r="391" spans="1:14">
      <c r="A391" t="s">
        <v>12</v>
      </c>
      <c r="B391" t="s">
        <v>160</v>
      </c>
      <c r="C391" t="s">
        <v>164</v>
      </c>
      <c r="D391" t="s">
        <v>441</v>
      </c>
      <c r="E391" s="9">
        <v>2.4</v>
      </c>
      <c r="F391" t="s">
        <v>159</v>
      </c>
      <c r="H391" s="3">
        <v>44439</v>
      </c>
      <c r="I391" s="3" t="s">
        <v>7</v>
      </c>
      <c r="J391" s="7"/>
      <c r="L391" s="9"/>
      <c r="M391" s="14">
        <v>24100</v>
      </c>
    </row>
    <row r="392" spans="1:14">
      <c r="A392" t="s">
        <v>12</v>
      </c>
      <c r="B392" t="s">
        <v>160</v>
      </c>
      <c r="C392" t="s">
        <v>164</v>
      </c>
      <c r="D392" t="s">
        <v>441</v>
      </c>
      <c r="E392" s="9">
        <v>3.75</v>
      </c>
      <c r="F392" t="s">
        <v>159</v>
      </c>
      <c r="G392" s="3"/>
      <c r="H392" s="3">
        <v>44408</v>
      </c>
      <c r="I392" s="3" t="s">
        <v>6</v>
      </c>
      <c r="J392" s="7"/>
      <c r="L392" s="9"/>
      <c r="M392" s="14">
        <v>23600</v>
      </c>
    </row>
    <row r="393" spans="1:14">
      <c r="A393" t="s">
        <v>13</v>
      </c>
      <c r="B393" t="s">
        <v>173</v>
      </c>
      <c r="C393" t="s">
        <v>168</v>
      </c>
      <c r="D393" t="s">
        <v>442</v>
      </c>
      <c r="E393" s="9">
        <v>1195</v>
      </c>
      <c r="F393" t="s">
        <v>171</v>
      </c>
      <c r="G393" s="3">
        <v>44195</v>
      </c>
      <c r="H393" s="3">
        <v>44450</v>
      </c>
      <c r="I393" s="3" t="s">
        <v>8</v>
      </c>
      <c r="J393" s="5">
        <v>44450</v>
      </c>
      <c r="K393">
        <v>3698807</v>
      </c>
      <c r="L393" s="9"/>
      <c r="M393" s="14">
        <v>24700</v>
      </c>
    </row>
    <row r="394" spans="1:14">
      <c r="A394" t="s">
        <v>12</v>
      </c>
      <c r="B394" t="s">
        <v>160</v>
      </c>
      <c r="C394" t="s">
        <v>164</v>
      </c>
      <c r="D394" t="s">
        <v>443</v>
      </c>
      <c r="E394" s="9">
        <v>11.25</v>
      </c>
      <c r="F394" t="s">
        <v>159</v>
      </c>
      <c r="H394" s="3">
        <v>44439</v>
      </c>
      <c r="I394" s="3" t="s">
        <v>7</v>
      </c>
      <c r="J394" s="7"/>
      <c r="L394" s="9"/>
      <c r="M394" s="14">
        <v>24100</v>
      </c>
    </row>
    <row r="395" spans="1:14">
      <c r="A395" t="s">
        <v>12</v>
      </c>
      <c r="B395" t="s">
        <v>160</v>
      </c>
      <c r="C395" t="s">
        <v>164</v>
      </c>
      <c r="D395" t="s">
        <v>443</v>
      </c>
      <c r="E395" s="9">
        <v>2.4</v>
      </c>
      <c r="F395" t="s">
        <v>159</v>
      </c>
      <c r="G395" s="3"/>
      <c r="H395" s="3">
        <v>44408</v>
      </c>
      <c r="I395" s="3" t="s">
        <v>6</v>
      </c>
      <c r="J395" s="7"/>
      <c r="L395" s="9"/>
      <c r="M395" s="14">
        <v>23600</v>
      </c>
    </row>
    <row r="396" spans="1:14">
      <c r="A396" t="s">
        <v>14</v>
      </c>
      <c r="B396" t="s">
        <v>173</v>
      </c>
      <c r="C396" t="s">
        <v>168</v>
      </c>
      <c r="D396" t="s">
        <v>444</v>
      </c>
      <c r="E396" s="9">
        <v>495</v>
      </c>
      <c r="F396" t="s">
        <v>159</v>
      </c>
      <c r="G396" s="3">
        <v>44351</v>
      </c>
      <c r="H396" s="3">
        <v>44381</v>
      </c>
      <c r="I396" s="3" t="s">
        <v>6</v>
      </c>
      <c r="J396" s="7" t="s">
        <v>163</v>
      </c>
      <c r="K396">
        <v>3865590</v>
      </c>
      <c r="L396" s="9"/>
      <c r="M396" s="14">
        <v>23600</v>
      </c>
    </row>
    <row r="397" spans="1:14">
      <c r="A397" t="s">
        <v>12</v>
      </c>
      <c r="B397" t="s">
        <v>202</v>
      </c>
      <c r="C397" t="s">
        <v>39</v>
      </c>
      <c r="D397" s="28" t="s">
        <v>445</v>
      </c>
      <c r="E397" s="9">
        <v>6607.88</v>
      </c>
      <c r="F397" t="s">
        <v>159</v>
      </c>
      <c r="G397" s="3"/>
      <c r="H397" s="3">
        <v>44440</v>
      </c>
      <c r="I397" s="3" t="s">
        <v>8</v>
      </c>
      <c r="J397" s="5" t="s">
        <v>163</v>
      </c>
      <c r="K397">
        <v>4134508</v>
      </c>
      <c r="L397" s="22"/>
      <c r="M397" s="14">
        <v>24700</v>
      </c>
      <c r="N397" t="s">
        <v>446</v>
      </c>
    </row>
    <row r="398" spans="1:14">
      <c r="A398" s="23" t="s">
        <v>13</v>
      </c>
      <c r="B398" t="s">
        <v>160</v>
      </c>
      <c r="C398" t="s">
        <v>225</v>
      </c>
      <c r="D398" s="28" t="s">
        <v>447</v>
      </c>
      <c r="E398" s="9">
        <v>1850</v>
      </c>
      <c r="F398" t="s">
        <v>184</v>
      </c>
      <c r="G398" s="3">
        <v>44530</v>
      </c>
      <c r="H398" s="3">
        <v>44560</v>
      </c>
      <c r="I398" s="3" t="s">
        <v>11</v>
      </c>
      <c r="J398" s="5" t="s">
        <v>448</v>
      </c>
      <c r="K398">
        <v>4163639</v>
      </c>
      <c r="L398" s="22"/>
      <c r="M398" s="14">
        <v>26700</v>
      </c>
    </row>
    <row r="399" spans="1:14">
      <c r="A399" t="s">
        <v>12</v>
      </c>
      <c r="B399" t="s">
        <v>160</v>
      </c>
      <c r="C399" t="s">
        <v>179</v>
      </c>
      <c r="D399" s="28" t="s">
        <v>449</v>
      </c>
      <c r="E399" s="9">
        <v>2987</v>
      </c>
      <c r="F399" t="s">
        <v>242</v>
      </c>
      <c r="H399" s="3">
        <v>44470</v>
      </c>
      <c r="I399" s="3" t="s">
        <v>9</v>
      </c>
      <c r="J399" s="5"/>
      <c r="L399" s="9"/>
      <c r="M399" s="14">
        <v>26000</v>
      </c>
    </row>
    <row r="400" spans="1:14">
      <c r="A400" t="s">
        <v>12</v>
      </c>
      <c r="B400" t="s">
        <v>160</v>
      </c>
      <c r="C400" t="s">
        <v>179</v>
      </c>
      <c r="D400" s="28" t="s">
        <v>449</v>
      </c>
      <c r="E400" s="9">
        <v>4777.21</v>
      </c>
      <c r="F400" t="s">
        <v>159</v>
      </c>
      <c r="G400" s="3"/>
      <c r="H400" s="3">
        <v>44530</v>
      </c>
      <c r="I400" s="3" t="s">
        <v>10</v>
      </c>
      <c r="J400" s="5"/>
      <c r="L400" s="22"/>
      <c r="M400" s="14">
        <v>26000</v>
      </c>
    </row>
    <row r="401" spans="1:13">
      <c r="A401" t="s">
        <v>12</v>
      </c>
      <c r="B401" t="s">
        <v>173</v>
      </c>
      <c r="C401" t="s">
        <v>39</v>
      </c>
      <c r="D401" t="s">
        <v>450</v>
      </c>
      <c r="E401" s="9">
        <v>455.5</v>
      </c>
      <c r="F401" t="s">
        <v>171</v>
      </c>
      <c r="G401" s="3">
        <v>44484</v>
      </c>
      <c r="H401" s="3">
        <v>44515</v>
      </c>
      <c r="I401" s="3" t="s">
        <v>10</v>
      </c>
      <c r="J401" s="5" t="s">
        <v>163</v>
      </c>
      <c r="K401">
        <v>4114508</v>
      </c>
      <c r="L401" s="9"/>
      <c r="M401" s="14">
        <v>26000</v>
      </c>
    </row>
    <row r="402" spans="1:13">
      <c r="A402" t="s">
        <v>13</v>
      </c>
      <c r="B402" t="s">
        <v>47</v>
      </c>
      <c r="C402" t="s">
        <v>168</v>
      </c>
      <c r="D402" t="s">
        <v>451</v>
      </c>
      <c r="E402" s="9">
        <v>79.78</v>
      </c>
      <c r="F402" t="s">
        <v>242</v>
      </c>
      <c r="G402" s="3">
        <v>44214</v>
      </c>
      <c r="H402" s="3">
        <v>44245</v>
      </c>
      <c r="I402" s="3" t="s">
        <v>20</v>
      </c>
      <c r="J402" s="5">
        <v>44245</v>
      </c>
      <c r="K402">
        <v>3710117</v>
      </c>
      <c r="L402" s="9"/>
      <c r="M402" s="14">
        <v>21400</v>
      </c>
    </row>
    <row r="403" spans="1:13">
      <c r="A403" t="s">
        <v>12</v>
      </c>
      <c r="B403" t="s">
        <v>160</v>
      </c>
      <c r="C403" t="s">
        <v>198</v>
      </c>
      <c r="D403" t="s">
        <v>452</v>
      </c>
      <c r="E403" s="9">
        <v>9.0399999999999991</v>
      </c>
      <c r="F403" t="s">
        <v>159</v>
      </c>
      <c r="H403" s="3">
        <v>44440</v>
      </c>
      <c r="I403" s="3" t="s">
        <v>8</v>
      </c>
      <c r="J403" s="7"/>
      <c r="L403" s="9"/>
      <c r="M403" s="14">
        <v>24700</v>
      </c>
    </row>
    <row r="404" spans="1:13">
      <c r="A404" t="s">
        <v>13</v>
      </c>
      <c r="B404" t="s">
        <v>160</v>
      </c>
      <c r="C404" t="s">
        <v>161</v>
      </c>
      <c r="D404" t="s">
        <v>101</v>
      </c>
      <c r="E404" s="9">
        <v>125</v>
      </c>
      <c r="F404" t="s">
        <v>159</v>
      </c>
      <c r="G404" s="3">
        <v>44442</v>
      </c>
      <c r="H404" s="3">
        <v>44472</v>
      </c>
      <c r="I404" s="3" t="s">
        <v>9</v>
      </c>
      <c r="J404" s="7" t="s">
        <v>163</v>
      </c>
      <c r="K404">
        <v>4055425</v>
      </c>
      <c r="L404" s="9"/>
      <c r="M404" s="14">
        <v>25200</v>
      </c>
    </row>
    <row r="405" spans="1:13">
      <c r="A405" t="s">
        <v>12</v>
      </c>
      <c r="B405" t="s">
        <v>160</v>
      </c>
      <c r="C405" t="s">
        <v>179</v>
      </c>
      <c r="D405" s="28" t="s">
        <v>453</v>
      </c>
      <c r="E405" s="9">
        <v>385.8</v>
      </c>
      <c r="F405" t="s">
        <v>159</v>
      </c>
      <c r="G405" s="3"/>
      <c r="H405" s="3">
        <v>44530</v>
      </c>
      <c r="I405" s="3" t="s">
        <v>10</v>
      </c>
      <c r="J405" s="5"/>
      <c r="L405" s="22"/>
      <c r="M405" s="14">
        <v>26000</v>
      </c>
    </row>
    <row r="406" spans="1:13">
      <c r="A406" t="s">
        <v>12</v>
      </c>
      <c r="B406" t="s">
        <v>160</v>
      </c>
      <c r="C406" t="s">
        <v>198</v>
      </c>
      <c r="D406" s="28" t="s">
        <v>454</v>
      </c>
      <c r="E406" s="9">
        <v>347.3</v>
      </c>
      <c r="F406" t="s">
        <v>159</v>
      </c>
      <c r="H406" s="3">
        <v>44531</v>
      </c>
      <c r="I406" s="3" t="s">
        <v>11</v>
      </c>
      <c r="J406" s="5"/>
      <c r="L406" s="9"/>
      <c r="M406" s="14">
        <v>26700</v>
      </c>
    </row>
    <row r="407" spans="1:13">
      <c r="A407" t="s">
        <v>12</v>
      </c>
      <c r="B407" t="s">
        <v>160</v>
      </c>
      <c r="C407" t="s">
        <v>164</v>
      </c>
      <c r="D407" t="s">
        <v>455</v>
      </c>
      <c r="E407" s="9">
        <v>11.25</v>
      </c>
      <c r="F407" t="s">
        <v>159</v>
      </c>
      <c r="G407" s="3"/>
      <c r="H407" s="3">
        <v>44408</v>
      </c>
      <c r="I407" s="3" t="s">
        <v>6</v>
      </c>
      <c r="J407" s="7"/>
      <c r="L407" s="9"/>
      <c r="M407" s="14">
        <v>23600</v>
      </c>
    </row>
    <row r="408" spans="1:13">
      <c r="A408" t="s">
        <v>13</v>
      </c>
      <c r="B408" t="s">
        <v>160</v>
      </c>
      <c r="C408" t="s">
        <v>164</v>
      </c>
      <c r="D408" t="s">
        <v>455</v>
      </c>
      <c r="E408" s="9">
        <v>5275.02</v>
      </c>
      <c r="F408" t="s">
        <v>178</v>
      </c>
      <c r="G408" s="3">
        <v>44525</v>
      </c>
      <c r="H408" s="3">
        <v>44530</v>
      </c>
      <c r="I408" s="3" t="s">
        <v>10</v>
      </c>
      <c r="J408" s="7" t="s">
        <v>163</v>
      </c>
      <c r="K408">
        <v>4044792</v>
      </c>
      <c r="L408" s="9"/>
      <c r="M408" s="14">
        <v>26000</v>
      </c>
    </row>
    <row r="409" spans="1:13">
      <c r="A409" t="s">
        <v>12</v>
      </c>
      <c r="B409" t="s">
        <v>173</v>
      </c>
      <c r="C409" t="s">
        <v>39</v>
      </c>
      <c r="D409" t="s">
        <v>456</v>
      </c>
      <c r="E409" s="9">
        <v>573</v>
      </c>
      <c r="F409" t="s">
        <v>188</v>
      </c>
      <c r="G409" s="3">
        <v>44347</v>
      </c>
      <c r="H409" s="3">
        <v>44378</v>
      </c>
      <c r="I409" s="3" t="s">
        <v>6</v>
      </c>
      <c r="J409" s="5">
        <v>45004</v>
      </c>
      <c r="K409">
        <v>3861705</v>
      </c>
      <c r="L409" s="9">
        <v>8453.91</v>
      </c>
      <c r="M409" s="14">
        <v>23600</v>
      </c>
    </row>
    <row r="410" spans="1:13">
      <c r="A410" t="s">
        <v>12</v>
      </c>
      <c r="B410" t="s">
        <v>173</v>
      </c>
      <c r="C410" t="s">
        <v>39</v>
      </c>
      <c r="D410" t="s">
        <v>456</v>
      </c>
      <c r="E410" s="9">
        <v>100</v>
      </c>
      <c r="F410" t="s">
        <v>188</v>
      </c>
      <c r="G410" s="3">
        <v>44347</v>
      </c>
      <c r="H410" s="3">
        <v>44378</v>
      </c>
      <c r="I410" s="3" t="s">
        <v>6</v>
      </c>
      <c r="J410" s="5">
        <v>45004</v>
      </c>
      <c r="K410">
        <v>3861705</v>
      </c>
      <c r="L410" s="9"/>
      <c r="M410" s="14">
        <v>23600</v>
      </c>
    </row>
    <row r="411" spans="1:13">
      <c r="A411" t="s">
        <v>12</v>
      </c>
      <c r="B411" t="s">
        <v>160</v>
      </c>
      <c r="C411" t="s">
        <v>164</v>
      </c>
      <c r="D411" t="s">
        <v>457</v>
      </c>
      <c r="E411" s="9">
        <v>2.75</v>
      </c>
      <c r="F411" t="s">
        <v>159</v>
      </c>
      <c r="G411" s="3"/>
      <c r="H411" s="3">
        <v>44408</v>
      </c>
      <c r="I411" s="3" t="s">
        <v>6</v>
      </c>
      <c r="J411" s="7"/>
      <c r="L411" s="9"/>
      <c r="M411" s="14">
        <v>23600</v>
      </c>
    </row>
    <row r="412" spans="1:13">
      <c r="A412" t="s">
        <v>13</v>
      </c>
      <c r="B412" t="s">
        <v>160</v>
      </c>
      <c r="C412" t="s">
        <v>225</v>
      </c>
      <c r="D412" t="s">
        <v>458</v>
      </c>
      <c r="E412" s="9">
        <v>2545</v>
      </c>
      <c r="F412" t="s">
        <v>171</v>
      </c>
      <c r="G412" s="3">
        <v>44181</v>
      </c>
      <c r="H412" s="3">
        <v>44227</v>
      </c>
      <c r="I412" s="3" t="s">
        <v>0</v>
      </c>
      <c r="J412" s="5">
        <v>44286</v>
      </c>
      <c r="K412">
        <v>3696527</v>
      </c>
      <c r="L412" s="9"/>
      <c r="M412" s="14">
        <v>21000</v>
      </c>
    </row>
    <row r="413" spans="1:13">
      <c r="A413" t="s">
        <v>12</v>
      </c>
      <c r="B413" t="s">
        <v>202</v>
      </c>
      <c r="C413" t="s">
        <v>198</v>
      </c>
      <c r="D413" s="28" t="s">
        <v>459</v>
      </c>
      <c r="E413" s="9">
        <v>8.31</v>
      </c>
      <c r="F413" t="s">
        <v>159</v>
      </c>
      <c r="H413" s="3">
        <v>44531</v>
      </c>
      <c r="I413" s="3" t="s">
        <v>11</v>
      </c>
      <c r="J413" s="5"/>
      <c r="L413" s="9"/>
      <c r="M413" s="14">
        <v>26700</v>
      </c>
    </row>
    <row r="414" spans="1:13">
      <c r="A414" t="s">
        <v>12</v>
      </c>
      <c r="B414" t="s">
        <v>160</v>
      </c>
      <c r="C414" t="s">
        <v>198</v>
      </c>
      <c r="D414" s="28" t="s">
        <v>459</v>
      </c>
      <c r="E414" s="9">
        <v>300</v>
      </c>
      <c r="F414" t="s">
        <v>159</v>
      </c>
      <c r="H414" s="3">
        <v>44501</v>
      </c>
      <c r="I414" s="3" t="s">
        <v>10</v>
      </c>
      <c r="J414" s="5"/>
      <c r="L414" s="9"/>
      <c r="M414" s="14">
        <v>26000</v>
      </c>
    </row>
    <row r="415" spans="1:13">
      <c r="A415" t="s">
        <v>12</v>
      </c>
      <c r="B415" t="s">
        <v>160</v>
      </c>
      <c r="C415" t="s">
        <v>198</v>
      </c>
      <c r="D415" s="28" t="s">
        <v>459</v>
      </c>
      <c r="E415" s="9">
        <v>342.89</v>
      </c>
      <c r="F415" t="s">
        <v>159</v>
      </c>
      <c r="G415" s="3"/>
      <c r="H415" s="3">
        <v>44561</v>
      </c>
      <c r="I415" s="3" t="s">
        <v>11</v>
      </c>
      <c r="J415" s="5"/>
      <c r="L415" s="22"/>
      <c r="M415" s="14">
        <v>26700</v>
      </c>
    </row>
    <row r="416" spans="1:13">
      <c r="A416" t="s">
        <v>12</v>
      </c>
      <c r="B416" t="s">
        <v>202</v>
      </c>
      <c r="C416" t="s">
        <v>198</v>
      </c>
      <c r="D416" s="28" t="s">
        <v>460</v>
      </c>
      <c r="E416" s="9">
        <v>1.1000000000000001</v>
      </c>
      <c r="F416" t="s">
        <v>159</v>
      </c>
      <c r="H416" s="3">
        <v>44531</v>
      </c>
      <c r="I416" s="3" t="s">
        <v>11</v>
      </c>
      <c r="J416" s="5"/>
      <c r="L416" s="9"/>
      <c r="M416" s="14">
        <v>26700</v>
      </c>
    </row>
    <row r="417" spans="1:14">
      <c r="A417" t="s">
        <v>13</v>
      </c>
      <c r="B417" t="s">
        <v>160</v>
      </c>
      <c r="C417" t="s">
        <v>39</v>
      </c>
      <c r="D417" s="28" t="s">
        <v>461</v>
      </c>
      <c r="E417" s="9">
        <v>185</v>
      </c>
      <c r="F417" t="s">
        <v>184</v>
      </c>
      <c r="H417" s="3">
        <v>44543</v>
      </c>
      <c r="I417" s="3" t="s">
        <v>11</v>
      </c>
      <c r="J417" s="5"/>
      <c r="L417" s="9"/>
      <c r="M417" s="14">
        <v>26700</v>
      </c>
    </row>
    <row r="418" spans="1:14">
      <c r="A418" s="10" t="s">
        <v>462</v>
      </c>
      <c r="B418" s="10"/>
      <c r="C418" s="10"/>
      <c r="D418" s="28"/>
      <c r="E418" s="11">
        <f>SUBTOTAL(109,Table2[[MRR Amount ]])</f>
        <v>295440.01000000013</v>
      </c>
      <c r="F418" s="10"/>
      <c r="G418" s="10"/>
      <c r="H418" s="10"/>
      <c r="I418" s="10"/>
      <c r="J418" s="12"/>
      <c r="K418" s="10"/>
      <c r="L418" s="11">
        <f>SUBTOTAL(109,Table2[Total ETL''s])</f>
        <v>54353.62999999999</v>
      </c>
      <c r="M418" s="16"/>
      <c r="N418" s="10"/>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AA057D5C-C6F8-43CC-9424-D04738C7118D}">
          <x14:formula1>
            <xm:f>'Types Table 2021'!$A$8:$A$16</xm:f>
          </x14:formula1>
          <xm:sqref>C2:C417</xm:sqref>
        </x14:dataValidation>
        <x14:dataValidation type="list" allowBlank="1" showInputMessage="1" showErrorMessage="1" xr:uid="{CD6CC94F-3656-4FEC-A91E-F598A66DA7CF}">
          <x14:formula1>
            <xm:f>'Types Table 2021'!$A$33:$A$40</xm:f>
          </x14:formula1>
          <xm:sqref>F2:F417</xm:sqref>
        </x14:dataValidation>
        <x14:dataValidation type="list" allowBlank="1" showInputMessage="1" showErrorMessage="1" xr:uid="{988D6918-8EF0-4236-9618-7B945E72DB6F}">
          <x14:formula1>
            <xm:f>'Types Table 2021'!$A$2:$A$4</xm:f>
          </x14:formula1>
          <xm:sqref>A2:A417</xm:sqref>
        </x14:dataValidation>
        <x14:dataValidation type="list" allowBlank="1" showInputMessage="1" showErrorMessage="1" xr:uid="{0B61BAD0-C957-4C15-88FD-1932F2F99A03}">
          <x14:formula1>
            <xm:f>'Types Table 2021'!$A$22:$A$29</xm:f>
          </x14:formula1>
          <xm:sqref>B2:B417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5A122-526E-4D9D-8A92-398D23567483}">
  <sheetPr>
    <tabColor theme="8" tint="0.79998168889431442"/>
  </sheetPr>
  <dimension ref="A1:N17"/>
  <sheetViews>
    <sheetView workbookViewId="0">
      <selection activeCell="B16" sqref="B16:M16"/>
    </sheetView>
  </sheetViews>
  <sheetFormatPr defaultRowHeight="14.45"/>
  <cols>
    <col min="1" max="1" width="20.5703125" bestFit="1" customWidth="1"/>
    <col min="2" max="2" width="17.28515625" bestFit="1" customWidth="1"/>
    <col min="3" max="3" width="9.140625" bestFit="1" customWidth="1"/>
    <col min="4" max="4" width="6.85546875" bestFit="1" customWidth="1"/>
    <col min="5" max="7" width="7.5703125" bestFit="1" customWidth="1"/>
    <col min="8" max="9" width="8.7109375" bestFit="1" customWidth="1"/>
    <col min="10" max="10" width="11" bestFit="1" customWidth="1"/>
    <col min="11" max="11" width="8.42578125" bestFit="1" customWidth="1"/>
    <col min="12" max="12" width="10.5703125" bestFit="1" customWidth="1"/>
    <col min="13" max="13" width="10.28515625" bestFit="1" customWidth="1"/>
    <col min="14" max="14" width="11.7109375" bestFit="1" customWidth="1"/>
  </cols>
  <sheetData>
    <row r="1" spans="1:14">
      <c r="A1" s="75" t="s">
        <v>15</v>
      </c>
      <c r="B1" t="s">
        <v>16</v>
      </c>
    </row>
    <row r="3" spans="1:14">
      <c r="A3" s="75" t="s">
        <v>17</v>
      </c>
      <c r="B3" s="75" t="s">
        <v>18</v>
      </c>
    </row>
    <row r="4" spans="1:14">
      <c r="A4" s="75" t="s">
        <v>19</v>
      </c>
      <c r="B4" t="s">
        <v>0</v>
      </c>
      <c r="C4" t="s">
        <v>1</v>
      </c>
      <c r="D4" t="s">
        <v>2</v>
      </c>
      <c r="E4" t="s">
        <v>3</v>
      </c>
      <c r="F4" t="s">
        <v>4</v>
      </c>
      <c r="G4" t="s">
        <v>5</v>
      </c>
      <c r="H4" t="s">
        <v>6</v>
      </c>
      <c r="I4" t="s">
        <v>7</v>
      </c>
      <c r="J4" t="s">
        <v>8</v>
      </c>
      <c r="K4" t="s">
        <v>9</v>
      </c>
      <c r="L4" t="s">
        <v>10</v>
      </c>
      <c r="M4" t="s">
        <v>11</v>
      </c>
      <c r="N4" t="s">
        <v>21</v>
      </c>
    </row>
    <row r="5" spans="1:14">
      <c r="A5" s="76" t="s">
        <v>13</v>
      </c>
      <c r="B5" s="82">
        <v>29663.78</v>
      </c>
      <c r="C5" s="82">
        <v>22087.739999999998</v>
      </c>
      <c r="D5" s="82">
        <v>218.5</v>
      </c>
      <c r="E5" s="82">
        <v>10831.470000000001</v>
      </c>
      <c r="F5" s="82">
        <v>17952.39</v>
      </c>
      <c r="G5" s="82">
        <v>27048.639999999999</v>
      </c>
      <c r="H5" s="82">
        <v>81134.890000000014</v>
      </c>
      <c r="I5" s="82">
        <v>104560.53</v>
      </c>
      <c r="J5" s="82">
        <v>84614.159999999989</v>
      </c>
      <c r="K5" s="82">
        <v>5930.9400000000005</v>
      </c>
      <c r="L5" s="82">
        <v>8989.42</v>
      </c>
      <c r="M5" s="82">
        <v>27373.350000000002</v>
      </c>
      <c r="N5" s="82">
        <v>420405.81</v>
      </c>
    </row>
    <row r="6" spans="1:14">
      <c r="A6" s="76" t="s">
        <v>14</v>
      </c>
      <c r="B6" s="82">
        <v>4069</v>
      </c>
      <c r="C6" s="82">
        <v>19789.309999999998</v>
      </c>
      <c r="D6" s="82">
        <v>2897</v>
      </c>
      <c r="E6" s="82">
        <v>2392</v>
      </c>
      <c r="F6" s="82">
        <v>20247.439999999999</v>
      </c>
      <c r="G6" s="82">
        <v>11766</v>
      </c>
      <c r="H6" s="82">
        <v>7839.6</v>
      </c>
      <c r="I6" s="82">
        <v>14228.5</v>
      </c>
      <c r="J6" s="82"/>
      <c r="K6" s="82"/>
      <c r="L6" s="82"/>
      <c r="M6" s="82">
        <v>598.5</v>
      </c>
      <c r="N6" s="82">
        <v>83827.350000000006</v>
      </c>
    </row>
    <row r="7" spans="1:14">
      <c r="A7" s="76" t="s">
        <v>12</v>
      </c>
      <c r="B7" s="82">
        <v>9253.52</v>
      </c>
      <c r="C7" s="82">
        <v>8314.11</v>
      </c>
      <c r="D7" s="82">
        <v>5594.07</v>
      </c>
      <c r="E7" s="82">
        <v>8968.630000000001</v>
      </c>
      <c r="F7" s="82">
        <v>6638.37</v>
      </c>
      <c r="G7" s="82">
        <v>7932.3</v>
      </c>
      <c r="H7" s="82">
        <v>32754.670000000002</v>
      </c>
      <c r="I7" s="82">
        <v>22003.1</v>
      </c>
      <c r="J7" s="82">
        <v>16073.3</v>
      </c>
      <c r="K7" s="82">
        <v>27498.34</v>
      </c>
      <c r="L7" s="82">
        <v>14017</v>
      </c>
      <c r="M7" s="82">
        <v>11209.93</v>
      </c>
      <c r="N7" s="82">
        <v>170257.34000000003</v>
      </c>
    </row>
    <row r="8" spans="1:14">
      <c r="A8" s="76" t="s">
        <v>21</v>
      </c>
      <c r="B8" s="82">
        <v>42986.3</v>
      </c>
      <c r="C8" s="82">
        <v>50191.159999999996</v>
      </c>
      <c r="D8" s="82">
        <v>8709.57</v>
      </c>
      <c r="E8" s="82">
        <v>22192.100000000002</v>
      </c>
      <c r="F8" s="82">
        <v>44838.200000000004</v>
      </c>
      <c r="G8" s="82">
        <v>46746.94</v>
      </c>
      <c r="H8" s="82">
        <v>121729.16000000002</v>
      </c>
      <c r="I8" s="82">
        <v>140792.13</v>
      </c>
      <c r="J8" s="82">
        <v>100687.45999999999</v>
      </c>
      <c r="K8" s="82">
        <v>33429.279999999999</v>
      </c>
      <c r="L8" s="82">
        <v>23006.42</v>
      </c>
      <c r="M8" s="82">
        <v>39181.78</v>
      </c>
      <c r="N8" s="82">
        <v>674490.5</v>
      </c>
    </row>
    <row r="12" spans="1:14">
      <c r="A12" t="s">
        <v>13</v>
      </c>
      <c r="B12" s="83">
        <f>B5/1000</f>
        <v>29.663779999999999</v>
      </c>
      <c r="C12" s="83">
        <f t="shared" ref="C12:M12" si="0">C5/1000</f>
        <v>22.087739999999997</v>
      </c>
      <c r="D12" s="83">
        <f t="shared" si="0"/>
        <v>0.2185</v>
      </c>
      <c r="E12" s="83">
        <f t="shared" si="0"/>
        <v>10.831470000000001</v>
      </c>
      <c r="F12" s="83">
        <f t="shared" si="0"/>
        <v>17.952390000000001</v>
      </c>
      <c r="G12" s="83">
        <f t="shared" si="0"/>
        <v>27.048639999999999</v>
      </c>
      <c r="H12" s="83">
        <f t="shared" si="0"/>
        <v>81.134890000000013</v>
      </c>
      <c r="I12" s="83">
        <f t="shared" si="0"/>
        <v>104.56053</v>
      </c>
      <c r="J12" s="83">
        <f t="shared" si="0"/>
        <v>84.614159999999984</v>
      </c>
      <c r="K12" s="83">
        <f t="shared" si="0"/>
        <v>5.9309400000000005</v>
      </c>
      <c r="L12" s="83">
        <f t="shared" si="0"/>
        <v>8.9894200000000009</v>
      </c>
      <c r="M12" s="83">
        <f t="shared" si="0"/>
        <v>27.373350000000002</v>
      </c>
      <c r="N12" s="84">
        <f t="shared" ref="N12" si="1">N5/1000</f>
        <v>420.40580999999997</v>
      </c>
    </row>
    <row r="13" spans="1:14">
      <c r="A13" t="s">
        <v>14</v>
      </c>
      <c r="B13" s="83">
        <f t="shared" ref="B13:M14" si="2">B6/1000</f>
        <v>4.069</v>
      </c>
      <c r="C13" s="83">
        <f t="shared" si="2"/>
        <v>19.789309999999997</v>
      </c>
      <c r="D13" s="83">
        <f t="shared" si="2"/>
        <v>2.8969999999999998</v>
      </c>
      <c r="E13" s="83">
        <f t="shared" si="2"/>
        <v>2.3919999999999999</v>
      </c>
      <c r="F13" s="83">
        <f t="shared" si="2"/>
        <v>20.247439999999997</v>
      </c>
      <c r="G13" s="83">
        <f t="shared" si="2"/>
        <v>11.766</v>
      </c>
      <c r="H13" s="83">
        <f t="shared" si="2"/>
        <v>7.8396000000000008</v>
      </c>
      <c r="I13" s="83">
        <f t="shared" si="2"/>
        <v>14.2285</v>
      </c>
      <c r="J13" s="83">
        <f t="shared" si="2"/>
        <v>0</v>
      </c>
      <c r="K13" s="83">
        <f t="shared" si="2"/>
        <v>0</v>
      </c>
      <c r="L13" s="83">
        <f t="shared" si="2"/>
        <v>0</v>
      </c>
      <c r="M13" s="83">
        <f t="shared" si="2"/>
        <v>0.59850000000000003</v>
      </c>
      <c r="N13" s="84">
        <f t="shared" ref="N13" si="3">N6/1000</f>
        <v>83.82735000000001</v>
      </c>
    </row>
    <row r="14" spans="1:14">
      <c r="A14" t="s">
        <v>12</v>
      </c>
      <c r="B14" s="83">
        <f t="shared" si="2"/>
        <v>9.25352</v>
      </c>
      <c r="C14" s="83">
        <f t="shared" si="2"/>
        <v>8.3141100000000012</v>
      </c>
      <c r="D14" s="83">
        <f t="shared" si="2"/>
        <v>5.5940699999999994</v>
      </c>
      <c r="E14" s="83">
        <f t="shared" si="2"/>
        <v>8.968630000000001</v>
      </c>
      <c r="F14" s="83">
        <f t="shared" si="2"/>
        <v>6.6383700000000001</v>
      </c>
      <c r="G14" s="83">
        <f t="shared" si="2"/>
        <v>7.9323000000000006</v>
      </c>
      <c r="H14" s="83">
        <f t="shared" si="2"/>
        <v>32.754670000000004</v>
      </c>
      <c r="I14" s="83">
        <f t="shared" si="2"/>
        <v>22.0031</v>
      </c>
      <c r="J14" s="83">
        <f t="shared" si="2"/>
        <v>16.0733</v>
      </c>
      <c r="K14" s="83">
        <f t="shared" si="2"/>
        <v>27.498339999999999</v>
      </c>
      <c r="L14" s="83">
        <f t="shared" si="2"/>
        <v>14.016999999999999</v>
      </c>
      <c r="M14" s="83">
        <f t="shared" si="2"/>
        <v>11.20993</v>
      </c>
      <c r="N14" s="84">
        <f t="shared" ref="N14" si="4">N7/1000</f>
        <v>170.25734000000003</v>
      </c>
    </row>
    <row r="15" spans="1:14">
      <c r="N15" s="10"/>
    </row>
    <row r="16" spans="1:14">
      <c r="A16" t="s">
        <v>24</v>
      </c>
      <c r="B16" s="86">
        <f t="shared" ref="B16:M16" si="5">(B12+B13)*-1</f>
        <v>-33.732779999999998</v>
      </c>
      <c r="C16" s="86">
        <f t="shared" si="5"/>
        <v>-41.877049999999997</v>
      </c>
      <c r="D16" s="86">
        <f t="shared" si="5"/>
        <v>-3.1154999999999999</v>
      </c>
      <c r="E16" s="86">
        <f t="shared" si="5"/>
        <v>-13.223470000000001</v>
      </c>
      <c r="F16" s="86">
        <f t="shared" si="5"/>
        <v>-38.199829999999999</v>
      </c>
      <c r="G16" s="86">
        <f t="shared" si="5"/>
        <v>-38.814639999999997</v>
      </c>
      <c r="H16" s="86">
        <f t="shared" si="5"/>
        <v>-88.974490000000017</v>
      </c>
      <c r="I16" s="86">
        <f t="shared" si="5"/>
        <v>-118.78903</v>
      </c>
      <c r="J16" s="86">
        <f t="shared" si="5"/>
        <v>-84.614159999999984</v>
      </c>
      <c r="K16" s="86">
        <f t="shared" si="5"/>
        <v>-5.9309400000000005</v>
      </c>
      <c r="L16" s="86">
        <f t="shared" si="5"/>
        <v>-8.9894200000000009</v>
      </c>
      <c r="M16" s="86">
        <f t="shared" si="5"/>
        <v>-27.971850000000003</v>
      </c>
      <c r="N16" s="84">
        <f t="shared" ref="N16" si="6">N12+N13</f>
        <v>504.23316</v>
      </c>
    </row>
    <row r="17" spans="1:1">
      <c r="A17">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CAC12-8CEA-4495-972F-8AD24EBFB58D}">
  <dimension ref="A1:O423"/>
  <sheetViews>
    <sheetView zoomScale="75" zoomScaleNormal="70" workbookViewId="0">
      <pane ySplit="1" topLeftCell="A9" activePane="bottomLeft" state="frozen"/>
      <selection pane="bottomLeft" activeCell="E104" sqref="E104"/>
      <selection activeCell="F129" sqref="F129"/>
    </sheetView>
  </sheetViews>
  <sheetFormatPr defaultRowHeight="14.45"/>
  <cols>
    <col min="1" max="1" width="13.5703125" customWidth="1"/>
    <col min="2" max="2" width="19.140625" bestFit="1" customWidth="1"/>
    <col min="3" max="3" width="25.7109375" bestFit="1" customWidth="1"/>
    <col min="4" max="4" width="50.140625" bestFit="1" customWidth="1"/>
    <col min="5" max="5" width="21.7109375" bestFit="1" customWidth="1"/>
    <col min="6" max="6" width="35.140625" bestFit="1" customWidth="1"/>
    <col min="7" max="7" width="26.7109375" bestFit="1" customWidth="1"/>
    <col min="8" max="8" width="14.140625" customWidth="1"/>
    <col min="9" max="9" width="14.140625" style="45" customWidth="1"/>
    <col min="10" max="10" width="19" customWidth="1"/>
    <col min="11" max="11" width="9.85546875" bestFit="1" customWidth="1"/>
    <col min="12" max="12" width="16.140625" customWidth="1"/>
    <col min="13" max="13" width="14.42578125" style="15" bestFit="1" customWidth="1"/>
    <col min="14" max="14" width="51.140625" customWidth="1"/>
    <col min="15" max="15" width="50.85546875" bestFit="1" customWidth="1"/>
  </cols>
  <sheetData>
    <row r="1" spans="1:15" ht="28.9">
      <c r="A1" s="2" t="s">
        <v>25</v>
      </c>
      <c r="B1" s="2" t="s">
        <v>26</v>
      </c>
      <c r="C1" s="2" t="s">
        <v>27</v>
      </c>
      <c r="D1" s="2" t="s">
        <v>28</v>
      </c>
      <c r="E1" s="8" t="s">
        <v>29</v>
      </c>
      <c r="F1" s="2" t="s">
        <v>30</v>
      </c>
      <c r="G1" s="2" t="s">
        <v>463</v>
      </c>
      <c r="H1" s="4" t="s">
        <v>15</v>
      </c>
      <c r="I1" s="4" t="s">
        <v>32</v>
      </c>
      <c r="J1" s="6" t="s">
        <v>33</v>
      </c>
      <c r="K1" s="2" t="s">
        <v>34</v>
      </c>
      <c r="L1" s="2" t="s">
        <v>35</v>
      </c>
      <c r="M1" s="13" t="s">
        <v>36</v>
      </c>
      <c r="N1" s="2" t="s">
        <v>37</v>
      </c>
      <c r="O1" s="2" t="s">
        <v>464</v>
      </c>
    </row>
    <row r="2" spans="1:15" hidden="1">
      <c r="A2" t="s">
        <v>12</v>
      </c>
      <c r="B2" t="s">
        <v>160</v>
      </c>
      <c r="C2" t="s">
        <v>39</v>
      </c>
      <c r="D2" s="28" t="s">
        <v>465</v>
      </c>
      <c r="E2" s="9">
        <v>3918.5</v>
      </c>
      <c r="F2" t="s">
        <v>45</v>
      </c>
      <c r="G2" s="47" t="str">
        <f>_xlfn.XLOOKUP(Table22[[#This Row],[Reason ]],Churn_Mapping[Reason],Churn_Mapping[Type],"")</f>
        <v>Uncontrollable</v>
      </c>
      <c r="H2" s="3">
        <v>44834</v>
      </c>
      <c r="I2" s="45" t="str">
        <f t="shared" ref="I2:I33" si="0">TEXT(H2,"mmmm")</f>
        <v>September</v>
      </c>
      <c r="J2" s="7"/>
      <c r="M2" s="15">
        <f>_xlfn.XLOOKUP(EOMONTH(Table22[[#This Row],[Effective Date: (BD)]],0),Budget_2022[Month],Budget_2022[Budget],"not found")</f>
        <v>53571</v>
      </c>
      <c r="N2" t="s">
        <v>466</v>
      </c>
    </row>
    <row r="3" spans="1:15" hidden="1">
      <c r="A3" s="41" t="s">
        <v>13</v>
      </c>
      <c r="B3" s="41" t="s">
        <v>160</v>
      </c>
      <c r="C3" s="41" t="s">
        <v>467</v>
      </c>
      <c r="D3" s="46" t="s">
        <v>468</v>
      </c>
      <c r="E3" s="59">
        <v>499.55</v>
      </c>
      <c r="F3" s="41" t="s">
        <v>469</v>
      </c>
      <c r="G3" s="60" t="str">
        <f>_xlfn.XLOOKUP(Table22[[#This Row],[Reason ]],Churn_Mapping[Reason],Churn_Mapping[Type],"")</f>
        <v xml:space="preserve">Unknown </v>
      </c>
      <c r="H3" s="61">
        <v>44866</v>
      </c>
      <c r="I3" s="62" t="str">
        <f t="shared" si="0"/>
        <v>November</v>
      </c>
      <c r="J3" s="63"/>
      <c r="K3" s="41"/>
      <c r="L3" s="41"/>
      <c r="M3" s="64">
        <f>_xlfn.XLOOKUP(EOMONTH(Table22[[#This Row],[Effective Date: (BD)]],0),Budget_2022[Month],Budget_2022[Budget],"not found")</f>
        <v>55290</v>
      </c>
      <c r="N3" s="41" t="s">
        <v>470</v>
      </c>
      <c r="O3" s="41"/>
    </row>
    <row r="4" spans="1:15" hidden="1">
      <c r="A4" s="41" t="s">
        <v>13</v>
      </c>
      <c r="B4" s="41" t="s">
        <v>160</v>
      </c>
      <c r="C4" s="41" t="s">
        <v>467</v>
      </c>
      <c r="D4" s="46" t="s">
        <v>471</v>
      </c>
      <c r="E4" s="59">
        <v>1384</v>
      </c>
      <c r="F4" s="41" t="s">
        <v>469</v>
      </c>
      <c r="G4" s="60" t="str">
        <f>_xlfn.XLOOKUP(Table22[[#This Row],[Reason ]],Churn_Mapping[Reason],Churn_Mapping[Type],"")</f>
        <v xml:space="preserve">Unknown </v>
      </c>
      <c r="H4" s="61">
        <v>44866</v>
      </c>
      <c r="I4" s="62" t="str">
        <f t="shared" si="0"/>
        <v>November</v>
      </c>
      <c r="J4" s="63"/>
      <c r="K4" s="41"/>
      <c r="L4" s="41"/>
      <c r="M4" s="64">
        <f>_xlfn.XLOOKUP(EOMONTH(Table22[[#This Row],[Effective Date: (BD)]],0),Budget_2022[Month],Budget_2022[Budget],"not found")</f>
        <v>55290</v>
      </c>
      <c r="N4" s="41" t="s">
        <v>470</v>
      </c>
      <c r="O4" s="41"/>
    </row>
    <row r="5" spans="1:15" hidden="1">
      <c r="A5" s="41" t="s">
        <v>13</v>
      </c>
      <c r="B5" s="41" t="s">
        <v>160</v>
      </c>
      <c r="C5" s="41" t="s">
        <v>467</v>
      </c>
      <c r="D5" s="46" t="s">
        <v>472</v>
      </c>
      <c r="E5" s="59">
        <v>64</v>
      </c>
      <c r="F5" s="41" t="s">
        <v>469</v>
      </c>
      <c r="G5" s="60" t="str">
        <f>_xlfn.XLOOKUP(Table22[[#This Row],[Reason ]],Churn_Mapping[Reason],Churn_Mapping[Type],"")</f>
        <v xml:space="preserve">Unknown </v>
      </c>
      <c r="H5" s="61">
        <v>44866</v>
      </c>
      <c r="I5" s="62" t="str">
        <f t="shared" si="0"/>
        <v>November</v>
      </c>
      <c r="J5" s="63"/>
      <c r="K5" s="41"/>
      <c r="L5" s="41"/>
      <c r="M5" s="64">
        <f>_xlfn.XLOOKUP(EOMONTH(Table22[[#This Row],[Effective Date: (BD)]],0),Budget_2022[Month],Budget_2022[Budget],"not found")</f>
        <v>55290</v>
      </c>
      <c r="N5" s="41" t="s">
        <v>470</v>
      </c>
      <c r="O5" s="41"/>
    </row>
    <row r="6" spans="1:15" hidden="1">
      <c r="A6" t="s">
        <v>13</v>
      </c>
      <c r="B6" t="s">
        <v>160</v>
      </c>
      <c r="C6" t="s">
        <v>467</v>
      </c>
      <c r="D6" s="28" t="s">
        <v>473</v>
      </c>
      <c r="E6" s="9">
        <v>1600.5</v>
      </c>
      <c r="F6" t="s">
        <v>54</v>
      </c>
      <c r="G6" s="47" t="str">
        <f>_xlfn.XLOOKUP(Table22[[#This Row],[Reason ]],Churn_Mapping[Reason],Churn_Mapping[Type],"")</f>
        <v>Uncontrollable</v>
      </c>
      <c r="H6" s="3">
        <v>44743</v>
      </c>
      <c r="I6" s="45" t="str">
        <f t="shared" si="0"/>
        <v>July</v>
      </c>
      <c r="J6" s="7"/>
      <c r="M6" s="15">
        <f>_xlfn.XLOOKUP(EOMONTH(Table22[[#This Row],[Effective Date: (BD)]],0),Budget_2022[Month],Budget_2022[Budget],"not found")</f>
        <v>44332</v>
      </c>
    </row>
    <row r="7" spans="1:15" hidden="1">
      <c r="A7" t="s">
        <v>13</v>
      </c>
      <c r="B7" t="s">
        <v>47</v>
      </c>
      <c r="C7" t="s">
        <v>39</v>
      </c>
      <c r="D7" s="28" t="s">
        <v>474</v>
      </c>
      <c r="E7" s="9">
        <v>611.16999999999996</v>
      </c>
      <c r="F7" t="s">
        <v>475</v>
      </c>
      <c r="G7" s="47" t="str">
        <f>_xlfn.XLOOKUP(Table22[[#This Row],[Reason ]],Churn_Mapping[Reason],Churn_Mapping[Type],"")</f>
        <v>Controllable</v>
      </c>
      <c r="H7" s="3">
        <v>44666</v>
      </c>
      <c r="I7" s="45" t="str">
        <f t="shared" si="0"/>
        <v>April</v>
      </c>
      <c r="J7" s="7"/>
      <c r="M7" s="15">
        <f>_xlfn.XLOOKUP(EOMONTH(Table22[[#This Row],[Effective Date: (BD)]],0),Budget_2022[Month],Budget_2022[Budget],"not found")</f>
        <v>37161.300000000003</v>
      </c>
    </row>
    <row r="8" spans="1:15" hidden="1">
      <c r="A8" t="s">
        <v>13</v>
      </c>
      <c r="B8" t="s">
        <v>173</v>
      </c>
      <c r="C8" t="s">
        <v>39</v>
      </c>
      <c r="D8" s="28" t="s">
        <v>474</v>
      </c>
      <c r="E8" s="9">
        <v>690</v>
      </c>
      <c r="F8" t="s">
        <v>475</v>
      </c>
      <c r="G8" s="47" t="str">
        <f>_xlfn.XLOOKUP(Table22[[#This Row],[Reason ]],Churn_Mapping[Reason],Churn_Mapping[Type],"")</f>
        <v>Controllable</v>
      </c>
      <c r="H8" s="3">
        <v>44666</v>
      </c>
      <c r="I8" s="45" t="str">
        <f t="shared" si="0"/>
        <v>April</v>
      </c>
      <c r="J8" s="7"/>
      <c r="M8" s="15">
        <f>_xlfn.XLOOKUP(EOMONTH(Table22[[#This Row],[Effective Date: (BD)]],0),Budget_2022[Month],Budget_2022[Budget],"not found")</f>
        <v>37161.300000000003</v>
      </c>
    </row>
    <row r="9" spans="1:15">
      <c r="A9" t="s">
        <v>13</v>
      </c>
      <c r="B9" t="s">
        <v>202</v>
      </c>
      <c r="C9" t="s">
        <v>476</v>
      </c>
      <c r="D9" s="28" t="s">
        <v>477</v>
      </c>
      <c r="E9" s="9">
        <v>493.9</v>
      </c>
      <c r="F9" t="s">
        <v>475</v>
      </c>
      <c r="G9" s="47" t="str">
        <f>_xlfn.XLOOKUP(Table22[[#This Row],[Reason ]],Churn_Mapping[Reason],Churn_Mapping[Type],"")</f>
        <v>Controllable</v>
      </c>
      <c r="H9" s="3">
        <v>44896</v>
      </c>
      <c r="I9" s="45" t="str">
        <f t="shared" si="0"/>
        <v>December</v>
      </c>
      <c r="J9" s="7"/>
      <c r="M9" s="15">
        <f>_xlfn.XLOOKUP(EOMONTH(Table22[[#This Row],[Effective Date: (BD)]],0),Budget_2022[Month],Budget_2022[Budget],"not found")</f>
        <v>56157</v>
      </c>
    </row>
    <row r="10" spans="1:15">
      <c r="A10" t="s">
        <v>13</v>
      </c>
      <c r="B10" t="s">
        <v>478</v>
      </c>
      <c r="C10" t="s">
        <v>476</v>
      </c>
      <c r="D10" s="28" t="s">
        <v>477</v>
      </c>
      <c r="E10" s="9">
        <v>59.76</v>
      </c>
      <c r="F10" t="s">
        <v>475</v>
      </c>
      <c r="G10" s="47" t="str">
        <f>_xlfn.XLOOKUP(Table22[[#This Row],[Reason ]],Churn_Mapping[Reason],Churn_Mapping[Type],"")</f>
        <v>Controllable</v>
      </c>
      <c r="H10" s="3">
        <v>44896</v>
      </c>
      <c r="I10" s="45" t="str">
        <f t="shared" si="0"/>
        <v>December</v>
      </c>
      <c r="J10" s="7"/>
      <c r="M10" s="15">
        <f>_xlfn.XLOOKUP(EOMONTH(Table22[[#This Row],[Effective Date: (BD)]],0),Budget_2022[Month],Budget_2022[Budget],"not found")</f>
        <v>56157</v>
      </c>
    </row>
    <row r="11" spans="1:15" hidden="1">
      <c r="A11" t="s">
        <v>13</v>
      </c>
      <c r="B11" t="s">
        <v>160</v>
      </c>
      <c r="C11" t="s">
        <v>161</v>
      </c>
      <c r="D11" s="28" t="s">
        <v>479</v>
      </c>
      <c r="E11" s="9">
        <v>2303</v>
      </c>
      <c r="F11" t="s">
        <v>54</v>
      </c>
      <c r="G11" s="47" t="str">
        <f>_xlfn.XLOOKUP(Table22[[#This Row],[Reason ]],Churn_Mapping[Reason],Churn_Mapping[Type],"")</f>
        <v>Uncontrollable</v>
      </c>
      <c r="H11" s="3">
        <v>44743</v>
      </c>
      <c r="I11" s="45" t="str">
        <f t="shared" si="0"/>
        <v>July</v>
      </c>
      <c r="J11" s="7"/>
      <c r="M11" s="15">
        <f>_xlfn.XLOOKUP(EOMONTH(Table22[[#This Row],[Effective Date: (BD)]],0),Budget_2022[Month],Budget_2022[Budget],"not found")</f>
        <v>44332</v>
      </c>
    </row>
    <row r="12" spans="1:15" hidden="1">
      <c r="A12" t="s">
        <v>13</v>
      </c>
      <c r="B12" t="s">
        <v>173</v>
      </c>
      <c r="C12" t="s">
        <v>161</v>
      </c>
      <c r="D12" s="28" t="s">
        <v>479</v>
      </c>
      <c r="E12" s="9">
        <v>687</v>
      </c>
      <c r="F12" t="s">
        <v>54</v>
      </c>
      <c r="G12" s="47" t="str">
        <f>_xlfn.XLOOKUP(Table22[[#This Row],[Reason ]],Churn_Mapping[Reason],Churn_Mapping[Type],"")</f>
        <v>Uncontrollable</v>
      </c>
      <c r="H12" s="3">
        <v>44774</v>
      </c>
      <c r="I12" s="45" t="str">
        <f t="shared" si="0"/>
        <v>August</v>
      </c>
      <c r="J12" s="7"/>
      <c r="M12" s="15">
        <f>_xlfn.XLOOKUP(EOMONTH(Table22[[#This Row],[Effective Date: (BD)]],0),Budget_2022[Month],Budget_2022[Budget],"not found")</f>
        <v>52731</v>
      </c>
    </row>
    <row r="13" spans="1:15" hidden="1">
      <c r="A13" t="s">
        <v>13</v>
      </c>
      <c r="B13" t="s">
        <v>160</v>
      </c>
      <c r="C13" t="s">
        <v>161</v>
      </c>
      <c r="D13" s="28" t="s">
        <v>479</v>
      </c>
      <c r="E13" s="9">
        <v>2303</v>
      </c>
      <c r="F13" t="s">
        <v>54</v>
      </c>
      <c r="G13" s="47" t="str">
        <f>_xlfn.XLOOKUP(Table22[[#This Row],[Reason ]],Churn_Mapping[Reason],Churn_Mapping[Type],"")</f>
        <v>Uncontrollable</v>
      </c>
      <c r="H13" s="3">
        <v>44727</v>
      </c>
      <c r="I13" s="45" t="str">
        <f t="shared" si="0"/>
        <v>June</v>
      </c>
      <c r="J13" s="7"/>
      <c r="M13" s="15">
        <f>_xlfn.XLOOKUP(EOMONTH(Table22[[#This Row],[Effective Date: (BD)]],0),Budget_2022[Month],Budget_2022[Budget],"not found")</f>
        <v>42008</v>
      </c>
    </row>
    <row r="14" spans="1:15" hidden="1">
      <c r="A14" t="s">
        <v>12</v>
      </c>
      <c r="B14" t="s">
        <v>478</v>
      </c>
      <c r="C14" t="s">
        <v>225</v>
      </c>
      <c r="D14" s="28" t="s">
        <v>480</v>
      </c>
      <c r="E14" s="9">
        <v>7.2</v>
      </c>
      <c r="F14" t="s">
        <v>481</v>
      </c>
      <c r="G14" s="47" t="str">
        <f>_xlfn.XLOOKUP(Table22[[#This Row],[Reason ]],Churn_Mapping[Reason],Churn_Mapping[Type],"")</f>
        <v>Uncontrollable</v>
      </c>
      <c r="H14" s="3">
        <v>44861</v>
      </c>
      <c r="I14" s="45" t="str">
        <f t="shared" si="0"/>
        <v>October</v>
      </c>
      <c r="J14" s="7"/>
      <c r="M14" s="15">
        <f>_xlfn.XLOOKUP(EOMONTH(Table22[[#This Row],[Effective Date: (BD)]],0),Budget_2022[Month],Budget_2022[Budget],"not found")</f>
        <v>54434</v>
      </c>
    </row>
    <row r="15" spans="1:15" hidden="1">
      <c r="A15" t="s">
        <v>13</v>
      </c>
      <c r="B15" t="s">
        <v>478</v>
      </c>
      <c r="C15" t="s">
        <v>168</v>
      </c>
      <c r="D15" s="28" t="s">
        <v>169</v>
      </c>
      <c r="E15" s="9">
        <v>15</v>
      </c>
      <c r="F15" t="s">
        <v>54</v>
      </c>
      <c r="G15" s="47" t="str">
        <f>_xlfn.XLOOKUP(Table22[[#This Row],[Reason ]],Churn_Mapping[Reason],Churn_Mapping[Type],"")</f>
        <v>Uncontrollable</v>
      </c>
      <c r="H15" s="3">
        <v>44688</v>
      </c>
      <c r="I15" s="45" t="str">
        <f t="shared" si="0"/>
        <v>May</v>
      </c>
      <c r="J15" s="7"/>
      <c r="M15" s="15">
        <f>_xlfn.XLOOKUP(EOMONTH(Table22[[#This Row],[Effective Date: (BD)]],0),Budget_2022[Month],Budget_2022[Budget],"not found")</f>
        <v>39402</v>
      </c>
    </row>
    <row r="16" spans="1:15" hidden="1">
      <c r="A16" t="s">
        <v>13</v>
      </c>
      <c r="B16" t="s">
        <v>173</v>
      </c>
      <c r="C16" t="s">
        <v>168</v>
      </c>
      <c r="D16" s="28" t="s">
        <v>169</v>
      </c>
      <c r="E16" s="9">
        <v>392</v>
      </c>
      <c r="F16" t="s">
        <v>54</v>
      </c>
      <c r="G16" s="47" t="str">
        <f>_xlfn.XLOOKUP(Table22[[#This Row],[Reason ]],Churn_Mapping[Reason],Churn_Mapping[Type],"")</f>
        <v>Uncontrollable</v>
      </c>
      <c r="H16" s="3">
        <v>44688</v>
      </c>
      <c r="I16" s="45" t="str">
        <f t="shared" si="0"/>
        <v>May</v>
      </c>
      <c r="J16" s="7"/>
      <c r="M16" s="15">
        <f>_xlfn.XLOOKUP(EOMONTH(Table22[[#This Row],[Effective Date: (BD)]],0),Budget_2022[Month],Budget_2022[Budget],"not found")</f>
        <v>39402</v>
      </c>
      <c r="O16" t="s">
        <v>482</v>
      </c>
    </row>
    <row r="17" spans="1:15" hidden="1">
      <c r="A17" t="s">
        <v>13</v>
      </c>
      <c r="B17" t="s">
        <v>47</v>
      </c>
      <c r="C17" t="s">
        <v>168</v>
      </c>
      <c r="D17" s="28" t="s">
        <v>169</v>
      </c>
      <c r="E17" s="9">
        <v>118.09</v>
      </c>
      <c r="F17" t="s">
        <v>54</v>
      </c>
      <c r="G17" s="47" t="str">
        <f>_xlfn.XLOOKUP(Table22[[#This Row],[Reason ]],Churn_Mapping[Reason],Churn_Mapping[Type],"")</f>
        <v>Uncontrollable</v>
      </c>
      <c r="H17" s="3">
        <v>44688</v>
      </c>
      <c r="I17" s="45" t="str">
        <f t="shared" si="0"/>
        <v>May</v>
      </c>
      <c r="J17" s="7"/>
      <c r="M17" s="15">
        <f>_xlfn.XLOOKUP(EOMONTH(Table22[[#This Row],[Effective Date: (BD)]],0),Budget_2022[Month],Budget_2022[Budget],"not found")</f>
        <v>39402</v>
      </c>
      <c r="O17" t="s">
        <v>482</v>
      </c>
    </row>
    <row r="18" spans="1:15" hidden="1">
      <c r="A18" t="s">
        <v>13</v>
      </c>
      <c r="B18" t="s">
        <v>42</v>
      </c>
      <c r="C18" t="s">
        <v>39</v>
      </c>
      <c r="D18" s="28" t="s">
        <v>483</v>
      </c>
      <c r="E18" s="9">
        <v>375</v>
      </c>
      <c r="F18" t="s">
        <v>475</v>
      </c>
      <c r="G18" s="47" t="str">
        <f>_xlfn.XLOOKUP(Table22[[#This Row],[Reason ]],Churn_Mapping[Reason],Churn_Mapping[Type],"")</f>
        <v>Controllable</v>
      </c>
      <c r="H18" s="3">
        <v>44713</v>
      </c>
      <c r="I18" s="45" t="str">
        <f t="shared" si="0"/>
        <v>June</v>
      </c>
      <c r="J18" s="7"/>
      <c r="M18" s="15">
        <f>_xlfn.XLOOKUP(EOMONTH(Table22[[#This Row],[Effective Date: (BD)]],0),Budget_2022[Month],Budget_2022[Budget],"not found")</f>
        <v>42008</v>
      </c>
    </row>
    <row r="19" spans="1:15" hidden="1">
      <c r="A19" t="s">
        <v>13</v>
      </c>
      <c r="B19" t="s">
        <v>173</v>
      </c>
      <c r="C19" t="s">
        <v>39</v>
      </c>
      <c r="D19" s="28" t="s">
        <v>483</v>
      </c>
      <c r="E19" s="9">
        <v>1320</v>
      </c>
      <c r="F19" t="s">
        <v>475</v>
      </c>
      <c r="G19" s="47" t="str">
        <f>_xlfn.XLOOKUP(Table22[[#This Row],[Reason ]],Churn_Mapping[Reason],Churn_Mapping[Type],"")</f>
        <v>Controllable</v>
      </c>
      <c r="H19" s="3">
        <v>44713</v>
      </c>
      <c r="I19" s="45" t="str">
        <f t="shared" si="0"/>
        <v>June</v>
      </c>
      <c r="J19" s="7"/>
      <c r="M19" s="15">
        <f>_xlfn.XLOOKUP(EOMONTH(Table22[[#This Row],[Effective Date: (BD)]],0),Budget_2022[Month],Budget_2022[Budget],"not found")</f>
        <v>42008</v>
      </c>
    </row>
    <row r="20" spans="1:15" hidden="1">
      <c r="A20" t="s">
        <v>13</v>
      </c>
      <c r="B20" t="s">
        <v>47</v>
      </c>
      <c r="C20" t="s">
        <v>39</v>
      </c>
      <c r="D20" s="28" t="s">
        <v>483</v>
      </c>
      <c r="E20" s="9">
        <v>1064</v>
      </c>
      <c r="F20" t="s">
        <v>475</v>
      </c>
      <c r="G20" s="47" t="str">
        <f>_xlfn.XLOOKUP(Table22[[#This Row],[Reason ]],Churn_Mapping[Reason],Churn_Mapping[Type],"")</f>
        <v>Controllable</v>
      </c>
      <c r="H20" s="3">
        <v>44713</v>
      </c>
      <c r="I20" s="45" t="str">
        <f t="shared" si="0"/>
        <v>June</v>
      </c>
      <c r="J20" s="7"/>
      <c r="M20" s="15">
        <f>_xlfn.XLOOKUP(EOMONTH(Table22[[#This Row],[Effective Date: (BD)]],0),Budget_2022[Month],Budget_2022[Budget],"not found")</f>
        <v>42008</v>
      </c>
    </row>
    <row r="21" spans="1:15" hidden="1">
      <c r="A21" t="s">
        <v>13</v>
      </c>
      <c r="B21" t="s">
        <v>202</v>
      </c>
      <c r="C21" t="s">
        <v>39</v>
      </c>
      <c r="D21" s="28" t="s">
        <v>483</v>
      </c>
      <c r="E21" s="9">
        <v>750</v>
      </c>
      <c r="F21" t="s">
        <v>475</v>
      </c>
      <c r="G21" s="47" t="str">
        <f>_xlfn.XLOOKUP(Table22[[#This Row],[Reason ]],Churn_Mapping[Reason],Churn_Mapping[Type],"")</f>
        <v>Controllable</v>
      </c>
      <c r="H21" s="3">
        <v>44713</v>
      </c>
      <c r="I21" s="45" t="str">
        <f t="shared" si="0"/>
        <v>June</v>
      </c>
      <c r="J21" s="7"/>
      <c r="M21" s="15">
        <f>_xlfn.XLOOKUP(EOMONTH(Table22[[#This Row],[Effective Date: (BD)]],0),Budget_2022[Month],Budget_2022[Budget],"not found")</f>
        <v>42008</v>
      </c>
    </row>
    <row r="22" spans="1:15" hidden="1">
      <c r="A22" t="s">
        <v>13</v>
      </c>
      <c r="B22" t="s">
        <v>160</v>
      </c>
      <c r="C22" t="s">
        <v>39</v>
      </c>
      <c r="D22" s="28" t="s">
        <v>483</v>
      </c>
      <c r="E22" s="9">
        <v>3544.6</v>
      </c>
      <c r="F22" t="s">
        <v>475</v>
      </c>
      <c r="G22" s="47" t="str">
        <f>_xlfn.XLOOKUP(Table22[[#This Row],[Reason ]],Churn_Mapping[Reason],Churn_Mapping[Type],"")</f>
        <v>Controllable</v>
      </c>
      <c r="H22" s="3">
        <v>44713</v>
      </c>
      <c r="I22" s="45" t="str">
        <f t="shared" si="0"/>
        <v>June</v>
      </c>
      <c r="J22" s="7"/>
      <c r="M22" s="15">
        <f>_xlfn.XLOOKUP(EOMONTH(Table22[[#This Row],[Effective Date: (BD)]],0),Budget_2022[Month],Budget_2022[Budget],"not found")</f>
        <v>42008</v>
      </c>
    </row>
    <row r="23" spans="1:15" hidden="1">
      <c r="A23" t="s">
        <v>13</v>
      </c>
      <c r="B23" t="s">
        <v>478</v>
      </c>
      <c r="C23" t="s">
        <v>39</v>
      </c>
      <c r="D23" s="28" t="s">
        <v>483</v>
      </c>
      <c r="E23" s="9">
        <v>705.34</v>
      </c>
      <c r="F23" t="s">
        <v>475</v>
      </c>
      <c r="G23" s="47" t="str">
        <f>_xlfn.XLOOKUP(Table22[[#This Row],[Reason ]],Churn_Mapping[Reason],Churn_Mapping[Type],"")</f>
        <v>Controllable</v>
      </c>
      <c r="H23" s="3">
        <v>44713</v>
      </c>
      <c r="I23" s="45" t="str">
        <f t="shared" si="0"/>
        <v>June</v>
      </c>
      <c r="J23" s="7"/>
      <c r="M23" s="15">
        <f>_xlfn.XLOOKUP(EOMONTH(Table22[[#This Row],[Effective Date: (BD)]],0),Budget_2022[Month],Budget_2022[Budget],"not found")</f>
        <v>42008</v>
      </c>
    </row>
    <row r="24" spans="1:15" hidden="1">
      <c r="A24" t="s">
        <v>13</v>
      </c>
      <c r="B24" t="s">
        <v>160</v>
      </c>
      <c r="C24" t="s">
        <v>484</v>
      </c>
      <c r="D24" s="28" t="s">
        <v>485</v>
      </c>
      <c r="E24" s="9">
        <v>620</v>
      </c>
      <c r="F24" t="s">
        <v>54</v>
      </c>
      <c r="G24" s="47" t="str">
        <f>_xlfn.XLOOKUP(Table22[[#This Row],[Reason ]],Churn_Mapping[Reason],Churn_Mapping[Type],"")</f>
        <v>Uncontrollable</v>
      </c>
      <c r="H24" s="3">
        <v>44805</v>
      </c>
      <c r="I24" s="45" t="str">
        <f t="shared" si="0"/>
        <v>September</v>
      </c>
      <c r="J24" s="7"/>
      <c r="M24" s="15">
        <f>_xlfn.XLOOKUP(EOMONTH(Table22[[#This Row],[Effective Date: (BD)]],0),Budget_2022[Month],Budget_2022[Budget],"not found")</f>
        <v>53571</v>
      </c>
    </row>
    <row r="25" spans="1:15" hidden="1">
      <c r="A25" t="s">
        <v>13</v>
      </c>
      <c r="B25" t="s">
        <v>160</v>
      </c>
      <c r="C25" t="s">
        <v>486</v>
      </c>
      <c r="D25" s="28" t="s">
        <v>487</v>
      </c>
      <c r="E25" s="9">
        <v>4459.3500000000004</v>
      </c>
      <c r="F25" t="s">
        <v>475</v>
      </c>
      <c r="G25" s="47" t="str">
        <f>_xlfn.XLOOKUP(Table22[[#This Row],[Reason ]],Churn_Mapping[Reason],Churn_Mapping[Type],"")</f>
        <v>Controllable</v>
      </c>
      <c r="H25" s="3">
        <v>44713</v>
      </c>
      <c r="I25" s="45" t="str">
        <f t="shared" si="0"/>
        <v>June</v>
      </c>
      <c r="J25" s="7"/>
      <c r="M25" s="15">
        <f>_xlfn.XLOOKUP(EOMONTH(Table22[[#This Row],[Effective Date: (BD)]],0),Budget_2022[Month],Budget_2022[Budget],"not found")</f>
        <v>42008</v>
      </c>
    </row>
    <row r="26" spans="1:15" hidden="1">
      <c r="A26" t="s">
        <v>13</v>
      </c>
      <c r="B26" t="s">
        <v>478</v>
      </c>
      <c r="C26" t="s">
        <v>486</v>
      </c>
      <c r="D26" s="28" t="s">
        <v>487</v>
      </c>
      <c r="E26" s="9">
        <v>640</v>
      </c>
      <c r="F26" t="s">
        <v>475</v>
      </c>
      <c r="G26" s="47" t="str">
        <f>_xlfn.XLOOKUP(Table22[[#This Row],[Reason ]],Churn_Mapping[Reason],Churn_Mapping[Type],"")</f>
        <v>Controllable</v>
      </c>
      <c r="H26" s="3">
        <v>44713</v>
      </c>
      <c r="I26" s="45" t="str">
        <f t="shared" si="0"/>
        <v>June</v>
      </c>
      <c r="J26" s="7"/>
      <c r="M26" s="15">
        <f>_xlfn.XLOOKUP(EOMONTH(Table22[[#This Row],[Effective Date: (BD)]],0),Budget_2022[Month],Budget_2022[Budget],"not found")</f>
        <v>42008</v>
      </c>
    </row>
    <row r="27" spans="1:15" hidden="1">
      <c r="A27" t="s">
        <v>13</v>
      </c>
      <c r="B27" t="s">
        <v>160</v>
      </c>
      <c r="C27" t="s">
        <v>476</v>
      </c>
      <c r="D27" s="28" t="s">
        <v>488</v>
      </c>
      <c r="E27" s="9">
        <v>1065</v>
      </c>
      <c r="F27" t="s">
        <v>54</v>
      </c>
      <c r="G27" s="47" t="str">
        <f>_xlfn.XLOOKUP(Table22[[#This Row],[Reason ]],Churn_Mapping[Reason],Churn_Mapping[Type],"")</f>
        <v>Uncontrollable</v>
      </c>
      <c r="H27" s="3">
        <v>44823</v>
      </c>
      <c r="I27" s="45" t="str">
        <f t="shared" si="0"/>
        <v>September</v>
      </c>
      <c r="J27" s="7"/>
      <c r="M27" s="15">
        <f>_xlfn.XLOOKUP(EOMONTH(Table22[[#This Row],[Effective Date: (BD)]],0),Budget_2022[Month],Budget_2022[Budget],"not found")</f>
        <v>53571</v>
      </c>
    </row>
    <row r="28" spans="1:15" hidden="1">
      <c r="A28" t="s">
        <v>13</v>
      </c>
      <c r="B28" t="s">
        <v>160</v>
      </c>
      <c r="C28" t="s">
        <v>484</v>
      </c>
      <c r="D28" s="28" t="s">
        <v>489</v>
      </c>
      <c r="E28" s="9">
        <v>942</v>
      </c>
      <c r="F28" t="s">
        <v>54</v>
      </c>
      <c r="G28" s="47" t="str">
        <f>_xlfn.XLOOKUP(Table22[[#This Row],[Reason ]],Churn_Mapping[Reason],Churn_Mapping[Type],"")</f>
        <v>Uncontrollable</v>
      </c>
      <c r="H28" s="3">
        <v>44713</v>
      </c>
      <c r="I28" s="45" t="str">
        <f t="shared" si="0"/>
        <v>June</v>
      </c>
      <c r="J28" s="7"/>
      <c r="M28" s="15">
        <f>_xlfn.XLOOKUP(EOMONTH(Table22[[#This Row],[Effective Date: (BD)]],0),Budget_2022[Month],Budget_2022[Budget],"not found")</f>
        <v>42008</v>
      </c>
    </row>
    <row r="29" spans="1:15" hidden="1">
      <c r="A29" t="s">
        <v>13</v>
      </c>
      <c r="B29" t="s">
        <v>202</v>
      </c>
      <c r="C29" t="s">
        <v>168</v>
      </c>
      <c r="D29" s="28" t="s">
        <v>490</v>
      </c>
      <c r="E29" s="9">
        <v>30</v>
      </c>
      <c r="F29" t="s">
        <v>45</v>
      </c>
      <c r="G29" s="47" t="str">
        <f>_xlfn.XLOOKUP(Table22[[#This Row],[Reason ]],Churn_Mapping[Reason],Churn_Mapping[Type],"")</f>
        <v>Uncontrollable</v>
      </c>
      <c r="H29" s="3">
        <v>44721</v>
      </c>
      <c r="I29" s="45" t="str">
        <f t="shared" si="0"/>
        <v>June</v>
      </c>
      <c r="J29" s="7"/>
      <c r="K29">
        <v>7632094</v>
      </c>
      <c r="M29" s="15">
        <f>_xlfn.XLOOKUP(EOMONTH(Table22[[#This Row],[Effective Date: (BD)]],0),Budget_2022[Month],Budget_2022[Budget],"not found")</f>
        <v>42008</v>
      </c>
      <c r="N29" t="s">
        <v>491</v>
      </c>
    </row>
    <row r="30" spans="1:15" hidden="1">
      <c r="A30" t="s">
        <v>13</v>
      </c>
      <c r="B30" t="s">
        <v>58</v>
      </c>
      <c r="C30" t="s">
        <v>39</v>
      </c>
      <c r="D30" s="28" t="s">
        <v>492</v>
      </c>
      <c r="E30" s="9">
        <v>1209</v>
      </c>
      <c r="F30" t="s">
        <v>475</v>
      </c>
      <c r="G30" s="47" t="str">
        <f>_xlfn.XLOOKUP(Table22[[#This Row],[Reason ]],Churn_Mapping[Reason],Churn_Mapping[Type],"")</f>
        <v>Controllable</v>
      </c>
      <c r="H30" s="3">
        <v>44805</v>
      </c>
      <c r="I30" s="45" t="str">
        <f t="shared" si="0"/>
        <v>September</v>
      </c>
      <c r="J30" s="7"/>
      <c r="M30" s="15">
        <f>_xlfn.XLOOKUP(EOMONTH(Table22[[#This Row],[Effective Date: (BD)]],0),Budget_2022[Month],Budget_2022[Budget],"not found")</f>
        <v>53571</v>
      </c>
    </row>
    <row r="31" spans="1:15" hidden="1">
      <c r="A31" t="s">
        <v>12</v>
      </c>
      <c r="B31" t="s">
        <v>160</v>
      </c>
      <c r="C31" t="s">
        <v>486</v>
      </c>
      <c r="D31" s="28" t="s">
        <v>493</v>
      </c>
      <c r="E31" s="9">
        <v>2616.25</v>
      </c>
      <c r="F31" t="s">
        <v>52</v>
      </c>
      <c r="G31" s="47" t="str">
        <f>_xlfn.XLOOKUP(Table22[[#This Row],[Reason ]],Churn_Mapping[Reason],Churn_Mapping[Type],"")</f>
        <v>Controllable</v>
      </c>
      <c r="H31" s="3">
        <v>44562</v>
      </c>
      <c r="I31" s="45" t="str">
        <f t="shared" si="0"/>
        <v>January</v>
      </c>
      <c r="J31" s="7"/>
      <c r="M31" s="14">
        <f>_xlfn.XLOOKUP(EOMONTH(Table22[[#This Row],[Effective Date: (BD)]],0),Budget_2022[Month],Budget_2022[Budget],"not found")</f>
        <v>36276.76</v>
      </c>
      <c r="N31" t="s">
        <v>494</v>
      </c>
    </row>
    <row r="32" spans="1:15">
      <c r="A32" t="s">
        <v>13</v>
      </c>
      <c r="B32" t="s">
        <v>160</v>
      </c>
      <c r="C32" t="s">
        <v>476</v>
      </c>
      <c r="D32" s="28" t="s">
        <v>495</v>
      </c>
      <c r="E32" s="9">
        <v>922.4</v>
      </c>
      <c r="F32" t="s">
        <v>475</v>
      </c>
      <c r="G32" s="47" t="str">
        <f>_xlfn.XLOOKUP(Table22[[#This Row],[Reason ]],Churn_Mapping[Reason],Churn_Mapping[Type],"")</f>
        <v>Controllable</v>
      </c>
      <c r="H32" s="3">
        <v>44896</v>
      </c>
      <c r="I32" s="45" t="str">
        <f t="shared" si="0"/>
        <v>December</v>
      </c>
      <c r="J32" s="7"/>
      <c r="M32" s="15">
        <f>_xlfn.XLOOKUP(EOMONTH(Table22[[#This Row],[Effective Date: (BD)]],0),Budget_2022[Month],Budget_2022[Budget],"not found")</f>
        <v>56157</v>
      </c>
      <c r="N32" t="s">
        <v>496</v>
      </c>
    </row>
    <row r="33" spans="1:14" hidden="1">
      <c r="A33" t="s">
        <v>13</v>
      </c>
      <c r="B33" t="s">
        <v>173</v>
      </c>
      <c r="C33" t="s">
        <v>168</v>
      </c>
      <c r="D33" s="28" t="s">
        <v>183</v>
      </c>
      <c r="E33" s="9">
        <v>585</v>
      </c>
      <c r="F33" t="s">
        <v>52</v>
      </c>
      <c r="G33" s="47" t="str">
        <f>_xlfn.XLOOKUP(Table22[[#This Row],[Reason ]],Churn_Mapping[Reason],Churn_Mapping[Type],"")</f>
        <v>Controllable</v>
      </c>
      <c r="H33" s="3">
        <v>44566</v>
      </c>
      <c r="I33" s="45" t="str">
        <f t="shared" si="0"/>
        <v>January</v>
      </c>
      <c r="J33" s="7"/>
      <c r="K33">
        <v>4101174</v>
      </c>
      <c r="M33" s="15">
        <f>_xlfn.XLOOKUP(EOMONTH(Table22[[#This Row],[Effective Date: (BD)]],0),Budget_2022[Month],Budget_2022[Budget],"not found")</f>
        <v>36276.76</v>
      </c>
    </row>
    <row r="34" spans="1:14" hidden="1">
      <c r="A34" t="s">
        <v>13</v>
      </c>
      <c r="B34" t="s">
        <v>173</v>
      </c>
      <c r="C34" t="s">
        <v>168</v>
      </c>
      <c r="D34" s="28" t="s">
        <v>497</v>
      </c>
      <c r="E34" s="9">
        <v>1375</v>
      </c>
      <c r="F34" t="s">
        <v>45</v>
      </c>
      <c r="G34" s="47" t="str">
        <f>_xlfn.XLOOKUP(Table22[[#This Row],[Reason ]],Churn_Mapping[Reason],Churn_Mapping[Type],"")</f>
        <v>Uncontrollable</v>
      </c>
      <c r="H34" s="3">
        <v>44750</v>
      </c>
      <c r="I34" s="45" t="str">
        <f t="shared" ref="I34:I65" si="1">TEXT(H34,"mmmm")</f>
        <v>July</v>
      </c>
      <c r="J34" s="7"/>
      <c r="M34" s="15">
        <f>_xlfn.XLOOKUP(EOMONTH(Table22[[#This Row],[Effective Date: (BD)]],0),Budget_2022[Month],Budget_2022[Budget],"not found")</f>
        <v>44332</v>
      </c>
      <c r="N34" t="s">
        <v>498</v>
      </c>
    </row>
    <row r="35" spans="1:14" hidden="1">
      <c r="A35" t="s">
        <v>13</v>
      </c>
      <c r="B35" t="s">
        <v>202</v>
      </c>
      <c r="C35" t="s">
        <v>161</v>
      </c>
      <c r="D35" s="28" t="s">
        <v>499</v>
      </c>
      <c r="E35" s="9">
        <v>75</v>
      </c>
      <c r="F35" t="s">
        <v>54</v>
      </c>
      <c r="G35" s="47" t="str">
        <f>_xlfn.XLOOKUP(Table22[[#This Row],[Reason ]],Churn_Mapping[Reason],Churn_Mapping[Type],"")</f>
        <v>Uncontrollable</v>
      </c>
      <c r="H35" s="3">
        <v>44683</v>
      </c>
      <c r="I35" s="45" t="str">
        <f t="shared" si="1"/>
        <v>May</v>
      </c>
      <c r="J35" s="7"/>
      <c r="M35" s="15">
        <f>_xlfn.XLOOKUP(EOMONTH(Table22[[#This Row],[Effective Date: (BD)]],0),Budget_2022[Month],Budget_2022[Budget],"not found")</f>
        <v>39402</v>
      </c>
    </row>
    <row r="36" spans="1:14" hidden="1">
      <c r="A36" t="s">
        <v>13</v>
      </c>
      <c r="B36" t="s">
        <v>478</v>
      </c>
      <c r="C36" t="s">
        <v>161</v>
      </c>
      <c r="D36" s="28" t="s">
        <v>499</v>
      </c>
      <c r="E36" s="9">
        <v>37.5</v>
      </c>
      <c r="F36" t="s">
        <v>54</v>
      </c>
      <c r="G36" s="47" t="str">
        <f>_xlfn.XLOOKUP(Table22[[#This Row],[Reason ]],Churn_Mapping[Reason],Churn_Mapping[Type],"")</f>
        <v>Uncontrollable</v>
      </c>
      <c r="H36" s="3">
        <v>44682</v>
      </c>
      <c r="I36" s="45" t="str">
        <f t="shared" si="1"/>
        <v>May</v>
      </c>
      <c r="J36" s="7"/>
      <c r="M36" s="15">
        <f>_xlfn.XLOOKUP(EOMONTH(Table22[[#This Row],[Effective Date: (BD)]],0),Budget_2022[Month],Budget_2022[Budget],"not found")</f>
        <v>39402</v>
      </c>
    </row>
    <row r="37" spans="1:14" hidden="1">
      <c r="A37" t="s">
        <v>13</v>
      </c>
      <c r="B37" t="s">
        <v>160</v>
      </c>
      <c r="C37" t="s">
        <v>500</v>
      </c>
      <c r="D37" s="28" t="s">
        <v>501</v>
      </c>
      <c r="E37" s="9">
        <v>4720</v>
      </c>
      <c r="F37" t="s">
        <v>52</v>
      </c>
      <c r="G37" s="47" t="str">
        <f>_xlfn.XLOOKUP(Table22[[#This Row],[Reason ]],Churn_Mapping[Reason],Churn_Mapping[Type],"")</f>
        <v>Controllable</v>
      </c>
      <c r="H37" s="3">
        <v>44743</v>
      </c>
      <c r="I37" s="45" t="str">
        <f t="shared" si="1"/>
        <v>July</v>
      </c>
      <c r="J37" s="7"/>
      <c r="M37" s="15">
        <f>_xlfn.XLOOKUP(EOMONTH(Table22[[#This Row],[Effective Date: (BD)]],0),Budget_2022[Month],Budget_2022[Budget],"not found")</f>
        <v>44332</v>
      </c>
    </row>
    <row r="38" spans="1:14" hidden="1">
      <c r="A38" t="s">
        <v>13</v>
      </c>
      <c r="B38" t="s">
        <v>202</v>
      </c>
      <c r="C38" t="s">
        <v>500</v>
      </c>
      <c r="D38" s="28" t="s">
        <v>501</v>
      </c>
      <c r="E38" s="9">
        <v>234</v>
      </c>
      <c r="F38" t="s">
        <v>52</v>
      </c>
      <c r="G38" s="47" t="str">
        <f>_xlfn.XLOOKUP(Table22[[#This Row],[Reason ]],Churn_Mapping[Reason],Churn_Mapping[Type],"")</f>
        <v>Controllable</v>
      </c>
      <c r="H38" s="3">
        <v>44743</v>
      </c>
      <c r="I38" s="45" t="str">
        <f t="shared" si="1"/>
        <v>July</v>
      </c>
      <c r="J38" s="7"/>
      <c r="M38" s="15">
        <f>_xlfn.XLOOKUP(EOMONTH(Table22[[#This Row],[Effective Date: (BD)]],0),Budget_2022[Month],Budget_2022[Budget],"not found")</f>
        <v>44332</v>
      </c>
    </row>
    <row r="39" spans="1:14" hidden="1">
      <c r="A39" t="s">
        <v>13</v>
      </c>
      <c r="B39" t="s">
        <v>478</v>
      </c>
      <c r="C39" t="s">
        <v>500</v>
      </c>
      <c r="D39" s="28" t="s">
        <v>501</v>
      </c>
      <c r="E39" s="9">
        <v>80</v>
      </c>
      <c r="F39" t="s">
        <v>52</v>
      </c>
      <c r="G39" s="47" t="str">
        <f>_xlfn.XLOOKUP(Table22[[#This Row],[Reason ]],Churn_Mapping[Reason],Churn_Mapping[Type],"")</f>
        <v>Controllable</v>
      </c>
      <c r="H39" s="3">
        <v>44743</v>
      </c>
      <c r="I39" s="45" t="str">
        <f t="shared" si="1"/>
        <v>July</v>
      </c>
      <c r="J39" s="7"/>
      <c r="M39" s="15">
        <f>_xlfn.XLOOKUP(EOMONTH(Table22[[#This Row],[Effective Date: (BD)]],0),Budget_2022[Month],Budget_2022[Budget],"not found")</f>
        <v>44332</v>
      </c>
    </row>
    <row r="40" spans="1:14" hidden="1">
      <c r="A40" t="s">
        <v>13</v>
      </c>
      <c r="B40" t="s">
        <v>160</v>
      </c>
      <c r="C40" t="s">
        <v>500</v>
      </c>
      <c r="D40" s="28" t="s">
        <v>501</v>
      </c>
      <c r="E40" s="9">
        <v>936.77</v>
      </c>
      <c r="F40" t="s">
        <v>52</v>
      </c>
      <c r="G40" s="47" t="str">
        <f>_xlfn.XLOOKUP(Table22[[#This Row],[Reason ]],Churn_Mapping[Reason],Churn_Mapping[Type],"")</f>
        <v>Controllable</v>
      </c>
      <c r="H40" s="3">
        <v>44805</v>
      </c>
      <c r="I40" s="45" t="str">
        <f t="shared" si="1"/>
        <v>September</v>
      </c>
      <c r="J40" s="7"/>
      <c r="M40" s="15">
        <f>_xlfn.XLOOKUP(EOMONTH(Table22[[#This Row],[Effective Date: (BD)]],0),Budget_2022[Month],Budget_2022[Budget],"not found")</f>
        <v>53571</v>
      </c>
    </row>
    <row r="41" spans="1:14" hidden="1">
      <c r="A41" t="s">
        <v>13</v>
      </c>
      <c r="B41" t="s">
        <v>202</v>
      </c>
      <c r="C41" t="s">
        <v>500</v>
      </c>
      <c r="D41" s="58" t="s">
        <v>501</v>
      </c>
      <c r="E41" s="9">
        <v>45.29</v>
      </c>
      <c r="F41" t="s">
        <v>52</v>
      </c>
      <c r="G41" s="47" t="str">
        <f>_xlfn.XLOOKUP(Table22[[#This Row],[Reason ]],Churn_Mapping[Reason],Churn_Mapping[Type],"")</f>
        <v>Controllable</v>
      </c>
      <c r="H41" s="3">
        <v>44805</v>
      </c>
      <c r="I41" s="45" t="str">
        <f t="shared" si="1"/>
        <v>September</v>
      </c>
      <c r="J41" s="7"/>
      <c r="M41" s="15">
        <f>_xlfn.XLOOKUP(EOMONTH(Table22[[#This Row],[Effective Date: (BD)]],0),Budget_2022[Month],Budget_2022[Budget],"not found")</f>
        <v>53571</v>
      </c>
    </row>
    <row r="42" spans="1:14" hidden="1">
      <c r="A42" t="s">
        <v>13</v>
      </c>
      <c r="B42" t="s">
        <v>478</v>
      </c>
      <c r="C42" t="s">
        <v>500</v>
      </c>
      <c r="D42" s="58" t="s">
        <v>501</v>
      </c>
      <c r="E42" s="9">
        <v>15</v>
      </c>
      <c r="F42" t="s">
        <v>52</v>
      </c>
      <c r="G42" s="47" t="str">
        <f>_xlfn.XLOOKUP(Table22[[#This Row],[Reason ]],Churn_Mapping[Reason],Churn_Mapping[Type],"")</f>
        <v>Controllable</v>
      </c>
      <c r="H42" s="3">
        <v>44805</v>
      </c>
      <c r="I42" s="45" t="str">
        <f t="shared" si="1"/>
        <v>September</v>
      </c>
      <c r="J42" s="7"/>
      <c r="M42" s="15">
        <f>_xlfn.XLOOKUP(EOMONTH(Table22[[#This Row],[Effective Date: (BD)]],0),Budget_2022[Month],Budget_2022[Budget],"not found")</f>
        <v>53571</v>
      </c>
    </row>
    <row r="43" spans="1:14" hidden="1">
      <c r="A43" t="s">
        <v>12</v>
      </c>
      <c r="B43" t="s">
        <v>58</v>
      </c>
      <c r="C43" t="s">
        <v>486</v>
      </c>
      <c r="D43" s="28" t="s">
        <v>502</v>
      </c>
      <c r="E43" s="9">
        <v>476.37</v>
      </c>
      <c r="F43" t="s">
        <v>475</v>
      </c>
      <c r="G43" s="47" t="str">
        <f>_xlfn.XLOOKUP(Table22[[#This Row],[Reason ]],Churn_Mapping[Reason],Churn_Mapping[Type],"")</f>
        <v>Controllable</v>
      </c>
      <c r="H43" s="3">
        <v>44682</v>
      </c>
      <c r="I43" s="45" t="str">
        <f t="shared" si="1"/>
        <v>May</v>
      </c>
      <c r="J43" s="7"/>
      <c r="M43" s="15">
        <f>_xlfn.XLOOKUP(EOMONTH(Table22[[#This Row],[Effective Date: (BD)]],0),Budget_2022[Month],Budget_2022[Budget],"not found")</f>
        <v>39402</v>
      </c>
    </row>
    <row r="44" spans="1:14" hidden="1">
      <c r="A44" t="s">
        <v>12</v>
      </c>
      <c r="B44" t="s">
        <v>42</v>
      </c>
      <c r="C44" t="s">
        <v>39</v>
      </c>
      <c r="D44" s="28" t="s">
        <v>503</v>
      </c>
      <c r="E44" s="9">
        <v>150</v>
      </c>
      <c r="F44" t="s">
        <v>475</v>
      </c>
      <c r="G44" s="47" t="str">
        <f>_xlfn.XLOOKUP(Table22[[#This Row],[Reason ]],Churn_Mapping[Reason],Churn_Mapping[Type],"")</f>
        <v>Controllable</v>
      </c>
      <c r="H44" s="3">
        <v>44723</v>
      </c>
      <c r="I44" s="45" t="str">
        <f t="shared" si="1"/>
        <v>June</v>
      </c>
      <c r="J44" s="7"/>
      <c r="M44" s="15">
        <f>_xlfn.XLOOKUP(EOMONTH(Table22[[#This Row],[Effective Date: (BD)]],0),Budget_2022[Month],Budget_2022[Budget],"not found")</f>
        <v>42008</v>
      </c>
    </row>
    <row r="45" spans="1:14" hidden="1">
      <c r="A45" t="s">
        <v>13</v>
      </c>
      <c r="B45" t="s">
        <v>160</v>
      </c>
      <c r="C45" t="s">
        <v>225</v>
      </c>
      <c r="D45" s="28" t="s">
        <v>504</v>
      </c>
      <c r="E45" s="9">
        <v>4160</v>
      </c>
      <c r="F45" t="s">
        <v>52</v>
      </c>
      <c r="G45" s="47" t="str">
        <f>_xlfn.XLOOKUP(Table22[[#This Row],[Reason ]],Churn_Mapping[Reason],Churn_Mapping[Type],"")</f>
        <v>Controllable</v>
      </c>
      <c r="H45" s="3">
        <v>44682</v>
      </c>
      <c r="I45" s="45" t="str">
        <f t="shared" si="1"/>
        <v>May</v>
      </c>
      <c r="J45" s="7"/>
      <c r="M45" s="15">
        <f>_xlfn.XLOOKUP(EOMONTH(Table22[[#This Row],[Effective Date: (BD)]],0),Budget_2022[Month],Budget_2022[Budget],"not found")</f>
        <v>39402</v>
      </c>
    </row>
    <row r="46" spans="1:14" hidden="1">
      <c r="A46" t="s">
        <v>14</v>
      </c>
      <c r="B46" t="s">
        <v>173</v>
      </c>
      <c r="C46" t="s">
        <v>39</v>
      </c>
      <c r="D46" s="28" t="s">
        <v>505</v>
      </c>
      <c r="E46" s="9">
        <v>3732</v>
      </c>
      <c r="F46" t="s">
        <v>54</v>
      </c>
      <c r="G46" s="47" t="str">
        <f>_xlfn.XLOOKUP(Table22[[#This Row],[Reason ]],Churn_Mapping[Reason],Churn_Mapping[Type],"")</f>
        <v>Uncontrollable</v>
      </c>
      <c r="H46" s="3">
        <v>44743</v>
      </c>
      <c r="I46" s="45" t="str">
        <f t="shared" si="1"/>
        <v>July</v>
      </c>
      <c r="J46" s="7"/>
      <c r="M46" s="15">
        <f>_xlfn.XLOOKUP(EOMONTH(Table22[[#This Row],[Effective Date: (BD)]],0),Budget_2022[Month],Budget_2022[Budget],"not found")</f>
        <v>44332</v>
      </c>
    </row>
    <row r="47" spans="1:14" hidden="1">
      <c r="A47" t="s">
        <v>14</v>
      </c>
      <c r="B47" t="s">
        <v>47</v>
      </c>
      <c r="C47" t="s">
        <v>39</v>
      </c>
      <c r="D47" s="28" t="s">
        <v>505</v>
      </c>
      <c r="E47" s="9">
        <v>89</v>
      </c>
      <c r="F47" t="s">
        <v>54</v>
      </c>
      <c r="G47" s="47" t="str">
        <f>_xlfn.XLOOKUP(Table22[[#This Row],[Reason ]],Churn_Mapping[Reason],Churn_Mapping[Type],"")</f>
        <v>Uncontrollable</v>
      </c>
      <c r="H47" s="3">
        <v>44743</v>
      </c>
      <c r="I47" s="45" t="str">
        <f t="shared" si="1"/>
        <v>July</v>
      </c>
      <c r="J47" s="7"/>
      <c r="M47" s="15">
        <f>_xlfn.XLOOKUP(EOMONTH(Table22[[#This Row],[Effective Date: (BD)]],0),Budget_2022[Month],Budget_2022[Budget],"not found")</f>
        <v>44332</v>
      </c>
    </row>
    <row r="48" spans="1:14" hidden="1">
      <c r="A48" t="s">
        <v>14</v>
      </c>
      <c r="B48" t="s">
        <v>173</v>
      </c>
      <c r="C48" t="s">
        <v>39</v>
      </c>
      <c r="D48" s="28" t="s">
        <v>505</v>
      </c>
      <c r="E48" s="9">
        <v>314</v>
      </c>
      <c r="F48" t="s">
        <v>54</v>
      </c>
      <c r="G48" s="47" t="str">
        <f>_xlfn.XLOOKUP(Table22[[#This Row],[Reason ]],Churn_Mapping[Reason],Churn_Mapping[Type],"")</f>
        <v>Uncontrollable</v>
      </c>
      <c r="H48" s="3">
        <v>44713</v>
      </c>
      <c r="I48" s="45" t="str">
        <f t="shared" si="1"/>
        <v>June</v>
      </c>
      <c r="J48" s="7"/>
      <c r="M48" s="15">
        <f>_xlfn.XLOOKUP(EOMONTH(Table22[[#This Row],[Effective Date: (BD)]],0),Budget_2022[Month],Budget_2022[Budget],"not found")</f>
        <v>42008</v>
      </c>
    </row>
    <row r="49" spans="1:15" hidden="1">
      <c r="A49" t="s">
        <v>12</v>
      </c>
      <c r="B49" t="s">
        <v>58</v>
      </c>
      <c r="C49" t="s">
        <v>39</v>
      </c>
      <c r="D49" s="28" t="s">
        <v>506</v>
      </c>
      <c r="E49" s="9">
        <v>125.6</v>
      </c>
      <c r="F49" t="s">
        <v>41</v>
      </c>
      <c r="G49" s="47" t="str">
        <f>_xlfn.XLOOKUP(Table22[[#This Row],[Reason ]],Churn_Mapping[Reason],Churn_Mapping[Type],"")</f>
        <v>Uncontrollable</v>
      </c>
      <c r="H49" s="3">
        <v>44618</v>
      </c>
      <c r="I49" s="45" t="str">
        <f t="shared" si="1"/>
        <v>February</v>
      </c>
      <c r="J49" s="7" t="s">
        <v>163</v>
      </c>
      <c r="K49">
        <v>4244229</v>
      </c>
      <c r="M49" s="14">
        <f>_xlfn.XLOOKUP(EOMONTH(Table22[[#This Row],[Effective Date: (BD)]],0),Budget_2022[Month],Budget_2022[Budget],"not found")</f>
        <v>36547</v>
      </c>
    </row>
    <row r="50" spans="1:15">
      <c r="A50" t="s">
        <v>13</v>
      </c>
      <c r="B50" t="s">
        <v>160</v>
      </c>
      <c r="C50" t="s">
        <v>486</v>
      </c>
      <c r="D50" s="28" t="s">
        <v>507</v>
      </c>
      <c r="E50" s="22">
        <v>2940</v>
      </c>
      <c r="F50" t="s">
        <v>475</v>
      </c>
      <c r="G50" s="47" t="str">
        <f>_xlfn.XLOOKUP(Table22[[#This Row],[Reason ]],Churn_Mapping[Reason],Churn_Mapping[Type],"")</f>
        <v>Controllable</v>
      </c>
      <c r="H50" s="3">
        <v>44896</v>
      </c>
      <c r="I50" s="45" t="str">
        <f t="shared" si="1"/>
        <v>December</v>
      </c>
      <c r="J50" s="7"/>
      <c r="M50" s="15">
        <f>_xlfn.XLOOKUP(EOMONTH(Table22[[#This Row],[Effective Date: (BD)]],0),Budget_2022[Month],Budget_2022[Budget],"not found")</f>
        <v>56157</v>
      </c>
    </row>
    <row r="51" spans="1:15" hidden="1">
      <c r="A51" s="41" t="s">
        <v>13</v>
      </c>
      <c r="B51" s="41" t="s">
        <v>160</v>
      </c>
      <c r="C51" s="41" t="s">
        <v>484</v>
      </c>
      <c r="D51" s="46" t="s">
        <v>508</v>
      </c>
      <c r="E51" s="59">
        <v>266</v>
      </c>
      <c r="F51" s="41" t="s">
        <v>469</v>
      </c>
      <c r="G51" s="60" t="str">
        <f>_xlfn.XLOOKUP(Table22[[#This Row],[Reason ]],Churn_Mapping[Reason],Churn_Mapping[Type],"")</f>
        <v xml:space="preserve">Unknown </v>
      </c>
      <c r="H51" s="61">
        <v>44562</v>
      </c>
      <c r="I51" s="62" t="str">
        <f t="shared" si="1"/>
        <v>January</v>
      </c>
      <c r="J51" s="63"/>
      <c r="K51" s="41"/>
      <c r="L51" s="41"/>
      <c r="M51" s="64">
        <f>_xlfn.XLOOKUP(EOMONTH(Table22[[#This Row],[Effective Date: (BD)]],0),Budget_2022[Month],Budget_2022[Budget],"not found")</f>
        <v>36276.76</v>
      </c>
      <c r="N51" s="41" t="s">
        <v>509</v>
      </c>
      <c r="O51" s="41"/>
    </row>
    <row r="52" spans="1:15" hidden="1">
      <c r="A52" t="s">
        <v>13</v>
      </c>
      <c r="B52" t="s">
        <v>47</v>
      </c>
      <c r="C52" t="s">
        <v>39</v>
      </c>
      <c r="D52" s="28" t="s">
        <v>510</v>
      </c>
      <c r="E52" s="33">
        <v>800.1</v>
      </c>
      <c r="F52" s="28" t="s">
        <v>50</v>
      </c>
      <c r="G52" s="48" t="str">
        <f>_xlfn.XLOOKUP(Table22[[#This Row],[Reason ]],Churn_Mapping[Reason],Churn_Mapping[Type],"")</f>
        <v>Controllable</v>
      </c>
      <c r="H52" s="34">
        <v>44577</v>
      </c>
      <c r="I52" s="45" t="str">
        <f t="shared" si="1"/>
        <v>January</v>
      </c>
      <c r="J52" s="5">
        <v>44850</v>
      </c>
      <c r="K52">
        <v>4221701</v>
      </c>
      <c r="M52" s="14">
        <f>_xlfn.XLOOKUP(EOMONTH(Table22[[#This Row],[Effective Date: (BD)]],0),Budget_2022[Month],Budget_2022[Budget],"not found")</f>
        <v>36276.76</v>
      </c>
      <c r="N52" t="s">
        <v>511</v>
      </c>
    </row>
    <row r="53" spans="1:15" hidden="1">
      <c r="A53" t="s">
        <v>13</v>
      </c>
      <c r="B53" t="s">
        <v>160</v>
      </c>
      <c r="C53" t="s">
        <v>179</v>
      </c>
      <c r="D53" s="51" t="s">
        <v>512</v>
      </c>
      <c r="E53" s="9">
        <v>7250</v>
      </c>
      <c r="F53" t="s">
        <v>54</v>
      </c>
      <c r="G53" s="47" t="str">
        <f>_xlfn.XLOOKUP(Table22[[#This Row],[Reason ]],Churn_Mapping[Reason],Churn_Mapping[Type],"")</f>
        <v>Uncontrollable</v>
      </c>
      <c r="H53" s="49">
        <v>44593</v>
      </c>
      <c r="I53" s="45" t="str">
        <f t="shared" si="1"/>
        <v>February</v>
      </c>
      <c r="J53" s="7"/>
      <c r="M53" s="14">
        <f>_xlfn.XLOOKUP(EOMONTH(Table22[[#This Row],[Effective Date: (BD)]],0),Budget_2022[Month],Budget_2022[Budget],"not found")</f>
        <v>36547</v>
      </c>
      <c r="N53" t="s">
        <v>513</v>
      </c>
    </row>
    <row r="54" spans="1:15" hidden="1">
      <c r="A54" t="s">
        <v>13</v>
      </c>
      <c r="B54" t="s">
        <v>173</v>
      </c>
      <c r="C54" t="s">
        <v>168</v>
      </c>
      <c r="D54" s="28" t="s">
        <v>514</v>
      </c>
      <c r="E54" s="9">
        <v>185</v>
      </c>
      <c r="F54" t="s">
        <v>45</v>
      </c>
      <c r="G54" s="47" t="str">
        <f>_xlfn.XLOOKUP(Table22[[#This Row],[Reason ]],Churn_Mapping[Reason],Churn_Mapping[Type],"")</f>
        <v>Uncontrollable</v>
      </c>
      <c r="H54" s="3">
        <v>44748</v>
      </c>
      <c r="I54" s="45" t="str">
        <f t="shared" si="1"/>
        <v>July</v>
      </c>
      <c r="J54" s="7"/>
      <c r="K54">
        <v>7632093</v>
      </c>
      <c r="M54" s="15">
        <f>_xlfn.XLOOKUP(EOMONTH(Table22[[#This Row],[Effective Date: (BD)]],0),Budget_2022[Month],Budget_2022[Budget],"not found")</f>
        <v>44332</v>
      </c>
      <c r="N54" t="s">
        <v>491</v>
      </c>
    </row>
    <row r="55" spans="1:15" hidden="1">
      <c r="A55" t="s">
        <v>13</v>
      </c>
      <c r="B55" t="s">
        <v>160</v>
      </c>
      <c r="C55" t="s">
        <v>484</v>
      </c>
      <c r="D55" s="28" t="s">
        <v>515</v>
      </c>
      <c r="E55" s="9">
        <v>1720</v>
      </c>
      <c r="F55" t="s">
        <v>469</v>
      </c>
      <c r="G55" s="47" t="str">
        <f>_xlfn.XLOOKUP(Table22[[#This Row],[Reason ]],Churn_Mapping[Reason],Churn_Mapping[Type],"")</f>
        <v xml:space="preserve">Unknown </v>
      </c>
      <c r="H55" s="3">
        <v>44866</v>
      </c>
      <c r="I55" s="45" t="str">
        <f t="shared" si="1"/>
        <v>November</v>
      </c>
      <c r="J55" s="7"/>
      <c r="M55" s="15">
        <f>_xlfn.XLOOKUP(EOMONTH(Table22[[#This Row],[Effective Date: (BD)]],0),Budget_2022[Month],Budget_2022[Budget],"not found")</f>
        <v>55290</v>
      </c>
    </row>
    <row r="56" spans="1:15" hidden="1">
      <c r="A56" t="s">
        <v>13</v>
      </c>
      <c r="B56" t="s">
        <v>478</v>
      </c>
      <c r="C56" t="s">
        <v>484</v>
      </c>
      <c r="D56" s="28" t="s">
        <v>515</v>
      </c>
      <c r="E56" s="9">
        <v>47.34</v>
      </c>
      <c r="F56" t="s">
        <v>469</v>
      </c>
      <c r="G56" s="47" t="str">
        <f>_xlfn.XLOOKUP(Table22[[#This Row],[Reason ]],Churn_Mapping[Reason],Churn_Mapping[Type],"")</f>
        <v xml:space="preserve">Unknown </v>
      </c>
      <c r="H56" s="3">
        <v>44866</v>
      </c>
      <c r="I56" s="45" t="str">
        <f t="shared" si="1"/>
        <v>November</v>
      </c>
      <c r="J56" s="7"/>
      <c r="M56" s="15">
        <f>_xlfn.XLOOKUP(EOMONTH(Table22[[#This Row],[Effective Date: (BD)]],0),Budget_2022[Month],Budget_2022[Budget],"not found")</f>
        <v>55290</v>
      </c>
    </row>
    <row r="57" spans="1:15" hidden="1">
      <c r="A57" t="s">
        <v>13</v>
      </c>
      <c r="B57" t="s">
        <v>160</v>
      </c>
      <c r="C57" t="s">
        <v>39</v>
      </c>
      <c r="D57" s="28" t="s">
        <v>516</v>
      </c>
      <c r="E57" s="9">
        <v>6764.25</v>
      </c>
      <c r="F57" t="s">
        <v>54</v>
      </c>
      <c r="G57" s="47" t="str">
        <f>_xlfn.XLOOKUP(Table22[[#This Row],[Reason ]],Churn_Mapping[Reason],Churn_Mapping[Type],"")</f>
        <v>Uncontrollable</v>
      </c>
      <c r="H57" s="3">
        <v>44774</v>
      </c>
      <c r="I57" s="45" t="str">
        <f t="shared" si="1"/>
        <v>August</v>
      </c>
      <c r="J57" s="7"/>
      <c r="M57" s="15">
        <f>_xlfn.XLOOKUP(EOMONTH(Table22[[#This Row],[Effective Date: (BD)]],0),Budget_2022[Month],Budget_2022[Budget],"not found")</f>
        <v>52731</v>
      </c>
    </row>
    <row r="58" spans="1:15">
      <c r="A58" t="s">
        <v>13</v>
      </c>
      <c r="B58" t="s">
        <v>160</v>
      </c>
      <c r="C58" t="s">
        <v>484</v>
      </c>
      <c r="D58" s="28" t="s">
        <v>517</v>
      </c>
      <c r="E58" s="9">
        <v>628.98</v>
      </c>
      <c r="F58" t="s">
        <v>54</v>
      </c>
      <c r="G58" s="47" t="str">
        <f>_xlfn.XLOOKUP(Table22[[#This Row],[Reason ]],Churn_Mapping[Reason],Churn_Mapping[Type],"")</f>
        <v>Uncontrollable</v>
      </c>
      <c r="H58" s="3">
        <v>44896</v>
      </c>
      <c r="I58" s="45" t="str">
        <f t="shared" si="1"/>
        <v>December</v>
      </c>
      <c r="J58" s="7"/>
      <c r="M58" s="15">
        <f>_xlfn.XLOOKUP(EOMONTH(Table22[[#This Row],[Effective Date: (BD)]],0),Budget_2022[Month],Budget_2022[Budget],"not found")</f>
        <v>56157</v>
      </c>
    </row>
    <row r="59" spans="1:15">
      <c r="A59" t="s">
        <v>13</v>
      </c>
      <c r="B59" t="s">
        <v>202</v>
      </c>
      <c r="C59" t="s">
        <v>484</v>
      </c>
      <c r="D59" s="28" t="s">
        <v>517</v>
      </c>
      <c r="E59" s="9">
        <v>590</v>
      </c>
      <c r="F59" t="s">
        <v>54</v>
      </c>
      <c r="G59" s="47" t="str">
        <f>_xlfn.XLOOKUP(Table22[[#This Row],[Reason ]],Churn_Mapping[Reason],Churn_Mapping[Type],"")</f>
        <v>Uncontrollable</v>
      </c>
      <c r="H59" s="3">
        <v>44896</v>
      </c>
      <c r="I59" s="45" t="str">
        <f t="shared" si="1"/>
        <v>December</v>
      </c>
      <c r="J59" s="7"/>
      <c r="M59" s="15">
        <f>_xlfn.XLOOKUP(EOMONTH(Table22[[#This Row],[Effective Date: (BD)]],0),Budget_2022[Month],Budget_2022[Budget],"not found")</f>
        <v>56157</v>
      </c>
    </row>
    <row r="60" spans="1:15" hidden="1">
      <c r="A60" t="s">
        <v>13</v>
      </c>
      <c r="B60" t="s">
        <v>160</v>
      </c>
      <c r="C60" t="s">
        <v>179</v>
      </c>
      <c r="D60" s="28" t="s">
        <v>518</v>
      </c>
      <c r="E60" s="9">
        <v>16600.75</v>
      </c>
      <c r="F60" t="s">
        <v>469</v>
      </c>
      <c r="G60" s="47" t="str">
        <f>_xlfn.XLOOKUP(Table22[[#This Row],[Reason ]],Churn_Mapping[Reason],Churn_Mapping[Type],"")</f>
        <v xml:space="preserve">Unknown </v>
      </c>
      <c r="H60" s="3">
        <v>44896</v>
      </c>
      <c r="I60" s="45" t="str">
        <f t="shared" si="1"/>
        <v>December</v>
      </c>
      <c r="J60" s="7"/>
      <c r="M60" s="15">
        <f>_xlfn.XLOOKUP(EOMONTH(Table22[[#This Row],[Effective Date: (BD)]],0),Budget_2022[Month],Budget_2022[Budget],"not found")</f>
        <v>56157</v>
      </c>
      <c r="N60" t="s">
        <v>519</v>
      </c>
    </row>
    <row r="61" spans="1:15" hidden="1">
      <c r="A61" t="s">
        <v>14</v>
      </c>
      <c r="B61" t="s">
        <v>173</v>
      </c>
      <c r="C61" t="s">
        <v>39</v>
      </c>
      <c r="D61" s="28" t="s">
        <v>520</v>
      </c>
      <c r="E61" s="9">
        <v>13350.67</v>
      </c>
      <c r="F61" t="s">
        <v>54</v>
      </c>
      <c r="G61" s="47" t="str">
        <f>_xlfn.XLOOKUP(Table22[[#This Row],[Reason ]],Churn_Mapping[Reason],Churn_Mapping[Type],"")</f>
        <v>Uncontrollable</v>
      </c>
      <c r="H61" s="3">
        <v>44682</v>
      </c>
      <c r="I61" s="45" t="str">
        <f t="shared" si="1"/>
        <v>May</v>
      </c>
      <c r="J61" s="7"/>
      <c r="M61" s="15">
        <f>_xlfn.XLOOKUP(EOMONTH(Table22[[#This Row],[Effective Date: (BD)]],0),Budget_2022[Month],Budget_2022[Budget],"not found")</f>
        <v>39402</v>
      </c>
      <c r="N61" t="s">
        <v>521</v>
      </c>
    </row>
    <row r="62" spans="1:15" hidden="1">
      <c r="A62" t="s">
        <v>14</v>
      </c>
      <c r="B62" t="s">
        <v>42</v>
      </c>
      <c r="C62" t="s">
        <v>39</v>
      </c>
      <c r="D62" s="28" t="s">
        <v>520</v>
      </c>
      <c r="E62" s="9">
        <v>4984.3500000000004</v>
      </c>
      <c r="F62" t="s">
        <v>54</v>
      </c>
      <c r="G62" s="47" t="str">
        <f>_xlfn.XLOOKUP(Table22[[#This Row],[Reason ]],Churn_Mapping[Reason],Churn_Mapping[Type],"")</f>
        <v>Uncontrollable</v>
      </c>
      <c r="H62" s="3">
        <v>44682</v>
      </c>
      <c r="I62" s="45" t="str">
        <f t="shared" si="1"/>
        <v>May</v>
      </c>
      <c r="J62" s="7"/>
      <c r="M62" s="15">
        <f>_xlfn.XLOOKUP(EOMONTH(Table22[[#This Row],[Effective Date: (BD)]],0),Budget_2022[Month],Budget_2022[Budget],"not found")</f>
        <v>39402</v>
      </c>
      <c r="N62" t="s">
        <v>521</v>
      </c>
    </row>
    <row r="63" spans="1:15" hidden="1">
      <c r="A63" t="s">
        <v>13</v>
      </c>
      <c r="B63" t="s">
        <v>160</v>
      </c>
      <c r="C63" t="s">
        <v>500</v>
      </c>
      <c r="D63" s="28" t="s">
        <v>522</v>
      </c>
      <c r="E63" s="9">
        <v>577.5</v>
      </c>
      <c r="F63" t="s">
        <v>52</v>
      </c>
      <c r="G63" s="47" t="str">
        <f>_xlfn.XLOOKUP(Table22[[#This Row],[Reason ]],Churn_Mapping[Reason],Churn_Mapping[Type],"")</f>
        <v>Controllable</v>
      </c>
      <c r="H63" s="3">
        <v>44805</v>
      </c>
      <c r="I63" s="45" t="str">
        <f t="shared" si="1"/>
        <v>September</v>
      </c>
      <c r="J63" s="7"/>
      <c r="M63" s="15">
        <f>_xlfn.XLOOKUP(EOMONTH(Table22[[#This Row],[Effective Date: (BD)]],0),Budget_2022[Month],Budget_2022[Budget],"not found")</f>
        <v>53571</v>
      </c>
    </row>
    <row r="64" spans="1:15" hidden="1">
      <c r="A64" t="s">
        <v>13</v>
      </c>
      <c r="B64" t="s">
        <v>202</v>
      </c>
      <c r="C64" t="s">
        <v>500</v>
      </c>
      <c r="D64" s="58" t="s">
        <v>522</v>
      </c>
      <c r="E64" s="9">
        <v>1400</v>
      </c>
      <c r="F64" t="s">
        <v>52</v>
      </c>
      <c r="G64" s="47" t="str">
        <f>_xlfn.XLOOKUP(Table22[[#This Row],[Reason ]],Churn_Mapping[Reason],Churn_Mapping[Type],"")</f>
        <v>Controllable</v>
      </c>
      <c r="H64" s="3">
        <v>44805</v>
      </c>
      <c r="I64" s="45" t="str">
        <f t="shared" si="1"/>
        <v>September</v>
      </c>
      <c r="J64" s="7"/>
      <c r="M64" s="15">
        <f>_xlfn.XLOOKUP(EOMONTH(Table22[[#This Row],[Effective Date: (BD)]],0),Budget_2022[Month],Budget_2022[Budget],"not found")</f>
        <v>53571</v>
      </c>
    </row>
    <row r="65" spans="1:14" hidden="1">
      <c r="A65" t="s">
        <v>14</v>
      </c>
      <c r="B65" t="s">
        <v>160</v>
      </c>
      <c r="C65" t="s">
        <v>500</v>
      </c>
      <c r="D65" s="28" t="s">
        <v>522</v>
      </c>
      <c r="E65" s="9">
        <v>14228.5</v>
      </c>
      <c r="F65" t="s">
        <v>52</v>
      </c>
      <c r="G65" s="47" t="str">
        <f>_xlfn.XLOOKUP(Table22[[#This Row],[Reason ]],Churn_Mapping[Reason],Churn_Mapping[Type],"")</f>
        <v>Controllable</v>
      </c>
      <c r="H65" s="3">
        <v>44774</v>
      </c>
      <c r="I65" s="45" t="str">
        <f t="shared" si="1"/>
        <v>August</v>
      </c>
      <c r="J65" s="7"/>
      <c r="M65" s="15">
        <f>_xlfn.XLOOKUP(EOMONTH(Table22[[#This Row],[Effective Date: (BD)]],0),Budget_2022[Month],Budget_2022[Budget],"not found")</f>
        <v>52731</v>
      </c>
    </row>
    <row r="66" spans="1:14" hidden="1">
      <c r="A66" t="s">
        <v>13</v>
      </c>
      <c r="B66" t="s">
        <v>202</v>
      </c>
      <c r="C66" t="s">
        <v>500</v>
      </c>
      <c r="D66" s="28" t="s">
        <v>523</v>
      </c>
      <c r="E66" s="9">
        <v>1286.25</v>
      </c>
      <c r="F66" t="s">
        <v>52</v>
      </c>
      <c r="G66" s="47" t="str">
        <f>_xlfn.XLOOKUP(Table22[[#This Row],[Reason ]],Churn_Mapping[Reason],Churn_Mapping[Type],"")</f>
        <v>Controllable</v>
      </c>
      <c r="H66" s="3">
        <v>44774</v>
      </c>
      <c r="I66" s="45" t="str">
        <f t="shared" ref="I66:I82" si="2">TEXT(H66,"mmmm")</f>
        <v>August</v>
      </c>
      <c r="J66" s="7"/>
      <c r="M66" s="15">
        <f>_xlfn.XLOOKUP(EOMONTH(Table22[[#This Row],[Effective Date: (BD)]],0),Budget_2022[Month],Budget_2022[Budget],"not found")</f>
        <v>52731</v>
      </c>
    </row>
    <row r="67" spans="1:14" hidden="1">
      <c r="A67" t="s">
        <v>13</v>
      </c>
      <c r="B67" t="s">
        <v>160</v>
      </c>
      <c r="C67" t="s">
        <v>500</v>
      </c>
      <c r="D67" s="28" t="s">
        <v>524</v>
      </c>
      <c r="E67" s="9">
        <v>4853.33</v>
      </c>
      <c r="F67" t="s">
        <v>52</v>
      </c>
      <c r="G67" s="47" t="str">
        <f>_xlfn.XLOOKUP(Table22[[#This Row],[Reason ]],Churn_Mapping[Reason],Churn_Mapping[Type],"")</f>
        <v>Controllable</v>
      </c>
      <c r="H67" s="3">
        <v>44774</v>
      </c>
      <c r="I67" s="45" t="str">
        <f t="shared" si="2"/>
        <v>August</v>
      </c>
      <c r="J67" s="7"/>
      <c r="M67" s="15">
        <f>_xlfn.XLOOKUP(EOMONTH(Table22[[#This Row],[Effective Date: (BD)]],0),Budget_2022[Month],Budget_2022[Budget],"not found")</f>
        <v>52731</v>
      </c>
    </row>
    <row r="68" spans="1:14" hidden="1">
      <c r="A68" t="s">
        <v>13</v>
      </c>
      <c r="B68" t="s">
        <v>160</v>
      </c>
      <c r="C68" t="s">
        <v>164</v>
      </c>
      <c r="D68" s="28" t="s">
        <v>525</v>
      </c>
      <c r="E68" s="9">
        <v>5376</v>
      </c>
      <c r="F68" t="s">
        <v>54</v>
      </c>
      <c r="G68" s="47" t="str">
        <f>_xlfn.XLOOKUP(Table22[[#This Row],[Reason ]],Churn_Mapping[Reason],Churn_Mapping[Type],"")</f>
        <v>Uncontrollable</v>
      </c>
      <c r="H68" s="3">
        <v>44759</v>
      </c>
      <c r="I68" s="45" t="str">
        <f t="shared" si="2"/>
        <v>July</v>
      </c>
      <c r="J68" s="7"/>
      <c r="M68" s="15">
        <f>_xlfn.XLOOKUP(EOMONTH(Table22[[#This Row],[Effective Date: (BD)]],0),Budget_2022[Month],Budget_2022[Budget],"not found")</f>
        <v>44332</v>
      </c>
    </row>
    <row r="69" spans="1:14" hidden="1">
      <c r="A69" t="s">
        <v>13</v>
      </c>
      <c r="B69" t="s">
        <v>478</v>
      </c>
      <c r="C69" t="s">
        <v>164</v>
      </c>
      <c r="D69" s="28" t="s">
        <v>525</v>
      </c>
      <c r="E69" s="9">
        <v>13.83</v>
      </c>
      <c r="F69" t="s">
        <v>54</v>
      </c>
      <c r="G69" s="47" t="str">
        <f>_xlfn.XLOOKUP(Table22[[#This Row],[Reason ]],Churn_Mapping[Reason],Churn_Mapping[Type],"")</f>
        <v>Uncontrollable</v>
      </c>
      <c r="H69" s="3">
        <v>44773</v>
      </c>
      <c r="I69" s="45" t="str">
        <f t="shared" si="2"/>
        <v>July</v>
      </c>
      <c r="J69" s="7"/>
      <c r="M69" s="15">
        <f>_xlfn.XLOOKUP(EOMONTH(Table22[[#This Row],[Effective Date: (BD)]],0),Budget_2022[Month],Budget_2022[Budget],"not found")</f>
        <v>44332</v>
      </c>
    </row>
    <row r="70" spans="1:14" hidden="1">
      <c r="A70" t="s">
        <v>13</v>
      </c>
      <c r="B70" t="s">
        <v>202</v>
      </c>
      <c r="C70" t="s">
        <v>164</v>
      </c>
      <c r="D70" s="28" t="s">
        <v>525</v>
      </c>
      <c r="E70" s="9">
        <v>1225</v>
      </c>
      <c r="F70" t="s">
        <v>54</v>
      </c>
      <c r="G70" s="47" t="str">
        <f>_xlfn.XLOOKUP(Table22[[#This Row],[Reason ]],Churn_Mapping[Reason],Churn_Mapping[Type],"")</f>
        <v>Uncontrollable</v>
      </c>
      <c r="H70" s="3">
        <v>44759</v>
      </c>
      <c r="I70" s="45" t="str">
        <f t="shared" si="2"/>
        <v>July</v>
      </c>
      <c r="J70" s="7"/>
      <c r="M70" s="15">
        <f>_xlfn.XLOOKUP(EOMONTH(Table22[[#This Row],[Effective Date: (BD)]],0),Budget_2022[Month],Budget_2022[Budget],"not found")</f>
        <v>44332</v>
      </c>
    </row>
    <row r="71" spans="1:14">
      <c r="A71" t="s">
        <v>12</v>
      </c>
      <c r="B71" t="s">
        <v>173</v>
      </c>
      <c r="C71" t="s">
        <v>39</v>
      </c>
      <c r="D71" s="28" t="s">
        <v>526</v>
      </c>
      <c r="E71" s="9">
        <v>1616.8</v>
      </c>
      <c r="F71" t="s">
        <v>475</v>
      </c>
      <c r="G71" s="47" t="str">
        <f>_xlfn.XLOOKUP(Table22[[#This Row],[Reason ]],Churn_Mapping[Reason],Churn_Mapping[Type],"")</f>
        <v>Controllable</v>
      </c>
      <c r="H71" s="3">
        <v>44896</v>
      </c>
      <c r="I71" s="45" t="str">
        <f t="shared" si="2"/>
        <v>December</v>
      </c>
      <c r="J71" s="7"/>
      <c r="M71" s="15">
        <f>_xlfn.XLOOKUP(EOMONTH(Table22[[#This Row],[Effective Date: (BD)]],0),Budget_2022[Month],Budget_2022[Budget],"not found")</f>
        <v>56157</v>
      </c>
    </row>
    <row r="72" spans="1:14" hidden="1">
      <c r="A72" t="s">
        <v>12</v>
      </c>
      <c r="B72" t="s">
        <v>173</v>
      </c>
      <c r="C72" t="s">
        <v>39</v>
      </c>
      <c r="D72" s="28" t="s">
        <v>527</v>
      </c>
      <c r="E72" s="9">
        <v>619.5</v>
      </c>
      <c r="F72" t="s">
        <v>475</v>
      </c>
      <c r="G72" s="47" t="str">
        <f>_xlfn.XLOOKUP(Table22[[#This Row],[Reason ]],Churn_Mapping[Reason],Churn_Mapping[Type],"")</f>
        <v>Controllable</v>
      </c>
      <c r="H72" s="3">
        <v>44726</v>
      </c>
      <c r="I72" s="45" t="str">
        <f t="shared" si="2"/>
        <v>June</v>
      </c>
      <c r="J72" s="7"/>
      <c r="M72" s="15">
        <f>_xlfn.XLOOKUP(EOMONTH(Table22[[#This Row],[Effective Date: (BD)]],0),Budget_2022[Month],Budget_2022[Budget],"not found")</f>
        <v>42008</v>
      </c>
      <c r="N72" t="s">
        <v>528</v>
      </c>
    </row>
    <row r="73" spans="1:14" hidden="1">
      <c r="A73" t="s">
        <v>12</v>
      </c>
      <c r="B73" t="s">
        <v>173</v>
      </c>
      <c r="C73" t="s">
        <v>39</v>
      </c>
      <c r="D73" s="28" t="s">
        <v>527</v>
      </c>
      <c r="E73" s="9">
        <v>624.75</v>
      </c>
      <c r="F73" t="s">
        <v>475</v>
      </c>
      <c r="G73" s="47" t="str">
        <f>_xlfn.XLOOKUP(Table22[[#This Row],[Reason ]],Churn_Mapping[Reason],Churn_Mapping[Type],"")</f>
        <v>Controllable</v>
      </c>
      <c r="H73" s="3">
        <v>44737</v>
      </c>
      <c r="I73" s="45" t="str">
        <f t="shared" si="2"/>
        <v>June</v>
      </c>
      <c r="J73" s="7"/>
      <c r="M73" s="15">
        <f>_xlfn.XLOOKUP(EOMONTH(Table22[[#This Row],[Effective Date: (BD)]],0),Budget_2022[Month],Budget_2022[Budget],"not found")</f>
        <v>42008</v>
      </c>
      <c r="N73" t="s">
        <v>529</v>
      </c>
    </row>
    <row r="74" spans="1:14" hidden="1">
      <c r="A74" t="s">
        <v>12</v>
      </c>
      <c r="B74" t="s">
        <v>173</v>
      </c>
      <c r="C74" t="s">
        <v>39</v>
      </c>
      <c r="D74" s="28" t="s">
        <v>527</v>
      </c>
      <c r="E74" s="9">
        <v>520.29999999999995</v>
      </c>
      <c r="F74" t="s">
        <v>475</v>
      </c>
      <c r="G74" s="47" t="str">
        <f>_xlfn.XLOOKUP(Table22[[#This Row],[Reason ]],Churn_Mapping[Reason],Churn_Mapping[Type],"")</f>
        <v>Controllable</v>
      </c>
      <c r="H74" s="3">
        <v>44722</v>
      </c>
      <c r="I74" s="45" t="str">
        <f t="shared" si="2"/>
        <v>June</v>
      </c>
      <c r="J74" s="7"/>
      <c r="M74" s="15">
        <f>_xlfn.XLOOKUP(EOMONTH(Table22[[#This Row],[Effective Date: (BD)]],0),Budget_2022[Month],Budget_2022[Budget],"not found")</f>
        <v>42008</v>
      </c>
      <c r="N74" t="s">
        <v>530</v>
      </c>
    </row>
    <row r="75" spans="1:14" hidden="1">
      <c r="A75" t="s">
        <v>12</v>
      </c>
      <c r="B75" t="s">
        <v>173</v>
      </c>
      <c r="C75" t="s">
        <v>39</v>
      </c>
      <c r="D75" s="28" t="s">
        <v>527</v>
      </c>
      <c r="E75" s="9">
        <v>624.75</v>
      </c>
      <c r="F75" t="s">
        <v>475</v>
      </c>
      <c r="G75" s="47" t="str">
        <f>_xlfn.XLOOKUP(Table22[[#This Row],[Reason ]],Churn_Mapping[Reason],Churn_Mapping[Type],"")</f>
        <v>Controllable</v>
      </c>
      <c r="H75" s="3">
        <v>44713</v>
      </c>
      <c r="I75" s="45" t="str">
        <f t="shared" si="2"/>
        <v>June</v>
      </c>
      <c r="J75" s="7"/>
      <c r="M75" s="15">
        <f>_xlfn.XLOOKUP(EOMONTH(Table22[[#This Row],[Effective Date: (BD)]],0),Budget_2022[Month],Budget_2022[Budget],"not found")</f>
        <v>42008</v>
      </c>
      <c r="N75" t="s">
        <v>531</v>
      </c>
    </row>
    <row r="76" spans="1:14" hidden="1">
      <c r="A76" t="s">
        <v>12</v>
      </c>
      <c r="B76" t="s">
        <v>173</v>
      </c>
      <c r="C76" t="s">
        <v>39</v>
      </c>
      <c r="D76" s="28" t="s">
        <v>527</v>
      </c>
      <c r="E76" s="9">
        <v>619.5</v>
      </c>
      <c r="F76" t="s">
        <v>475</v>
      </c>
      <c r="G76" s="47" t="str">
        <f>_xlfn.XLOOKUP(Table22[[#This Row],[Reason ]],Churn_Mapping[Reason],Churn_Mapping[Type],"")</f>
        <v>Controllable</v>
      </c>
      <c r="H76" s="3">
        <v>44722</v>
      </c>
      <c r="I76" s="45" t="str">
        <f t="shared" si="2"/>
        <v>June</v>
      </c>
      <c r="J76" s="7"/>
      <c r="M76" s="15">
        <f>_xlfn.XLOOKUP(EOMONTH(Table22[[#This Row],[Effective Date: (BD)]],0),Budget_2022[Month],Budget_2022[Budget],"not found")</f>
        <v>42008</v>
      </c>
      <c r="N76" t="s">
        <v>532</v>
      </c>
    </row>
    <row r="77" spans="1:14" hidden="1">
      <c r="A77" t="s">
        <v>12</v>
      </c>
      <c r="B77" t="s">
        <v>173</v>
      </c>
      <c r="C77" t="s">
        <v>39</v>
      </c>
      <c r="D77" s="28" t="s">
        <v>527</v>
      </c>
      <c r="E77" s="9">
        <v>670.5</v>
      </c>
      <c r="F77" t="s">
        <v>475</v>
      </c>
      <c r="G77" s="47" t="str">
        <f>_xlfn.XLOOKUP(Table22[[#This Row],[Reason ]],Churn_Mapping[Reason],Churn_Mapping[Type],"")</f>
        <v>Controllable</v>
      </c>
      <c r="H77" s="3">
        <v>44757</v>
      </c>
      <c r="I77" s="45" t="str">
        <f t="shared" si="2"/>
        <v>July</v>
      </c>
      <c r="J77" s="7"/>
      <c r="M77" s="15">
        <f>_xlfn.XLOOKUP(EOMONTH(Table22[[#This Row],[Effective Date: (BD)]],0),Budget_2022[Month],Budget_2022[Budget],"not found")</f>
        <v>44332</v>
      </c>
    </row>
    <row r="78" spans="1:14" hidden="1">
      <c r="A78" t="s">
        <v>12</v>
      </c>
      <c r="B78" t="s">
        <v>173</v>
      </c>
      <c r="C78" t="s">
        <v>39</v>
      </c>
      <c r="D78" s="28" t="s">
        <v>527</v>
      </c>
      <c r="E78" s="9">
        <v>619.5</v>
      </c>
      <c r="F78" t="s">
        <v>475</v>
      </c>
      <c r="G78" s="47" t="str">
        <f>_xlfn.XLOOKUP(Table22[[#This Row],[Reason ]],Churn_Mapping[Reason],Churn_Mapping[Type],"")</f>
        <v>Controllable</v>
      </c>
      <c r="H78" s="3">
        <v>44766</v>
      </c>
      <c r="I78" s="45" t="str">
        <f t="shared" si="2"/>
        <v>July</v>
      </c>
      <c r="J78" s="7"/>
      <c r="M78" s="15">
        <f>_xlfn.XLOOKUP(EOMONTH(Table22[[#This Row],[Effective Date: (BD)]],0),Budget_2022[Month],Budget_2022[Budget],"not found")</f>
        <v>44332</v>
      </c>
    </row>
    <row r="79" spans="1:14" hidden="1">
      <c r="A79" t="s">
        <v>12</v>
      </c>
      <c r="B79" t="s">
        <v>173</v>
      </c>
      <c r="C79" t="s">
        <v>39</v>
      </c>
      <c r="D79" s="28" t="s">
        <v>527</v>
      </c>
      <c r="E79" s="9">
        <v>5199.3999999999996</v>
      </c>
      <c r="F79" t="s">
        <v>475</v>
      </c>
      <c r="G79" s="47" t="str">
        <f>_xlfn.XLOOKUP(Table22[[#This Row],[Reason ]],Churn_Mapping[Reason],Churn_Mapping[Type],"")</f>
        <v>Controllable</v>
      </c>
      <c r="H79" s="3">
        <v>44743</v>
      </c>
      <c r="I79" s="45" t="str">
        <f t="shared" si="2"/>
        <v>July</v>
      </c>
      <c r="J79" s="7"/>
      <c r="M79" s="15">
        <f>_xlfn.XLOOKUP(EOMONTH(Table22[[#This Row],[Effective Date: (BD)]],0),Budget_2022[Month],Budget_2022[Budget],"not found")</f>
        <v>44332</v>
      </c>
      <c r="N79" t="s">
        <v>533</v>
      </c>
    </row>
    <row r="80" spans="1:14" hidden="1">
      <c r="A80" t="s">
        <v>12</v>
      </c>
      <c r="B80" t="s">
        <v>173</v>
      </c>
      <c r="C80" t="s">
        <v>39</v>
      </c>
      <c r="D80" s="28" t="s">
        <v>527</v>
      </c>
      <c r="E80" s="9">
        <v>2918.4</v>
      </c>
      <c r="F80" t="s">
        <v>475</v>
      </c>
      <c r="G80" s="47" t="str">
        <f>_xlfn.XLOOKUP(Table22[[#This Row],[Reason ]],Churn_Mapping[Reason],Churn_Mapping[Type],"")</f>
        <v>Controllable</v>
      </c>
      <c r="H80" s="3">
        <v>44773</v>
      </c>
      <c r="I80" s="45" t="str">
        <f t="shared" si="2"/>
        <v>July</v>
      </c>
      <c r="J80" s="7"/>
      <c r="M80" s="15">
        <f>_xlfn.XLOOKUP(EOMONTH(Table22[[#This Row],[Effective Date: (BD)]],0),Budget_2022[Month],Budget_2022[Budget],"not found")</f>
        <v>44332</v>
      </c>
      <c r="N80" t="s">
        <v>534</v>
      </c>
    </row>
    <row r="81" spans="1:14" hidden="1">
      <c r="A81" t="s">
        <v>12</v>
      </c>
      <c r="B81" t="s">
        <v>173</v>
      </c>
      <c r="C81" t="s">
        <v>39</v>
      </c>
      <c r="D81" s="28" t="s">
        <v>527</v>
      </c>
      <c r="E81" s="9">
        <v>14603.85</v>
      </c>
      <c r="F81" t="s">
        <v>475</v>
      </c>
      <c r="G81" s="47" t="str">
        <f>_xlfn.XLOOKUP(Table22[[#This Row],[Reason ]],Churn_Mapping[Reason],Churn_Mapping[Type],"")</f>
        <v>Controllable</v>
      </c>
      <c r="H81" s="3">
        <v>44773</v>
      </c>
      <c r="I81" s="45" t="str">
        <f t="shared" si="2"/>
        <v>July</v>
      </c>
      <c r="J81" s="7"/>
      <c r="M81" s="15">
        <f>_xlfn.XLOOKUP(EOMONTH(Table22[[#This Row],[Effective Date: (BD)]],0),Budget_2022[Month],Budget_2022[Budget],"not found")</f>
        <v>44332</v>
      </c>
      <c r="N81" t="s">
        <v>535</v>
      </c>
    </row>
    <row r="82" spans="1:14" hidden="1">
      <c r="A82" t="s">
        <v>12</v>
      </c>
      <c r="B82" t="s">
        <v>173</v>
      </c>
      <c r="C82" t="s">
        <v>39</v>
      </c>
      <c r="D82" s="28" t="s">
        <v>527</v>
      </c>
      <c r="E82" s="9">
        <v>949.5</v>
      </c>
      <c r="F82" t="s">
        <v>475</v>
      </c>
      <c r="G82" s="47" t="str">
        <f>_xlfn.XLOOKUP(Table22[[#This Row],[Reason ]],Churn_Mapping[Reason],Churn_Mapping[Type],"")</f>
        <v>Controllable</v>
      </c>
      <c r="H82" s="3">
        <v>44743</v>
      </c>
      <c r="I82" s="45" t="str">
        <f t="shared" si="2"/>
        <v>July</v>
      </c>
      <c r="J82" s="7"/>
      <c r="M82" s="15">
        <f>_xlfn.XLOOKUP(EOMONTH(Table22[[#This Row],[Effective Date: (BD)]],0),Budget_2022[Month],Budget_2022[Budget],"not found")</f>
        <v>44332</v>
      </c>
      <c r="N82" t="s">
        <v>536</v>
      </c>
    </row>
    <row r="83" spans="1:14" hidden="1">
      <c r="A83" t="s">
        <v>12</v>
      </c>
      <c r="B83" t="s">
        <v>173</v>
      </c>
      <c r="C83" t="s">
        <v>39</v>
      </c>
      <c r="D83" s="28" t="s">
        <v>527</v>
      </c>
      <c r="E83" s="9">
        <v>4747</v>
      </c>
      <c r="F83" t="s">
        <v>475</v>
      </c>
      <c r="G83" s="47" t="str">
        <f>_xlfn.XLOOKUP(Table22[[#This Row],[Reason ]],Churn_Mapping[Reason],Churn_Mapping[Type],"")</f>
        <v>Controllable</v>
      </c>
      <c r="H83" s="3">
        <v>44782</v>
      </c>
      <c r="I83" s="45" t="s">
        <v>7</v>
      </c>
      <c r="J83" s="7"/>
      <c r="M83" s="15">
        <f>_xlfn.XLOOKUP(EOMONTH(Table22[[#This Row],[Effective Date: (BD)]],0),Budget_2022[Month],Budget_2022[Budget],"not found")</f>
        <v>52731</v>
      </c>
      <c r="N83" t="s">
        <v>537</v>
      </c>
    </row>
    <row r="84" spans="1:14" hidden="1">
      <c r="A84" t="s">
        <v>12</v>
      </c>
      <c r="B84" t="s">
        <v>173</v>
      </c>
      <c r="C84" t="s">
        <v>39</v>
      </c>
      <c r="D84" s="28" t="s">
        <v>527</v>
      </c>
      <c r="E84" s="9">
        <v>579</v>
      </c>
      <c r="F84" t="s">
        <v>475</v>
      </c>
      <c r="G84" s="47" t="str">
        <f>_xlfn.XLOOKUP(Table22[[#This Row],[Reason ]],Churn_Mapping[Reason],Churn_Mapping[Type],"")</f>
        <v>Controllable</v>
      </c>
      <c r="H84" s="3">
        <v>44758</v>
      </c>
      <c r="I84" s="45" t="str">
        <f t="shared" ref="I84:I147" si="3">TEXT(H84,"mmmm")</f>
        <v>July</v>
      </c>
      <c r="J84" s="7"/>
      <c r="M84" s="15">
        <f>_xlfn.XLOOKUP(EOMONTH(Table22[[#This Row],[Effective Date: (BD)]],0),Budget_2022[Month],Budget_2022[Budget],"not found")</f>
        <v>44332</v>
      </c>
      <c r="N84" t="s">
        <v>536</v>
      </c>
    </row>
    <row r="85" spans="1:14" hidden="1">
      <c r="A85" t="s">
        <v>12</v>
      </c>
      <c r="B85" t="s">
        <v>173</v>
      </c>
      <c r="C85" t="s">
        <v>39</v>
      </c>
      <c r="D85" s="28" t="s">
        <v>527</v>
      </c>
      <c r="E85" s="9">
        <v>6869.6</v>
      </c>
      <c r="F85" t="s">
        <v>475</v>
      </c>
      <c r="G85" s="47" t="str">
        <f>_xlfn.XLOOKUP(Table22[[#This Row],[Reason ]],Churn_Mapping[Reason],Churn_Mapping[Type],"")</f>
        <v>Controllable</v>
      </c>
      <c r="H85" s="3">
        <v>44804</v>
      </c>
      <c r="I85" s="45" t="str">
        <f t="shared" si="3"/>
        <v>August</v>
      </c>
      <c r="J85" s="7"/>
      <c r="M85" s="15">
        <f>_xlfn.XLOOKUP(EOMONTH(Table22[[#This Row],[Effective Date: (BD)]],0),Budget_2022[Month],Budget_2022[Budget],"not found")</f>
        <v>52731</v>
      </c>
    </row>
    <row r="86" spans="1:14" hidden="1">
      <c r="A86" t="s">
        <v>12</v>
      </c>
      <c r="B86" t="s">
        <v>42</v>
      </c>
      <c r="C86" t="s">
        <v>39</v>
      </c>
      <c r="D86" s="28" t="s">
        <v>538</v>
      </c>
      <c r="E86" s="9">
        <v>1260</v>
      </c>
      <c r="F86" t="s">
        <v>54</v>
      </c>
      <c r="G86" s="47" t="str">
        <f>_xlfn.XLOOKUP(Table22[[#This Row],[Reason ]],Churn_Mapping[Reason],Churn_Mapping[Type],"")</f>
        <v>Uncontrollable</v>
      </c>
      <c r="H86" s="3">
        <v>44866</v>
      </c>
      <c r="I86" s="45" t="str">
        <f t="shared" si="3"/>
        <v>November</v>
      </c>
      <c r="J86" s="7"/>
      <c r="M86" s="15">
        <f>_xlfn.XLOOKUP(EOMONTH(Table22[[#This Row],[Effective Date: (BD)]],0),Budget_2022[Month],Budget_2022[Budget],"not found")</f>
        <v>55290</v>
      </c>
    </row>
    <row r="87" spans="1:14" hidden="1">
      <c r="A87" t="s">
        <v>12</v>
      </c>
      <c r="B87" t="s">
        <v>47</v>
      </c>
      <c r="C87" t="s">
        <v>39</v>
      </c>
      <c r="D87" s="28" t="s">
        <v>538</v>
      </c>
      <c r="E87" s="9">
        <v>1858</v>
      </c>
      <c r="F87" t="s">
        <v>54</v>
      </c>
      <c r="G87" s="47" t="str">
        <f>_xlfn.XLOOKUP(Table22[[#This Row],[Reason ]],Churn_Mapping[Reason],Churn_Mapping[Type],"")</f>
        <v>Uncontrollable</v>
      </c>
      <c r="H87" s="3">
        <v>44866</v>
      </c>
      <c r="I87" s="45" t="str">
        <f t="shared" si="3"/>
        <v>November</v>
      </c>
      <c r="J87" s="7"/>
      <c r="M87" s="15">
        <f>_xlfn.XLOOKUP(EOMONTH(Table22[[#This Row],[Effective Date: (BD)]],0),Budget_2022[Month],Budget_2022[Budget],"not found")</f>
        <v>55290</v>
      </c>
    </row>
    <row r="88" spans="1:14" hidden="1">
      <c r="A88" t="s">
        <v>12</v>
      </c>
      <c r="B88" t="s">
        <v>173</v>
      </c>
      <c r="C88" t="s">
        <v>39</v>
      </c>
      <c r="D88" s="28" t="s">
        <v>538</v>
      </c>
      <c r="E88" s="9">
        <v>2222</v>
      </c>
      <c r="F88" t="s">
        <v>54</v>
      </c>
      <c r="G88" s="47" t="str">
        <f>_xlfn.XLOOKUP(Table22[[#This Row],[Reason ]],Churn_Mapping[Reason],Churn_Mapping[Type],"")</f>
        <v>Uncontrollable</v>
      </c>
      <c r="H88" s="3">
        <v>44866</v>
      </c>
      <c r="I88" s="45" t="str">
        <f t="shared" si="3"/>
        <v>November</v>
      </c>
      <c r="J88" s="7"/>
      <c r="M88" s="15">
        <f>_xlfn.XLOOKUP(EOMONTH(Table22[[#This Row],[Effective Date: (BD)]],0),Budget_2022[Month],Budget_2022[Budget],"not found")</f>
        <v>55290</v>
      </c>
    </row>
    <row r="89" spans="1:14" hidden="1">
      <c r="A89" t="s">
        <v>12</v>
      </c>
      <c r="B89" t="s">
        <v>290</v>
      </c>
      <c r="C89" t="s">
        <v>39</v>
      </c>
      <c r="D89" s="28" t="s">
        <v>538</v>
      </c>
      <c r="E89" s="9">
        <v>140</v>
      </c>
      <c r="F89" t="s">
        <v>54</v>
      </c>
      <c r="G89" s="47" t="str">
        <f>_xlfn.XLOOKUP(Table22[[#This Row],[Reason ]],Churn_Mapping[Reason],Churn_Mapping[Type],"")</f>
        <v>Uncontrollable</v>
      </c>
      <c r="H89" s="3">
        <v>44866</v>
      </c>
      <c r="I89" s="45" t="str">
        <f t="shared" si="3"/>
        <v>November</v>
      </c>
      <c r="J89" s="7"/>
      <c r="M89" s="15">
        <f>_xlfn.XLOOKUP(EOMONTH(Table22[[#This Row],[Effective Date: (BD)]],0),Budget_2022[Month],Budget_2022[Budget],"not found")</f>
        <v>55290</v>
      </c>
    </row>
    <row r="90" spans="1:14" hidden="1">
      <c r="A90" t="s">
        <v>12</v>
      </c>
      <c r="B90" t="s">
        <v>202</v>
      </c>
      <c r="C90" t="s">
        <v>39</v>
      </c>
      <c r="D90" s="28" t="s">
        <v>538</v>
      </c>
      <c r="E90" s="9">
        <v>3395</v>
      </c>
      <c r="F90" t="s">
        <v>54</v>
      </c>
      <c r="G90" s="47" t="str">
        <f>_xlfn.XLOOKUP(Table22[[#This Row],[Reason ]],Churn_Mapping[Reason],Churn_Mapping[Type],"")</f>
        <v>Uncontrollable</v>
      </c>
      <c r="H90" s="3">
        <v>44866</v>
      </c>
      <c r="I90" s="45" t="str">
        <f t="shared" si="3"/>
        <v>November</v>
      </c>
      <c r="J90" s="7"/>
      <c r="M90" s="15">
        <f>_xlfn.XLOOKUP(EOMONTH(Table22[[#This Row],[Effective Date: (BD)]],0),Budget_2022[Month],Budget_2022[Budget],"not found")</f>
        <v>55290</v>
      </c>
    </row>
    <row r="91" spans="1:14" hidden="1">
      <c r="A91" t="s">
        <v>12</v>
      </c>
      <c r="B91" t="s">
        <v>160</v>
      </c>
      <c r="C91" t="s">
        <v>39</v>
      </c>
      <c r="D91" s="28" t="s">
        <v>236</v>
      </c>
      <c r="E91" s="9">
        <v>150</v>
      </c>
      <c r="F91" t="s">
        <v>41</v>
      </c>
      <c r="G91" s="47" t="str">
        <f>_xlfn.XLOOKUP(Table22[[#This Row],[Reason ]],Churn_Mapping[Reason],Churn_Mapping[Type],"")</f>
        <v>Uncontrollable</v>
      </c>
      <c r="H91" s="3">
        <v>44563</v>
      </c>
      <c r="I91" s="45" t="str">
        <f t="shared" si="3"/>
        <v>January</v>
      </c>
      <c r="J91" s="7"/>
      <c r="M91" s="15">
        <f>_xlfn.XLOOKUP(EOMONTH(Table22[[#This Row],[Effective Date: (BD)]],0),Budget_2022[Month],Budget_2022[Budget],"not found")</f>
        <v>36276.76</v>
      </c>
      <c r="N91" t="s">
        <v>539</v>
      </c>
    </row>
    <row r="92" spans="1:14" hidden="1">
      <c r="A92" t="s">
        <v>12</v>
      </c>
      <c r="B92" t="s">
        <v>58</v>
      </c>
      <c r="C92" t="s">
        <v>39</v>
      </c>
      <c r="D92" s="28" t="s">
        <v>236</v>
      </c>
      <c r="E92" s="9">
        <v>411</v>
      </c>
      <c r="F92" t="s">
        <v>41</v>
      </c>
      <c r="G92" s="47" t="str">
        <f>_xlfn.XLOOKUP(Table22[[#This Row],[Reason ]],Churn_Mapping[Reason],Churn_Mapping[Type],"")</f>
        <v>Uncontrollable</v>
      </c>
      <c r="H92" s="3">
        <v>44563</v>
      </c>
      <c r="I92" s="45" t="str">
        <f t="shared" si="3"/>
        <v>January</v>
      </c>
      <c r="J92" s="7"/>
      <c r="M92" s="15">
        <f>_xlfn.XLOOKUP(EOMONTH(Table22[[#This Row],[Effective Date: (BD)]],0),Budget_2022[Month],Budget_2022[Budget],"not found")</f>
        <v>36276.76</v>
      </c>
      <c r="N92" t="s">
        <v>539</v>
      </c>
    </row>
    <row r="93" spans="1:14" hidden="1">
      <c r="A93" t="s">
        <v>13</v>
      </c>
      <c r="B93" t="s">
        <v>160</v>
      </c>
      <c r="C93" t="s">
        <v>486</v>
      </c>
      <c r="D93" s="28" t="s">
        <v>540</v>
      </c>
      <c r="E93" s="9">
        <v>2582.21</v>
      </c>
      <c r="F93" t="s">
        <v>54</v>
      </c>
      <c r="G93" s="47" t="str">
        <f>_xlfn.XLOOKUP(Table22[[#This Row],[Reason ]],Churn_Mapping[Reason],Churn_Mapping[Type],"")</f>
        <v>Uncontrollable</v>
      </c>
      <c r="H93" s="3">
        <v>44835</v>
      </c>
      <c r="I93" s="45" t="str">
        <f t="shared" si="3"/>
        <v>October</v>
      </c>
      <c r="J93" s="7"/>
      <c r="M93" s="15">
        <f>_xlfn.XLOOKUP(EOMONTH(Table22[[#This Row],[Effective Date: (BD)]],0),Budget_2022[Month],Budget_2022[Budget],"not found")</f>
        <v>54434</v>
      </c>
    </row>
    <row r="94" spans="1:14" hidden="1">
      <c r="A94" t="s">
        <v>13</v>
      </c>
      <c r="B94" t="s">
        <v>160</v>
      </c>
      <c r="C94" t="s">
        <v>168</v>
      </c>
      <c r="D94" s="28" t="s">
        <v>541</v>
      </c>
      <c r="E94" s="9">
        <v>21</v>
      </c>
      <c r="F94" t="s">
        <v>45</v>
      </c>
      <c r="G94" s="47" t="str">
        <f>_xlfn.XLOOKUP(Table22[[#This Row],[Reason ]],Churn_Mapping[Reason],Churn_Mapping[Type],"")</f>
        <v>Uncontrollable</v>
      </c>
      <c r="H94" s="3">
        <v>44593</v>
      </c>
      <c r="I94" s="45" t="str">
        <f t="shared" si="3"/>
        <v>February</v>
      </c>
      <c r="J94" s="7"/>
      <c r="M94" s="14">
        <f>_xlfn.XLOOKUP(EOMONTH(Table22[[#This Row],[Effective Date: (BD)]],0),Budget_2022[Month],Budget_2022[Budget],"not found")</f>
        <v>36547</v>
      </c>
    </row>
    <row r="95" spans="1:14" hidden="1">
      <c r="A95" t="s">
        <v>13</v>
      </c>
      <c r="B95" t="s">
        <v>478</v>
      </c>
      <c r="C95" t="s">
        <v>542</v>
      </c>
      <c r="D95" s="28" t="s">
        <v>543</v>
      </c>
      <c r="E95" s="9">
        <v>18</v>
      </c>
      <c r="F95" t="s">
        <v>475</v>
      </c>
      <c r="G95" s="47" t="str">
        <f>_xlfn.XLOOKUP(Table22[[#This Row],[Reason ]],Churn_Mapping[Reason],Churn_Mapping[Type],"")</f>
        <v>Controllable</v>
      </c>
      <c r="H95" s="3">
        <v>44713</v>
      </c>
      <c r="I95" s="45" t="str">
        <f t="shared" si="3"/>
        <v>June</v>
      </c>
      <c r="J95" s="7"/>
      <c r="M95" s="15">
        <f>_xlfn.XLOOKUP(EOMONTH(Table22[[#This Row],[Effective Date: (BD)]],0),Budget_2022[Month],Budget_2022[Budget],"not found")</f>
        <v>42008</v>
      </c>
    </row>
    <row r="96" spans="1:14" hidden="1">
      <c r="A96" t="s">
        <v>13</v>
      </c>
      <c r="B96" t="s">
        <v>290</v>
      </c>
      <c r="C96" t="s">
        <v>168</v>
      </c>
      <c r="D96" s="28" t="s">
        <v>544</v>
      </c>
      <c r="E96" s="9">
        <v>319</v>
      </c>
      <c r="F96" t="s">
        <v>41</v>
      </c>
      <c r="G96" s="47" t="str">
        <f>_xlfn.XLOOKUP(Table22[[#This Row],[Reason ]],Churn_Mapping[Reason],Churn_Mapping[Type],"")</f>
        <v>Uncontrollable</v>
      </c>
      <c r="H96" s="3">
        <v>44835</v>
      </c>
      <c r="I96" s="45" t="str">
        <f t="shared" si="3"/>
        <v>October</v>
      </c>
      <c r="J96" s="7"/>
      <c r="M96" s="15">
        <f>_xlfn.XLOOKUP(EOMONTH(Table22[[#This Row],[Effective Date: (BD)]],0),Budget_2022[Month],Budget_2022[Budget],"not found")</f>
        <v>54434</v>
      </c>
    </row>
    <row r="97" spans="1:15" hidden="1">
      <c r="A97" t="s">
        <v>13</v>
      </c>
      <c r="B97" t="s">
        <v>47</v>
      </c>
      <c r="C97" t="s">
        <v>39</v>
      </c>
      <c r="D97" s="28" t="s">
        <v>545</v>
      </c>
      <c r="E97" s="9">
        <v>45</v>
      </c>
      <c r="F97" t="s">
        <v>475</v>
      </c>
      <c r="G97" s="47" t="str">
        <f>_xlfn.XLOOKUP(Table22[[#This Row],[Reason ]],Churn_Mapping[Reason],Churn_Mapping[Type],"")</f>
        <v>Controllable</v>
      </c>
      <c r="H97" s="3">
        <v>44792</v>
      </c>
      <c r="I97" s="45" t="str">
        <f t="shared" si="3"/>
        <v>August</v>
      </c>
      <c r="J97" s="7"/>
      <c r="M97" s="15">
        <f>_xlfn.XLOOKUP(EOMONTH(Table22[[#This Row],[Effective Date: (BD)]],0),Budget_2022[Month],Budget_2022[Budget],"not found")</f>
        <v>52731</v>
      </c>
    </row>
    <row r="98" spans="1:15" hidden="1">
      <c r="A98" t="s">
        <v>13</v>
      </c>
      <c r="B98" t="s">
        <v>160</v>
      </c>
      <c r="C98" t="s">
        <v>476</v>
      </c>
      <c r="D98" s="28" t="s">
        <v>546</v>
      </c>
      <c r="E98" s="9">
        <v>534</v>
      </c>
      <c r="F98" t="s">
        <v>54</v>
      </c>
      <c r="G98" s="47" t="str">
        <f>_xlfn.XLOOKUP(Table22[[#This Row],[Reason ]],Churn_Mapping[Reason],Churn_Mapping[Type],"")</f>
        <v>Uncontrollable</v>
      </c>
      <c r="H98" s="3">
        <v>44743</v>
      </c>
      <c r="I98" s="45" t="str">
        <f t="shared" si="3"/>
        <v>July</v>
      </c>
      <c r="J98" s="7"/>
      <c r="M98" s="15">
        <f>_xlfn.XLOOKUP(EOMONTH(Table22[[#This Row],[Effective Date: (BD)]],0),Budget_2022[Month],Budget_2022[Budget],"not found")</f>
        <v>44332</v>
      </c>
    </row>
    <row r="99" spans="1:15" hidden="1">
      <c r="A99" t="s">
        <v>13</v>
      </c>
      <c r="B99" t="s">
        <v>160</v>
      </c>
      <c r="C99" t="s">
        <v>168</v>
      </c>
      <c r="D99" s="28" t="s">
        <v>547</v>
      </c>
      <c r="E99" s="9">
        <v>12</v>
      </c>
      <c r="F99" t="s">
        <v>45</v>
      </c>
      <c r="G99" s="47" t="str">
        <f>_xlfn.XLOOKUP(Table22[[#This Row],[Reason ]],Churn_Mapping[Reason],Churn_Mapping[Type],"")</f>
        <v>Uncontrollable</v>
      </c>
      <c r="H99" s="3">
        <v>44652</v>
      </c>
      <c r="I99" s="45" t="str">
        <f t="shared" si="3"/>
        <v>April</v>
      </c>
      <c r="J99" s="7"/>
      <c r="M99" s="15">
        <f>_xlfn.XLOOKUP(EOMONTH(Table22[[#This Row],[Effective Date: (BD)]],0),Budget_2022[Month],Budget_2022[Budget],"not found")</f>
        <v>37161.300000000003</v>
      </c>
      <c r="O99" t="s">
        <v>548</v>
      </c>
    </row>
    <row r="100" spans="1:15">
      <c r="A100" t="s">
        <v>12</v>
      </c>
      <c r="B100" t="s">
        <v>173</v>
      </c>
      <c r="C100" t="s">
        <v>39</v>
      </c>
      <c r="D100" s="28" t="s">
        <v>549</v>
      </c>
      <c r="E100" s="9">
        <v>556.63</v>
      </c>
      <c r="F100" t="s">
        <v>41</v>
      </c>
      <c r="G100" s="47" t="str">
        <f>_xlfn.XLOOKUP(Table22[[#This Row],[Reason ]],Churn_Mapping[Reason],Churn_Mapping[Type],"")</f>
        <v>Uncontrollable</v>
      </c>
      <c r="H100" s="3">
        <v>44903</v>
      </c>
      <c r="I100" s="45" t="str">
        <f t="shared" si="3"/>
        <v>December</v>
      </c>
      <c r="J100" s="7"/>
      <c r="M100" s="15">
        <f>_xlfn.XLOOKUP(EOMONTH(Table22[[#This Row],[Effective Date: (BD)]],0),Budget_2022[Month],Budget_2022[Budget],"not found")</f>
        <v>56157</v>
      </c>
    </row>
    <row r="101" spans="1:15" hidden="1">
      <c r="A101" t="s">
        <v>13</v>
      </c>
      <c r="B101" t="s">
        <v>160</v>
      </c>
      <c r="C101" t="s">
        <v>161</v>
      </c>
      <c r="D101" s="28" t="s">
        <v>550</v>
      </c>
      <c r="E101" s="9">
        <v>585</v>
      </c>
      <c r="F101" t="s">
        <v>52</v>
      </c>
      <c r="G101" s="47" t="str">
        <f>_xlfn.XLOOKUP(Table22[[#This Row],[Reason ]],Churn_Mapping[Reason],Churn_Mapping[Type],"")</f>
        <v>Controllable</v>
      </c>
      <c r="H101" s="3">
        <v>44805</v>
      </c>
      <c r="I101" s="45" t="str">
        <f t="shared" si="3"/>
        <v>September</v>
      </c>
      <c r="J101" s="7"/>
      <c r="M101" s="15">
        <f>_xlfn.XLOOKUP(EOMONTH(Table22[[#This Row],[Effective Date: (BD)]],0),Budget_2022[Month],Budget_2022[Budget],"not found")</f>
        <v>53571</v>
      </c>
    </row>
    <row r="102" spans="1:15" hidden="1">
      <c r="A102" t="s">
        <v>12</v>
      </c>
      <c r="B102" t="s">
        <v>160</v>
      </c>
      <c r="C102" t="s">
        <v>476</v>
      </c>
      <c r="D102" t="s">
        <v>551</v>
      </c>
      <c r="E102" s="9">
        <v>975</v>
      </c>
      <c r="F102" t="s">
        <v>475</v>
      </c>
      <c r="G102" s="47" t="str">
        <f>_xlfn.XLOOKUP(Table22[[#This Row],[Reason ]],Churn_Mapping[Reason],Churn_Mapping[Type],"")</f>
        <v>Controllable</v>
      </c>
      <c r="H102" s="3">
        <v>44593</v>
      </c>
      <c r="I102" s="45" t="str">
        <f t="shared" si="3"/>
        <v>February</v>
      </c>
      <c r="J102" s="7"/>
      <c r="M102" s="14">
        <f>_xlfn.XLOOKUP(EOMONTH(Table22[[#This Row],[Effective Date: (BD)]],0),Budget_2022[Month],Budget_2022[Budget],"not found")</f>
        <v>36547</v>
      </c>
      <c r="N102" t="s">
        <v>552</v>
      </c>
    </row>
    <row r="103" spans="1:15" hidden="1">
      <c r="A103" t="s">
        <v>13</v>
      </c>
      <c r="B103" t="s">
        <v>160</v>
      </c>
      <c r="C103" t="s">
        <v>168</v>
      </c>
      <c r="D103" s="28" t="s">
        <v>553</v>
      </c>
      <c r="E103" s="9">
        <v>20</v>
      </c>
      <c r="F103" t="s">
        <v>45</v>
      </c>
      <c r="G103" s="47" t="str">
        <f>_xlfn.XLOOKUP(Table22[[#This Row],[Reason ]],Churn_Mapping[Reason],Churn_Mapping[Type],"")</f>
        <v>Uncontrollable</v>
      </c>
      <c r="H103" s="3">
        <v>44593</v>
      </c>
      <c r="I103" s="45" t="str">
        <f t="shared" si="3"/>
        <v>February</v>
      </c>
      <c r="J103" s="7"/>
      <c r="M103" s="14">
        <f>_xlfn.XLOOKUP(EOMONTH(Table22[[#This Row],[Effective Date: (BD)]],0),Budget_2022[Month],Budget_2022[Budget],"not found")</f>
        <v>36547</v>
      </c>
    </row>
    <row r="104" spans="1:15">
      <c r="A104" t="s">
        <v>13</v>
      </c>
      <c r="B104" t="s">
        <v>160</v>
      </c>
      <c r="C104" t="s">
        <v>39</v>
      </c>
      <c r="D104" s="28" t="s">
        <v>554</v>
      </c>
      <c r="E104" s="22">
        <v>1792.5</v>
      </c>
      <c r="F104" t="s">
        <v>45</v>
      </c>
      <c r="G104" s="47" t="str">
        <f>_xlfn.XLOOKUP(Table22[[#This Row],[Reason ]],Churn_Mapping[Reason],Churn_Mapping[Type],"")</f>
        <v>Uncontrollable</v>
      </c>
      <c r="H104" s="3">
        <v>44910</v>
      </c>
      <c r="I104" s="45" t="str">
        <f t="shared" si="3"/>
        <v>December</v>
      </c>
      <c r="J104" s="7"/>
      <c r="M104" s="15">
        <f>_xlfn.XLOOKUP(EOMONTH(Table22[[#This Row],[Effective Date: (BD)]],0),Budget_2022[Month],Budget_2022[Budget],"not found")</f>
        <v>56157</v>
      </c>
      <c r="N104" t="s">
        <v>555</v>
      </c>
    </row>
    <row r="105" spans="1:15" hidden="1">
      <c r="A105" t="s">
        <v>13</v>
      </c>
      <c r="B105" t="s">
        <v>478</v>
      </c>
      <c r="C105" t="s">
        <v>164</v>
      </c>
      <c r="D105" s="28" t="s">
        <v>260</v>
      </c>
      <c r="E105" s="9">
        <v>21.45</v>
      </c>
      <c r="F105" t="s">
        <v>475</v>
      </c>
      <c r="G105" s="47" t="str">
        <f>_xlfn.XLOOKUP(Table22[[#This Row],[Reason ]],Churn_Mapping[Reason],Churn_Mapping[Type],"")</f>
        <v>Controllable</v>
      </c>
      <c r="H105" s="3">
        <v>44593</v>
      </c>
      <c r="I105" s="45" t="str">
        <f t="shared" si="3"/>
        <v>February</v>
      </c>
      <c r="J105" s="7"/>
      <c r="M105" s="14">
        <f>_xlfn.XLOOKUP(EOMONTH(Table22[[#This Row],[Effective Date: (BD)]],0),Budget_2022[Month],Budget_2022[Budget],"not found")</f>
        <v>36547</v>
      </c>
    </row>
    <row r="106" spans="1:15" hidden="1">
      <c r="A106" t="s">
        <v>13</v>
      </c>
      <c r="B106" t="s">
        <v>160</v>
      </c>
      <c r="C106" t="s">
        <v>168</v>
      </c>
      <c r="D106" s="28" t="s">
        <v>556</v>
      </c>
      <c r="E106" s="9">
        <v>20</v>
      </c>
      <c r="F106" t="s">
        <v>45</v>
      </c>
      <c r="G106" s="47" t="str">
        <f>_xlfn.XLOOKUP(Table22[[#This Row],[Reason ]],Churn_Mapping[Reason],Churn_Mapping[Type],"")</f>
        <v>Uncontrollable</v>
      </c>
      <c r="H106" s="3">
        <v>44593</v>
      </c>
      <c r="I106" s="45" t="str">
        <f t="shared" si="3"/>
        <v>February</v>
      </c>
      <c r="J106" s="7"/>
      <c r="M106" s="14">
        <f>_xlfn.XLOOKUP(EOMONTH(Table22[[#This Row],[Effective Date: (BD)]],0),Budget_2022[Month],Budget_2022[Budget],"not found")</f>
        <v>36547</v>
      </c>
    </row>
    <row r="107" spans="1:15" hidden="1">
      <c r="A107" t="s">
        <v>13</v>
      </c>
      <c r="B107" t="s">
        <v>478</v>
      </c>
      <c r="C107" t="s">
        <v>476</v>
      </c>
      <c r="D107" s="28" t="s">
        <v>557</v>
      </c>
      <c r="E107" s="9">
        <v>58.5</v>
      </c>
      <c r="F107" t="s">
        <v>475</v>
      </c>
      <c r="G107" s="47" t="str">
        <f>_xlfn.XLOOKUP(Table22[[#This Row],[Reason ]],Churn_Mapping[Reason],Churn_Mapping[Type],"")</f>
        <v>Controllable</v>
      </c>
      <c r="H107" s="3">
        <v>44621</v>
      </c>
      <c r="I107" s="45" t="str">
        <f t="shared" si="3"/>
        <v>March</v>
      </c>
      <c r="J107" s="7"/>
      <c r="M107" s="15">
        <f>_xlfn.XLOOKUP(EOMONTH(Table22[[#This Row],[Effective Date: (BD)]],0),Budget_2022[Month],Budget_2022[Budget],"not found")</f>
        <v>36825.51</v>
      </c>
    </row>
    <row r="108" spans="1:15" hidden="1">
      <c r="A108" t="s">
        <v>12</v>
      </c>
      <c r="B108" t="s">
        <v>173</v>
      </c>
      <c r="C108" t="s">
        <v>39</v>
      </c>
      <c r="D108" s="28" t="s">
        <v>263</v>
      </c>
      <c r="E108" s="9">
        <v>1378</v>
      </c>
      <c r="F108" t="s">
        <v>475</v>
      </c>
      <c r="G108" s="47" t="str">
        <f>_xlfn.XLOOKUP(Table22[[#This Row],[Reason ]],Churn_Mapping[Reason],Churn_Mapping[Type],"")</f>
        <v>Controllable</v>
      </c>
      <c r="H108" s="3">
        <v>44744</v>
      </c>
      <c r="I108" s="45" t="str">
        <f t="shared" si="3"/>
        <v>July</v>
      </c>
      <c r="J108" s="7"/>
      <c r="M108" s="15">
        <f>_xlfn.XLOOKUP(EOMONTH(Table22[[#This Row],[Effective Date: (BD)]],0),Budget_2022[Month],Budget_2022[Budget],"not found")</f>
        <v>44332</v>
      </c>
    </row>
    <row r="109" spans="1:15" hidden="1">
      <c r="A109" t="s">
        <v>13</v>
      </c>
      <c r="B109" t="s">
        <v>173</v>
      </c>
      <c r="C109" t="s">
        <v>39</v>
      </c>
      <c r="D109" s="28" t="s">
        <v>558</v>
      </c>
      <c r="E109" s="9">
        <v>1390.05</v>
      </c>
      <c r="F109" t="s">
        <v>475</v>
      </c>
      <c r="G109" s="47" t="str">
        <f>_xlfn.XLOOKUP(Table22[[#This Row],[Reason ]],Churn_Mapping[Reason],Churn_Mapping[Type],"")</f>
        <v>Controllable</v>
      </c>
      <c r="H109" s="3">
        <v>44850</v>
      </c>
      <c r="I109" s="45" t="str">
        <f t="shared" si="3"/>
        <v>October</v>
      </c>
      <c r="J109" s="7"/>
      <c r="M109" s="15">
        <f>_xlfn.XLOOKUP(EOMONTH(Table22[[#This Row],[Effective Date: (BD)]],0),Budget_2022[Month],Budget_2022[Budget],"not found")</f>
        <v>54434</v>
      </c>
    </row>
    <row r="110" spans="1:15" hidden="1">
      <c r="A110" t="s">
        <v>13</v>
      </c>
      <c r="B110" t="s">
        <v>47</v>
      </c>
      <c r="C110" t="s">
        <v>39</v>
      </c>
      <c r="D110" s="28" t="s">
        <v>558</v>
      </c>
      <c r="E110" s="9">
        <v>650</v>
      </c>
      <c r="F110" t="s">
        <v>475</v>
      </c>
      <c r="G110" s="47" t="str">
        <f>_xlfn.XLOOKUP(Table22[[#This Row],[Reason ]],Churn_Mapping[Reason],Churn_Mapping[Type],"")</f>
        <v>Controllable</v>
      </c>
      <c r="H110" s="3">
        <v>44850</v>
      </c>
      <c r="I110" s="45" t="str">
        <f t="shared" si="3"/>
        <v>October</v>
      </c>
      <c r="J110" s="7"/>
      <c r="M110" s="15">
        <f>_xlfn.XLOOKUP(EOMONTH(Table22[[#This Row],[Effective Date: (BD)]],0),Budget_2022[Month],Budget_2022[Budget],"not found")</f>
        <v>54434</v>
      </c>
    </row>
    <row r="111" spans="1:15" hidden="1">
      <c r="A111" t="s">
        <v>14</v>
      </c>
      <c r="B111" t="s">
        <v>160</v>
      </c>
      <c r="C111" t="s">
        <v>39</v>
      </c>
      <c r="D111" s="28" t="s">
        <v>558</v>
      </c>
      <c r="E111" s="9">
        <v>1664</v>
      </c>
      <c r="F111" t="s">
        <v>475</v>
      </c>
      <c r="G111" s="47" t="str">
        <f>_xlfn.XLOOKUP(Table22[[#This Row],[Reason ]],Churn_Mapping[Reason],Churn_Mapping[Type],"")</f>
        <v>Controllable</v>
      </c>
      <c r="H111" s="3">
        <v>44593</v>
      </c>
      <c r="I111" s="45" t="str">
        <f t="shared" si="3"/>
        <v>February</v>
      </c>
      <c r="J111" s="5">
        <v>44890</v>
      </c>
      <c r="K111">
        <v>4179359</v>
      </c>
      <c r="M111" s="14">
        <f>_xlfn.XLOOKUP(EOMONTH(Table22[[#This Row],[Effective Date: (BD)]],0),Budget_2022[Month],Budget_2022[Budget],"not found")</f>
        <v>36547</v>
      </c>
      <c r="N111" t="s">
        <v>559</v>
      </c>
    </row>
    <row r="112" spans="1:15" hidden="1">
      <c r="A112" t="s">
        <v>13</v>
      </c>
      <c r="B112" t="s">
        <v>160</v>
      </c>
      <c r="C112" t="s">
        <v>168</v>
      </c>
      <c r="D112" s="28" t="s">
        <v>560</v>
      </c>
      <c r="E112" s="9">
        <v>20</v>
      </c>
      <c r="F112" t="s">
        <v>45</v>
      </c>
      <c r="G112" s="47" t="str">
        <f>_xlfn.XLOOKUP(Table22[[#This Row],[Reason ]],Churn_Mapping[Reason],Churn_Mapping[Type],"")</f>
        <v>Uncontrollable</v>
      </c>
      <c r="H112" s="3">
        <v>44570</v>
      </c>
      <c r="I112" s="45" t="str">
        <f t="shared" si="3"/>
        <v>January</v>
      </c>
      <c r="J112" s="5" t="s">
        <v>163</v>
      </c>
      <c r="K112">
        <v>4205325</v>
      </c>
      <c r="M112" s="14">
        <f>_xlfn.XLOOKUP(EOMONTH(Table22[[#This Row],[Effective Date: (BD)]],0),Budget_2022[Month],Budget_2022[Budget],"not found")</f>
        <v>36276.76</v>
      </c>
    </row>
    <row r="113" spans="1:15" hidden="1">
      <c r="A113" t="s">
        <v>13</v>
      </c>
      <c r="B113" t="s">
        <v>160</v>
      </c>
      <c r="C113" t="s">
        <v>486</v>
      </c>
      <c r="D113" s="28" t="s">
        <v>561</v>
      </c>
      <c r="E113" s="9">
        <v>1913.05</v>
      </c>
      <c r="F113" t="s">
        <v>54</v>
      </c>
      <c r="G113" s="47" t="str">
        <f>_xlfn.XLOOKUP(Table22[[#This Row],[Reason ]],Churn_Mapping[Reason],Churn_Mapping[Type],"")</f>
        <v>Uncontrollable</v>
      </c>
      <c r="H113" s="3">
        <v>44718</v>
      </c>
      <c r="I113" s="45" t="str">
        <f t="shared" si="3"/>
        <v>June</v>
      </c>
      <c r="J113" s="7"/>
      <c r="M113" s="15">
        <f>_xlfn.XLOOKUP(EOMONTH(Table22[[#This Row],[Effective Date: (BD)]],0),Budget_2022[Month],Budget_2022[Budget],"not found")</f>
        <v>42008</v>
      </c>
    </row>
    <row r="114" spans="1:15" hidden="1">
      <c r="A114" s="41" t="s">
        <v>12</v>
      </c>
      <c r="B114" s="41" t="s">
        <v>42</v>
      </c>
      <c r="C114" s="41" t="s">
        <v>39</v>
      </c>
      <c r="D114" s="46" t="s">
        <v>270</v>
      </c>
      <c r="E114" s="59">
        <v>150</v>
      </c>
      <c r="F114" s="41" t="s">
        <v>45</v>
      </c>
      <c r="G114" s="60" t="str">
        <f>_xlfn.XLOOKUP(Table22[[#This Row],[Reason ]],Churn_Mapping[Reason],Churn_Mapping[Type],"")</f>
        <v>Uncontrollable</v>
      </c>
      <c r="H114" s="61">
        <v>44562</v>
      </c>
      <c r="I114" s="62" t="str">
        <f t="shared" si="3"/>
        <v>January</v>
      </c>
      <c r="J114" s="63"/>
      <c r="K114" s="41"/>
      <c r="L114" s="41"/>
      <c r="M114" s="64">
        <f>_xlfn.XLOOKUP(EOMONTH(Table22[[#This Row],[Effective Date: (BD)]],0),Budget_2022[Month],Budget_2022[Budget],"not found")</f>
        <v>36276.76</v>
      </c>
      <c r="N114" s="41"/>
      <c r="O114" s="41"/>
    </row>
    <row r="115" spans="1:15" hidden="1">
      <c r="A115" s="41" t="s">
        <v>12</v>
      </c>
      <c r="B115" s="41" t="s">
        <v>173</v>
      </c>
      <c r="C115" s="41" t="s">
        <v>39</v>
      </c>
      <c r="D115" s="46" t="s">
        <v>270</v>
      </c>
      <c r="E115" s="59">
        <v>613.33000000000004</v>
      </c>
      <c r="F115" s="41" t="s">
        <v>45</v>
      </c>
      <c r="G115" s="60" t="str">
        <f>_xlfn.XLOOKUP(Table22[[#This Row],[Reason ]],Churn_Mapping[Reason],Churn_Mapping[Type],"")</f>
        <v>Uncontrollable</v>
      </c>
      <c r="H115" s="61">
        <v>44562</v>
      </c>
      <c r="I115" s="62" t="str">
        <f t="shared" si="3"/>
        <v>January</v>
      </c>
      <c r="J115" s="63"/>
      <c r="K115" s="41"/>
      <c r="L115" s="41"/>
      <c r="M115" s="64">
        <f>_xlfn.XLOOKUP(EOMONTH(Table22[[#This Row],[Effective Date: (BD)]],0),Budget_2022[Month],Budget_2022[Budget],"not found")</f>
        <v>36276.76</v>
      </c>
      <c r="N115" s="41"/>
      <c r="O115" s="41"/>
    </row>
    <row r="116" spans="1:15" hidden="1">
      <c r="A116" s="41" t="s">
        <v>12</v>
      </c>
      <c r="B116" s="41" t="s">
        <v>386</v>
      </c>
      <c r="C116" s="41" t="s">
        <v>39</v>
      </c>
      <c r="D116" s="46" t="s">
        <v>270</v>
      </c>
      <c r="E116" s="59">
        <v>90</v>
      </c>
      <c r="F116" s="41" t="s">
        <v>45</v>
      </c>
      <c r="G116" s="60" t="str">
        <f>_xlfn.XLOOKUP(Table22[[#This Row],[Reason ]],Churn_Mapping[Reason],Churn_Mapping[Type],"")</f>
        <v>Uncontrollable</v>
      </c>
      <c r="H116" s="61">
        <v>44562</v>
      </c>
      <c r="I116" s="62" t="str">
        <f t="shared" si="3"/>
        <v>January</v>
      </c>
      <c r="J116" s="63"/>
      <c r="K116" s="41"/>
      <c r="L116" s="41"/>
      <c r="M116" s="64">
        <f>_xlfn.XLOOKUP(EOMONTH(Table22[[#This Row],[Effective Date: (BD)]],0),Budget_2022[Month],Budget_2022[Budget],"not found")</f>
        <v>36276.76</v>
      </c>
      <c r="N116" s="41"/>
      <c r="O116" s="41"/>
    </row>
    <row r="117" spans="1:15" hidden="1">
      <c r="A117" t="s">
        <v>12</v>
      </c>
      <c r="B117" t="s">
        <v>42</v>
      </c>
      <c r="C117" t="s">
        <v>39</v>
      </c>
      <c r="D117" s="28" t="s">
        <v>270</v>
      </c>
      <c r="E117" s="9">
        <v>900</v>
      </c>
      <c r="F117" t="s">
        <v>41</v>
      </c>
      <c r="G117" s="47" t="str">
        <f>_xlfn.XLOOKUP(Table22[[#This Row],[Reason ]],Churn_Mapping[Reason],Churn_Mapping[Type],"")</f>
        <v>Uncontrollable</v>
      </c>
      <c r="H117" s="3">
        <v>44774</v>
      </c>
      <c r="I117" s="45" t="str">
        <f t="shared" si="3"/>
        <v>August</v>
      </c>
      <c r="J117" s="7"/>
      <c r="M117" s="15">
        <f>_xlfn.XLOOKUP(EOMONTH(Table22[[#This Row],[Effective Date: (BD)]],0),Budget_2022[Month],Budget_2022[Budget],"not found")</f>
        <v>52731</v>
      </c>
    </row>
    <row r="118" spans="1:15" hidden="1">
      <c r="A118" s="41" t="s">
        <v>12</v>
      </c>
      <c r="B118" s="41" t="s">
        <v>42</v>
      </c>
      <c r="C118" s="41" t="s">
        <v>39</v>
      </c>
      <c r="D118" s="46" t="s">
        <v>270</v>
      </c>
      <c r="E118" s="59">
        <v>-1050</v>
      </c>
      <c r="F118" s="41" t="s">
        <v>41</v>
      </c>
      <c r="G118" s="60" t="str">
        <f>_xlfn.XLOOKUP(Table22[[#This Row],[Reason ]],Churn_Mapping[Reason],Churn_Mapping[Type],"")</f>
        <v>Uncontrollable</v>
      </c>
      <c r="H118" s="61">
        <v>44774</v>
      </c>
      <c r="I118" s="62" t="str">
        <f t="shared" si="3"/>
        <v>August</v>
      </c>
      <c r="J118" s="63"/>
      <c r="K118" s="41"/>
      <c r="L118" s="41"/>
      <c r="M118" s="64">
        <f>_xlfn.XLOOKUP(EOMONTH(Table22[[#This Row],[Effective Date: (BD)]],0),Budget_2022[Month],Budget_2022[Budget],"not found")</f>
        <v>52731</v>
      </c>
      <c r="N118" s="41"/>
    </row>
    <row r="119" spans="1:15" hidden="1">
      <c r="A119" t="s">
        <v>12</v>
      </c>
      <c r="B119" t="s">
        <v>42</v>
      </c>
      <c r="C119" t="s">
        <v>39</v>
      </c>
      <c r="D119" s="28" t="s">
        <v>270</v>
      </c>
      <c r="E119" s="9">
        <v>1050</v>
      </c>
      <c r="F119" t="s">
        <v>41</v>
      </c>
      <c r="G119" s="47" t="str">
        <f>_xlfn.XLOOKUP(Table22[[#This Row],[Reason ]],Churn_Mapping[Reason],Churn_Mapping[Type],"")</f>
        <v>Uncontrollable</v>
      </c>
      <c r="H119" s="3">
        <v>44774</v>
      </c>
      <c r="I119" s="45" t="str">
        <f t="shared" si="3"/>
        <v>August</v>
      </c>
      <c r="J119" s="7"/>
      <c r="M119" s="15">
        <f>_xlfn.XLOOKUP(EOMONTH(Table22[[#This Row],[Effective Date: (BD)]],0),Budget_2022[Month],Budget_2022[Budget],"not found")</f>
        <v>52731</v>
      </c>
    </row>
    <row r="120" spans="1:15">
      <c r="A120" t="s">
        <v>12</v>
      </c>
      <c r="B120" t="s">
        <v>42</v>
      </c>
      <c r="C120" t="s">
        <v>39</v>
      </c>
      <c r="D120" s="28" t="s">
        <v>270</v>
      </c>
      <c r="E120" s="59">
        <v>360</v>
      </c>
      <c r="F120" t="s">
        <v>475</v>
      </c>
      <c r="G120" s="47" t="str">
        <f>_xlfn.XLOOKUP(Table22[[#This Row],[Reason ]],Churn_Mapping[Reason],Churn_Mapping[Type],"")</f>
        <v>Controllable</v>
      </c>
      <c r="H120" s="3">
        <v>44896</v>
      </c>
      <c r="I120" s="45" t="str">
        <f t="shared" si="3"/>
        <v>December</v>
      </c>
      <c r="J120" s="7"/>
      <c r="M120" s="15">
        <f>_xlfn.XLOOKUP(EOMONTH(Table22[[#This Row],[Effective Date: (BD)]],0),Budget_2022[Month],Budget_2022[Budget],"not found")</f>
        <v>56157</v>
      </c>
      <c r="N120" t="s">
        <v>562</v>
      </c>
    </row>
    <row r="121" spans="1:15" hidden="1">
      <c r="A121" t="s">
        <v>12</v>
      </c>
      <c r="B121" t="s">
        <v>42</v>
      </c>
      <c r="C121" t="s">
        <v>39</v>
      </c>
      <c r="D121" s="28" t="s">
        <v>270</v>
      </c>
      <c r="E121" s="9">
        <v>150</v>
      </c>
      <c r="F121" t="s">
        <v>41</v>
      </c>
      <c r="G121" s="47" t="str">
        <f>_xlfn.XLOOKUP(Table22[[#This Row],[Reason ]],Churn_Mapping[Reason],Churn_Mapping[Type],"")</f>
        <v>Uncontrollable</v>
      </c>
      <c r="H121" s="3">
        <v>44743</v>
      </c>
      <c r="I121" s="45" t="str">
        <f t="shared" si="3"/>
        <v>July</v>
      </c>
      <c r="J121" s="7"/>
      <c r="K121">
        <v>4147749</v>
      </c>
      <c r="M121" s="15">
        <f>_xlfn.XLOOKUP(EOMONTH(Table22[[#This Row],[Effective Date: (BD)]],0),Budget_2022[Month],Budget_2022[Budget],"not found")</f>
        <v>44332</v>
      </c>
      <c r="N121" t="s">
        <v>563</v>
      </c>
    </row>
    <row r="122" spans="1:15" hidden="1">
      <c r="A122" t="s">
        <v>12</v>
      </c>
      <c r="B122" t="s">
        <v>42</v>
      </c>
      <c r="C122" t="s">
        <v>39</v>
      </c>
      <c r="D122" s="28" t="s">
        <v>270</v>
      </c>
      <c r="E122" s="9">
        <v>300</v>
      </c>
      <c r="F122" t="s">
        <v>475</v>
      </c>
      <c r="G122" s="47" t="str">
        <f>_xlfn.XLOOKUP(Table22[[#This Row],[Reason ]],Churn_Mapping[Reason],Churn_Mapping[Type],"")</f>
        <v>Controllable</v>
      </c>
      <c r="H122" s="3">
        <v>44866</v>
      </c>
      <c r="I122" s="45" t="str">
        <f t="shared" si="3"/>
        <v>November</v>
      </c>
      <c r="J122" s="7"/>
      <c r="M122" s="15">
        <f>_xlfn.XLOOKUP(EOMONTH(Table22[[#This Row],[Effective Date: (BD)]],0),Budget_2022[Month],Budget_2022[Budget],"not found")</f>
        <v>55290</v>
      </c>
      <c r="N122" t="s">
        <v>564</v>
      </c>
    </row>
    <row r="123" spans="1:15" hidden="1">
      <c r="A123" t="s">
        <v>12</v>
      </c>
      <c r="B123" t="s">
        <v>42</v>
      </c>
      <c r="C123" t="s">
        <v>39</v>
      </c>
      <c r="D123" s="28" t="s">
        <v>270</v>
      </c>
      <c r="E123" s="9">
        <v>150</v>
      </c>
      <c r="F123" t="s">
        <v>41</v>
      </c>
      <c r="G123" s="47" t="str">
        <f>_xlfn.XLOOKUP(Table22[[#This Row],[Reason ]],Churn_Mapping[Reason],Churn_Mapping[Type],"")</f>
        <v>Uncontrollable</v>
      </c>
      <c r="H123" s="3">
        <v>44835</v>
      </c>
      <c r="I123" s="45" t="str">
        <f t="shared" si="3"/>
        <v>October</v>
      </c>
      <c r="J123" s="7"/>
      <c r="M123" s="15">
        <f>_xlfn.XLOOKUP(EOMONTH(Table22[[#This Row],[Effective Date: (BD)]],0),Budget_2022[Month],Budget_2022[Budget],"not found")</f>
        <v>54434</v>
      </c>
      <c r="N123" t="s">
        <v>565</v>
      </c>
    </row>
    <row r="124" spans="1:15" hidden="1">
      <c r="A124" t="s">
        <v>12</v>
      </c>
      <c r="B124" t="s">
        <v>42</v>
      </c>
      <c r="C124" t="s">
        <v>39</v>
      </c>
      <c r="D124" s="28" t="s">
        <v>270</v>
      </c>
      <c r="E124" s="9">
        <v>210</v>
      </c>
      <c r="F124" t="s">
        <v>475</v>
      </c>
      <c r="G124" s="47" t="str">
        <f>_xlfn.XLOOKUP(Table22[[#This Row],[Reason ]],Churn_Mapping[Reason],Churn_Mapping[Type],"")</f>
        <v>Controllable</v>
      </c>
      <c r="H124" s="3">
        <v>44835</v>
      </c>
      <c r="I124" s="45" t="str">
        <f t="shared" si="3"/>
        <v>October</v>
      </c>
      <c r="J124" s="7"/>
      <c r="M124" s="15">
        <f>_xlfn.XLOOKUP(EOMONTH(Table22[[#This Row],[Effective Date: (BD)]],0),Budget_2022[Month],Budget_2022[Budget],"not found")</f>
        <v>54434</v>
      </c>
      <c r="N124" t="s">
        <v>566</v>
      </c>
    </row>
    <row r="125" spans="1:15" hidden="1">
      <c r="A125" t="s">
        <v>12</v>
      </c>
      <c r="B125" t="s">
        <v>42</v>
      </c>
      <c r="C125" t="s">
        <v>39</v>
      </c>
      <c r="D125" s="28" t="s">
        <v>270</v>
      </c>
      <c r="E125" s="9">
        <v>1805</v>
      </c>
      <c r="F125" t="s">
        <v>41</v>
      </c>
      <c r="G125" s="47" t="str">
        <f>_xlfn.XLOOKUP(Table22[[#This Row],[Reason ]],Churn_Mapping[Reason],Churn_Mapping[Type],"")</f>
        <v>Uncontrollable</v>
      </c>
      <c r="H125" s="3">
        <v>44835</v>
      </c>
      <c r="I125" s="45" t="str">
        <f t="shared" si="3"/>
        <v>October</v>
      </c>
      <c r="J125" s="7"/>
      <c r="M125" s="15">
        <f>_xlfn.XLOOKUP(EOMONTH(Table22[[#This Row],[Effective Date: (BD)]],0),Budget_2022[Month],Budget_2022[Budget],"not found")</f>
        <v>54434</v>
      </c>
    </row>
    <row r="126" spans="1:15" hidden="1">
      <c r="A126" s="41" t="s">
        <v>12</v>
      </c>
      <c r="B126" s="41" t="s">
        <v>42</v>
      </c>
      <c r="C126" s="41" t="s">
        <v>39</v>
      </c>
      <c r="D126" s="46" t="s">
        <v>270</v>
      </c>
      <c r="E126" s="59">
        <v>8377</v>
      </c>
      <c r="F126" s="41" t="s">
        <v>475</v>
      </c>
      <c r="G126" s="60" t="str">
        <f>_xlfn.XLOOKUP(Table22[[#This Row],[Reason ]],Churn_Mapping[Reason],Churn_Mapping[Type],"")</f>
        <v>Controllable</v>
      </c>
      <c r="H126" s="61">
        <v>44835</v>
      </c>
      <c r="I126" s="62" t="str">
        <f t="shared" si="3"/>
        <v>October</v>
      </c>
      <c r="J126" s="63"/>
      <c r="K126" s="41"/>
      <c r="L126" s="41"/>
      <c r="M126" s="64">
        <f>_xlfn.XLOOKUP(EOMONTH(Table22[[#This Row],[Effective Date: (BD)]],0),Budget_2022[Month],Budget_2022[Budget],"not found")</f>
        <v>54434</v>
      </c>
      <c r="N126" s="41" t="s">
        <v>562</v>
      </c>
      <c r="O126" s="41"/>
    </row>
    <row r="127" spans="1:15" hidden="1">
      <c r="A127" s="41" t="s">
        <v>12</v>
      </c>
      <c r="B127" s="41" t="s">
        <v>42</v>
      </c>
      <c r="C127" s="41" t="s">
        <v>39</v>
      </c>
      <c r="D127" s="46" t="s">
        <v>270</v>
      </c>
      <c r="E127" s="59">
        <v>-8377</v>
      </c>
      <c r="F127" s="41" t="s">
        <v>475</v>
      </c>
      <c r="G127" s="60" t="str">
        <f>_xlfn.XLOOKUP(Table22[[#This Row],[Reason ]],Churn_Mapping[Reason],Churn_Mapping[Type],"")</f>
        <v>Controllable</v>
      </c>
      <c r="H127" s="61">
        <v>44835</v>
      </c>
      <c r="I127" s="62" t="str">
        <f t="shared" si="3"/>
        <v>October</v>
      </c>
      <c r="J127" s="63"/>
      <c r="K127" s="41"/>
      <c r="L127" s="41"/>
      <c r="M127" s="64">
        <f>_xlfn.XLOOKUP(EOMONTH(Table22[[#This Row],[Effective Date: (BD)]],0),Budget_2022[Month],Budget_2022[Budget],"not found")</f>
        <v>54434</v>
      </c>
      <c r="N127" s="41" t="s">
        <v>562</v>
      </c>
      <c r="O127" s="41"/>
    </row>
    <row r="128" spans="1:15" hidden="1">
      <c r="A128" t="s">
        <v>12</v>
      </c>
      <c r="B128" t="s">
        <v>173</v>
      </c>
      <c r="C128" t="s">
        <v>39</v>
      </c>
      <c r="D128" s="28" t="s">
        <v>270</v>
      </c>
      <c r="E128" s="9">
        <v>786</v>
      </c>
      <c r="F128" t="s">
        <v>41</v>
      </c>
      <c r="G128" s="47" t="str">
        <f>_xlfn.XLOOKUP(Table22[[#This Row],[Reason ]],Churn_Mapping[Reason],Churn_Mapping[Type],"")</f>
        <v>Uncontrollable</v>
      </c>
      <c r="H128" s="3">
        <v>44743</v>
      </c>
      <c r="I128" s="45" t="str">
        <f t="shared" si="3"/>
        <v>July</v>
      </c>
      <c r="J128" s="7"/>
      <c r="K128">
        <v>4147749</v>
      </c>
      <c r="M128" s="15">
        <f>_xlfn.XLOOKUP(EOMONTH(Table22[[#This Row],[Effective Date: (BD)]],0),Budget_2022[Month],Budget_2022[Budget],"not found")</f>
        <v>44332</v>
      </c>
      <c r="N128" t="s">
        <v>563</v>
      </c>
    </row>
    <row r="129" spans="1:15" hidden="1">
      <c r="A129" t="s">
        <v>12</v>
      </c>
      <c r="B129" t="s">
        <v>173</v>
      </c>
      <c r="C129" t="s">
        <v>39</v>
      </c>
      <c r="D129" s="28" t="s">
        <v>270</v>
      </c>
      <c r="E129" s="9">
        <v>1214</v>
      </c>
      <c r="F129" t="s">
        <v>41</v>
      </c>
      <c r="G129" s="47" t="str">
        <f>_xlfn.XLOOKUP(Table22[[#This Row],[Reason ]],Churn_Mapping[Reason],Churn_Mapping[Type],"")</f>
        <v>Uncontrollable</v>
      </c>
      <c r="H129" s="3">
        <v>44774</v>
      </c>
      <c r="I129" s="45" t="str">
        <f t="shared" si="3"/>
        <v>August</v>
      </c>
      <c r="J129" s="7"/>
      <c r="M129" s="15">
        <f>_xlfn.XLOOKUP(EOMONTH(Table22[[#This Row],[Effective Date: (BD)]],0),Budget_2022[Month],Budget_2022[Budget],"not found")</f>
        <v>52731</v>
      </c>
    </row>
    <row r="130" spans="1:15" hidden="1">
      <c r="A130" t="s">
        <v>12</v>
      </c>
      <c r="B130" t="s">
        <v>386</v>
      </c>
      <c r="C130" t="s">
        <v>39</v>
      </c>
      <c r="D130" s="28" t="s">
        <v>270</v>
      </c>
      <c r="E130" s="9">
        <v>540</v>
      </c>
      <c r="F130" t="s">
        <v>41</v>
      </c>
      <c r="G130" s="47" t="str">
        <f>_xlfn.XLOOKUP(Table22[[#This Row],[Reason ]],Churn_Mapping[Reason],Churn_Mapping[Type],"")</f>
        <v>Uncontrollable</v>
      </c>
      <c r="H130" s="3">
        <v>44774</v>
      </c>
      <c r="I130" s="45" t="str">
        <f t="shared" si="3"/>
        <v>August</v>
      </c>
      <c r="J130" s="7"/>
      <c r="M130" s="15">
        <f>_xlfn.XLOOKUP(EOMONTH(Table22[[#This Row],[Effective Date: (BD)]],0),Budget_2022[Month],Budget_2022[Budget],"not found")</f>
        <v>52731</v>
      </c>
    </row>
    <row r="131" spans="1:15" hidden="1">
      <c r="A131" s="41" t="s">
        <v>12</v>
      </c>
      <c r="B131" s="41" t="s">
        <v>386</v>
      </c>
      <c r="C131" s="41" t="s">
        <v>39</v>
      </c>
      <c r="D131" s="46" t="s">
        <v>270</v>
      </c>
      <c r="E131" s="59">
        <v>-540</v>
      </c>
      <c r="F131" s="41" t="s">
        <v>41</v>
      </c>
      <c r="G131" s="60" t="str">
        <f>_xlfn.XLOOKUP(Table22[[#This Row],[Reason ]],Churn_Mapping[Reason],Churn_Mapping[Type],"")</f>
        <v>Uncontrollable</v>
      </c>
      <c r="H131" s="61">
        <v>44774</v>
      </c>
      <c r="I131" s="62" t="str">
        <f t="shared" si="3"/>
        <v>August</v>
      </c>
      <c r="J131" s="63"/>
      <c r="K131" s="41"/>
      <c r="L131" s="41"/>
      <c r="M131" s="64">
        <f>_xlfn.XLOOKUP(EOMONTH(Table22[[#This Row],[Effective Date: (BD)]],0),Budget_2022[Month],Budget_2022[Budget],"not found")</f>
        <v>52731</v>
      </c>
      <c r="N131" s="41"/>
    </row>
    <row r="132" spans="1:15" hidden="1">
      <c r="A132" s="41" t="s">
        <v>12</v>
      </c>
      <c r="B132" s="41" t="s">
        <v>173</v>
      </c>
      <c r="C132" s="41" t="s">
        <v>39</v>
      </c>
      <c r="D132" s="46" t="s">
        <v>270</v>
      </c>
      <c r="E132" s="59">
        <v>-1845</v>
      </c>
      <c r="F132" s="41" t="s">
        <v>41</v>
      </c>
      <c r="G132" s="60" t="str">
        <f>_xlfn.XLOOKUP(Table22[[#This Row],[Reason ]],Churn_Mapping[Reason],Churn_Mapping[Type],"")</f>
        <v>Uncontrollable</v>
      </c>
      <c r="H132" s="61">
        <v>44774</v>
      </c>
      <c r="I132" s="62" t="str">
        <f t="shared" si="3"/>
        <v>August</v>
      </c>
      <c r="J132" s="63"/>
      <c r="K132" s="41"/>
      <c r="L132" s="41"/>
      <c r="M132" s="64">
        <f>_xlfn.XLOOKUP(EOMONTH(Table22[[#This Row],[Effective Date: (BD)]],0),Budget_2022[Month],Budget_2022[Budget],"not found")</f>
        <v>52731</v>
      </c>
      <c r="N132" s="41"/>
    </row>
    <row r="133" spans="1:15" hidden="1">
      <c r="A133" t="s">
        <v>12</v>
      </c>
      <c r="B133" t="s">
        <v>386</v>
      </c>
      <c r="C133" t="s">
        <v>39</v>
      </c>
      <c r="D133" s="28" t="s">
        <v>270</v>
      </c>
      <c r="E133" s="9">
        <v>540</v>
      </c>
      <c r="F133" t="s">
        <v>41</v>
      </c>
      <c r="G133" s="47" t="str">
        <f>_xlfn.XLOOKUP(Table22[[#This Row],[Reason ]],Churn_Mapping[Reason],Churn_Mapping[Type],"")</f>
        <v>Uncontrollable</v>
      </c>
      <c r="H133" s="3">
        <v>44774</v>
      </c>
      <c r="I133" s="45" t="str">
        <f t="shared" si="3"/>
        <v>August</v>
      </c>
      <c r="J133" s="7"/>
      <c r="M133" s="15">
        <f>_xlfn.XLOOKUP(EOMONTH(Table22[[#This Row],[Effective Date: (BD)]],0),Budget_2022[Month],Budget_2022[Budget],"not found")</f>
        <v>52731</v>
      </c>
    </row>
    <row r="134" spans="1:15" hidden="1">
      <c r="A134" t="s">
        <v>12</v>
      </c>
      <c r="B134" t="s">
        <v>173</v>
      </c>
      <c r="C134" t="s">
        <v>39</v>
      </c>
      <c r="D134" s="28" t="s">
        <v>270</v>
      </c>
      <c r="E134" s="9">
        <v>1845</v>
      </c>
      <c r="F134" t="s">
        <v>41</v>
      </c>
      <c r="G134" s="47" t="str">
        <f>_xlfn.XLOOKUP(Table22[[#This Row],[Reason ]],Churn_Mapping[Reason],Churn_Mapping[Type],"")</f>
        <v>Uncontrollable</v>
      </c>
      <c r="H134" s="3">
        <v>44774</v>
      </c>
      <c r="I134" s="45" t="str">
        <f t="shared" si="3"/>
        <v>August</v>
      </c>
      <c r="J134" s="7"/>
      <c r="M134" s="15">
        <f>_xlfn.XLOOKUP(EOMONTH(Table22[[#This Row],[Effective Date: (BD)]],0),Budget_2022[Month],Budget_2022[Budget],"not found")</f>
        <v>52731</v>
      </c>
    </row>
    <row r="135" spans="1:15" hidden="1">
      <c r="A135" s="41" t="s">
        <v>12</v>
      </c>
      <c r="B135" s="41" t="s">
        <v>173</v>
      </c>
      <c r="C135" s="41" t="s">
        <v>39</v>
      </c>
      <c r="D135" s="46" t="s">
        <v>270</v>
      </c>
      <c r="E135" s="59">
        <v>1253</v>
      </c>
      <c r="F135" s="41" t="s">
        <v>475</v>
      </c>
      <c r="G135" s="60" t="str">
        <f>_xlfn.XLOOKUP(Table22[[#This Row],[Reason ]],Churn_Mapping[Reason],Churn_Mapping[Type],"")</f>
        <v>Controllable</v>
      </c>
      <c r="H135" s="61">
        <v>44866</v>
      </c>
      <c r="I135" s="62" t="str">
        <f t="shared" si="3"/>
        <v>November</v>
      </c>
      <c r="J135" s="63"/>
      <c r="K135" s="41"/>
      <c r="L135" s="41"/>
      <c r="M135" s="64">
        <f>_xlfn.XLOOKUP(EOMONTH(Table22[[#This Row],[Effective Date: (BD)]],0),Budget_2022[Month],Budget_2022[Budget],"not found")</f>
        <v>55290</v>
      </c>
      <c r="N135" s="41" t="s">
        <v>564</v>
      </c>
      <c r="O135" s="41"/>
    </row>
    <row r="136" spans="1:15" hidden="1">
      <c r="A136" t="s">
        <v>12</v>
      </c>
      <c r="B136" t="s">
        <v>386</v>
      </c>
      <c r="C136" t="s">
        <v>39</v>
      </c>
      <c r="D136" s="28" t="s">
        <v>270</v>
      </c>
      <c r="E136" s="9">
        <v>150</v>
      </c>
      <c r="F136" t="s">
        <v>475</v>
      </c>
      <c r="G136" s="47" t="str">
        <f>_xlfn.XLOOKUP(Table22[[#This Row],[Reason ]],Churn_Mapping[Reason],Churn_Mapping[Type],"")</f>
        <v>Controllable</v>
      </c>
      <c r="H136" s="3">
        <v>44866</v>
      </c>
      <c r="I136" s="45" t="str">
        <f t="shared" si="3"/>
        <v>November</v>
      </c>
      <c r="J136" s="7"/>
      <c r="M136" s="15">
        <f>_xlfn.XLOOKUP(EOMONTH(Table22[[#This Row],[Effective Date: (BD)]],0),Budget_2022[Month],Budget_2022[Budget],"not found")</f>
        <v>55290</v>
      </c>
      <c r="N136" t="s">
        <v>564</v>
      </c>
    </row>
    <row r="137" spans="1:15" hidden="1">
      <c r="A137" t="s">
        <v>12</v>
      </c>
      <c r="B137" t="s">
        <v>173</v>
      </c>
      <c r="C137" t="s">
        <v>39</v>
      </c>
      <c r="D137" s="28" t="s">
        <v>270</v>
      </c>
      <c r="E137" s="9">
        <v>729</v>
      </c>
      <c r="F137" t="s">
        <v>41</v>
      </c>
      <c r="G137" s="47" t="str">
        <f>_xlfn.XLOOKUP(Table22[[#This Row],[Reason ]],Churn_Mapping[Reason],Churn_Mapping[Type],"")</f>
        <v>Uncontrollable</v>
      </c>
      <c r="H137" s="3">
        <v>44835</v>
      </c>
      <c r="I137" s="45" t="str">
        <f t="shared" si="3"/>
        <v>October</v>
      </c>
      <c r="J137" s="7"/>
      <c r="M137" s="15">
        <f>_xlfn.XLOOKUP(EOMONTH(Table22[[#This Row],[Effective Date: (BD)]],0),Budget_2022[Month],Budget_2022[Budget],"not found")</f>
        <v>54434</v>
      </c>
      <c r="N137" t="s">
        <v>565</v>
      </c>
    </row>
    <row r="138" spans="1:15" hidden="1">
      <c r="A138" t="s">
        <v>12</v>
      </c>
      <c r="B138" t="s">
        <v>173</v>
      </c>
      <c r="C138" t="s">
        <v>39</v>
      </c>
      <c r="D138" s="28" t="s">
        <v>270</v>
      </c>
      <c r="E138" s="9">
        <v>260</v>
      </c>
      <c r="F138" t="s">
        <v>475</v>
      </c>
      <c r="G138" s="47" t="str">
        <f>_xlfn.XLOOKUP(Table22[[#This Row],[Reason ]],Churn_Mapping[Reason],Churn_Mapping[Type],"")</f>
        <v>Controllable</v>
      </c>
      <c r="H138" s="3">
        <v>44835</v>
      </c>
      <c r="I138" s="45" t="str">
        <f t="shared" si="3"/>
        <v>October</v>
      </c>
      <c r="J138" s="7"/>
      <c r="M138" s="15">
        <f>_xlfn.XLOOKUP(EOMONTH(Table22[[#This Row],[Effective Date: (BD)]],0),Budget_2022[Month],Budget_2022[Budget],"not found")</f>
        <v>54434</v>
      </c>
      <c r="N138" t="s">
        <v>566</v>
      </c>
    </row>
    <row r="139" spans="1:15" hidden="1">
      <c r="A139" t="s">
        <v>12</v>
      </c>
      <c r="B139" t="s">
        <v>386</v>
      </c>
      <c r="C139" t="s">
        <v>39</v>
      </c>
      <c r="D139" s="28" t="s">
        <v>270</v>
      </c>
      <c r="E139" s="9">
        <v>480</v>
      </c>
      <c r="F139" t="s">
        <v>41</v>
      </c>
      <c r="G139" s="47" t="str">
        <f>_xlfn.XLOOKUP(Table22[[#This Row],[Reason ]],Churn_Mapping[Reason],Churn_Mapping[Type],"")</f>
        <v>Uncontrollable</v>
      </c>
      <c r="H139" s="3">
        <v>44835</v>
      </c>
      <c r="I139" s="45" t="str">
        <f t="shared" si="3"/>
        <v>October</v>
      </c>
      <c r="J139" s="7"/>
      <c r="M139" s="15">
        <f>_xlfn.XLOOKUP(EOMONTH(Table22[[#This Row],[Effective Date: (BD)]],0),Budget_2022[Month],Budget_2022[Budget],"not found")</f>
        <v>54434</v>
      </c>
    </row>
    <row r="140" spans="1:15" hidden="1">
      <c r="A140" t="s">
        <v>12</v>
      </c>
      <c r="B140" t="s">
        <v>173</v>
      </c>
      <c r="C140" t="s">
        <v>39</v>
      </c>
      <c r="D140" s="28" t="s">
        <v>270</v>
      </c>
      <c r="E140" s="9">
        <v>6377</v>
      </c>
      <c r="F140" t="s">
        <v>41</v>
      </c>
      <c r="G140" s="47" t="str">
        <f>_xlfn.XLOOKUP(Table22[[#This Row],[Reason ]],Churn_Mapping[Reason],Churn_Mapping[Type],"")</f>
        <v>Uncontrollable</v>
      </c>
      <c r="H140" s="3">
        <v>44835</v>
      </c>
      <c r="I140" s="45" t="str">
        <f t="shared" si="3"/>
        <v>October</v>
      </c>
      <c r="J140" s="7"/>
      <c r="M140" s="15">
        <f>_xlfn.XLOOKUP(EOMONTH(Table22[[#This Row],[Effective Date: (BD)]],0),Budget_2022[Month],Budget_2022[Budget],"not found")</f>
        <v>54434</v>
      </c>
    </row>
    <row r="141" spans="1:15" hidden="1">
      <c r="A141" t="s">
        <v>12</v>
      </c>
      <c r="B141" t="s">
        <v>173</v>
      </c>
      <c r="C141" t="s">
        <v>39</v>
      </c>
      <c r="D141" s="28" t="s">
        <v>270</v>
      </c>
      <c r="E141" s="9">
        <v>300</v>
      </c>
      <c r="F141" t="s">
        <v>45</v>
      </c>
      <c r="G141" s="47" t="str">
        <f>_xlfn.XLOOKUP(Table22[[#This Row],[Reason ]],Churn_Mapping[Reason],Churn_Mapping[Type],"")</f>
        <v>Uncontrollable</v>
      </c>
      <c r="H141" s="3">
        <v>44835</v>
      </c>
      <c r="I141" s="45" t="str">
        <f t="shared" si="3"/>
        <v>October</v>
      </c>
      <c r="J141" s="7"/>
      <c r="M141" s="15">
        <f>_xlfn.XLOOKUP(EOMONTH(Table22[[#This Row],[Effective Date: (BD)]],0),Budget_2022[Month],Budget_2022[Budget],"not found")</f>
        <v>54434</v>
      </c>
      <c r="N141" t="s">
        <v>567</v>
      </c>
    </row>
    <row r="142" spans="1:15" hidden="1">
      <c r="A142" s="41" t="s">
        <v>12</v>
      </c>
      <c r="B142" s="41" t="s">
        <v>173</v>
      </c>
      <c r="C142" s="41" t="s">
        <v>39</v>
      </c>
      <c r="D142" s="46" t="s">
        <v>270</v>
      </c>
      <c r="E142" s="59">
        <v>-1253</v>
      </c>
      <c r="F142" s="41" t="s">
        <v>475</v>
      </c>
      <c r="G142" s="60" t="str">
        <f>_xlfn.XLOOKUP(Table22[[#This Row],[Reason ]],Churn_Mapping[Reason],Churn_Mapping[Type],"")</f>
        <v>Controllable</v>
      </c>
      <c r="H142" s="61">
        <v>44866</v>
      </c>
      <c r="I142" s="62" t="str">
        <f t="shared" si="3"/>
        <v>November</v>
      </c>
      <c r="J142" s="63"/>
      <c r="K142" s="41"/>
      <c r="L142" s="41"/>
      <c r="M142" s="64">
        <f>_xlfn.XLOOKUP(EOMONTH(Table22[[#This Row],[Effective Date: (BD)]],0),Budget_2022[Month],Budget_2022[Budget],"not found")</f>
        <v>55290</v>
      </c>
      <c r="N142" s="41" t="s">
        <v>564</v>
      </c>
      <c r="O142" s="41"/>
    </row>
    <row r="143" spans="1:15" hidden="1">
      <c r="A143" t="s">
        <v>12</v>
      </c>
      <c r="B143" t="s">
        <v>173</v>
      </c>
      <c r="C143" t="s">
        <v>39</v>
      </c>
      <c r="D143" s="28" t="s">
        <v>270</v>
      </c>
      <c r="E143" s="9">
        <v>1006</v>
      </c>
      <c r="F143" t="s">
        <v>475</v>
      </c>
      <c r="G143" s="47" t="str">
        <f>_xlfn.XLOOKUP(Table22[[#This Row],[Reason ]],Churn_Mapping[Reason],Churn_Mapping[Type],"")</f>
        <v>Controllable</v>
      </c>
      <c r="H143" s="3">
        <v>44866</v>
      </c>
      <c r="I143" s="45" t="str">
        <f t="shared" si="3"/>
        <v>November</v>
      </c>
      <c r="J143" s="7"/>
      <c r="M143" s="15">
        <f>_xlfn.XLOOKUP(EOMONTH(Table22[[#This Row],[Effective Date: (BD)]],0),Budget_2022[Month],Budget_2022[Budget],"not found")</f>
        <v>55290</v>
      </c>
      <c r="N143" t="s">
        <v>564</v>
      </c>
    </row>
    <row r="144" spans="1:15">
      <c r="A144" t="s">
        <v>12</v>
      </c>
      <c r="B144" t="s">
        <v>173</v>
      </c>
      <c r="C144" t="s">
        <v>39</v>
      </c>
      <c r="D144" s="28" t="s">
        <v>270</v>
      </c>
      <c r="E144" s="59">
        <v>1339</v>
      </c>
      <c r="F144" t="s">
        <v>475</v>
      </c>
      <c r="G144" s="47" t="str">
        <f>_xlfn.XLOOKUP(Table22[[#This Row],[Reason ]],Churn_Mapping[Reason],Churn_Mapping[Type],"")</f>
        <v>Controllable</v>
      </c>
      <c r="H144" s="3">
        <v>44896</v>
      </c>
      <c r="I144" s="45" t="str">
        <f t="shared" si="3"/>
        <v>December</v>
      </c>
      <c r="J144" s="7"/>
      <c r="M144" s="15">
        <f>_xlfn.XLOOKUP(EOMONTH(Table22[[#This Row],[Effective Date: (BD)]],0),Budget_2022[Month],Budget_2022[Budget],"not found")</f>
        <v>56157</v>
      </c>
      <c r="N144" t="s">
        <v>567</v>
      </c>
    </row>
    <row r="145" spans="1:14" hidden="1">
      <c r="A145" t="s">
        <v>13</v>
      </c>
      <c r="B145" t="s">
        <v>47</v>
      </c>
      <c r="C145" t="s">
        <v>168</v>
      </c>
      <c r="D145" s="28" t="s">
        <v>568</v>
      </c>
      <c r="E145" s="9">
        <v>26.94</v>
      </c>
      <c r="F145" t="s">
        <v>52</v>
      </c>
      <c r="G145" s="47" t="str">
        <f>_xlfn.XLOOKUP(Table22[[#This Row],[Reason ]],Churn_Mapping[Reason],Churn_Mapping[Type],"")</f>
        <v>Controllable</v>
      </c>
      <c r="H145" s="3">
        <v>44612</v>
      </c>
      <c r="I145" s="45" t="str">
        <f t="shared" si="3"/>
        <v>February</v>
      </c>
      <c r="J145" s="7" t="s">
        <v>163</v>
      </c>
      <c r="M145" s="14">
        <f>_xlfn.XLOOKUP(EOMONTH(Table22[[#This Row],[Effective Date: (BD)]],0),Budget_2022[Month],Budget_2022[Budget],"not found")</f>
        <v>36547</v>
      </c>
      <c r="N145" t="s">
        <v>569</v>
      </c>
    </row>
    <row r="146" spans="1:14" hidden="1">
      <c r="A146" t="s">
        <v>13</v>
      </c>
      <c r="B146" t="s">
        <v>160</v>
      </c>
      <c r="C146" t="s">
        <v>39</v>
      </c>
      <c r="D146" s="28" t="s">
        <v>53</v>
      </c>
      <c r="E146" s="9">
        <v>102.48</v>
      </c>
      <c r="F146" t="s">
        <v>54</v>
      </c>
      <c r="G146" s="47" t="str">
        <f>_xlfn.XLOOKUP(Table22[[#This Row],[Reason ]],Churn_Mapping[Reason],Churn_Mapping[Type],"")</f>
        <v>Uncontrollable</v>
      </c>
      <c r="H146" s="3">
        <v>44605</v>
      </c>
      <c r="I146" s="45" t="str">
        <f t="shared" si="3"/>
        <v>February</v>
      </c>
      <c r="J146" s="5">
        <v>44605</v>
      </c>
      <c r="K146">
        <v>4223380</v>
      </c>
      <c r="M146" s="14">
        <f>_xlfn.XLOOKUP(EOMONTH(Table22[[#This Row],[Effective Date: (BD)]],0),Budget_2022[Month],Budget_2022[Budget],"not found")</f>
        <v>36547</v>
      </c>
    </row>
    <row r="147" spans="1:14" hidden="1">
      <c r="A147" t="s">
        <v>13</v>
      </c>
      <c r="B147" t="s">
        <v>160</v>
      </c>
      <c r="C147" t="s">
        <v>486</v>
      </c>
      <c r="D147" s="28" t="s">
        <v>570</v>
      </c>
      <c r="E147" s="9">
        <v>967.86</v>
      </c>
      <c r="F147" t="s">
        <v>475</v>
      </c>
      <c r="G147" s="47" t="str">
        <f>_xlfn.XLOOKUP(Table22[[#This Row],[Reason ]],Churn_Mapping[Reason],Churn_Mapping[Type],"")</f>
        <v>Controllable</v>
      </c>
      <c r="H147" s="3">
        <v>44652</v>
      </c>
      <c r="I147" s="45" t="str">
        <f t="shared" si="3"/>
        <v>April</v>
      </c>
      <c r="J147" s="7"/>
      <c r="M147" s="15">
        <f>_xlfn.XLOOKUP(EOMONTH(Table22[[#This Row],[Effective Date: (BD)]],0),Budget_2022[Month],Budget_2022[Budget],"not found")</f>
        <v>37161.300000000003</v>
      </c>
    </row>
    <row r="148" spans="1:14">
      <c r="A148" t="s">
        <v>14</v>
      </c>
      <c r="B148" t="s">
        <v>58</v>
      </c>
      <c r="C148" t="s">
        <v>168</v>
      </c>
      <c r="D148" s="28" t="s">
        <v>571</v>
      </c>
      <c r="E148" s="9">
        <v>598.5</v>
      </c>
      <c r="F148" t="s">
        <v>475</v>
      </c>
      <c r="G148" s="47" t="str">
        <f>_xlfn.XLOOKUP(Table22[[#This Row],[Reason ]],Churn_Mapping[Reason],Churn_Mapping[Type],"")</f>
        <v>Controllable</v>
      </c>
      <c r="H148" s="3">
        <v>44915</v>
      </c>
      <c r="I148" s="45" t="str">
        <f t="shared" ref="I148:I211" si="4">TEXT(H148,"mmmm")</f>
        <v>December</v>
      </c>
      <c r="J148" s="7"/>
      <c r="M148" s="15">
        <f>_xlfn.XLOOKUP(EOMONTH(Table22[[#This Row],[Effective Date: (BD)]],0),Budget_2022[Month],Budget_2022[Budget],"not found")</f>
        <v>56157</v>
      </c>
    </row>
    <row r="149" spans="1:14" hidden="1">
      <c r="A149" t="s">
        <v>12</v>
      </c>
      <c r="B149" t="s">
        <v>42</v>
      </c>
      <c r="C149" t="s">
        <v>39</v>
      </c>
      <c r="D149" s="28" t="s">
        <v>572</v>
      </c>
      <c r="E149" s="9">
        <v>140</v>
      </c>
      <c r="F149" t="s">
        <v>475</v>
      </c>
      <c r="G149" s="47" t="str">
        <f>_xlfn.XLOOKUP(Table22[[#This Row],[Reason ]],Churn_Mapping[Reason],Churn_Mapping[Type],"")</f>
        <v>Controllable</v>
      </c>
      <c r="H149" s="3">
        <v>44688</v>
      </c>
      <c r="I149" s="45" t="str">
        <f t="shared" si="4"/>
        <v>May</v>
      </c>
      <c r="J149" s="7"/>
      <c r="M149" s="15">
        <f>_xlfn.XLOOKUP(EOMONTH(Table22[[#This Row],[Effective Date: (BD)]],0),Budget_2022[Month],Budget_2022[Budget],"not found")</f>
        <v>39402</v>
      </c>
    </row>
    <row r="150" spans="1:14" hidden="1">
      <c r="A150" t="s">
        <v>13</v>
      </c>
      <c r="B150" t="s">
        <v>202</v>
      </c>
      <c r="C150" t="s">
        <v>161</v>
      </c>
      <c r="D150" s="28" t="s">
        <v>573</v>
      </c>
      <c r="E150" s="9">
        <v>703.12</v>
      </c>
      <c r="F150" t="s">
        <v>475</v>
      </c>
      <c r="G150" s="47" t="str">
        <f>_xlfn.XLOOKUP(Table22[[#This Row],[Reason ]],Churn_Mapping[Reason],Churn_Mapping[Type],"")</f>
        <v>Controllable</v>
      </c>
      <c r="H150" s="3">
        <v>44588</v>
      </c>
      <c r="I150" s="45" t="str">
        <f t="shared" si="4"/>
        <v>January</v>
      </c>
      <c r="J150" s="7"/>
      <c r="M150" s="15">
        <f>_xlfn.XLOOKUP(EOMONTH(Table22[[#This Row],[Effective Date: (BD)]],0),Budget_2022[Month],Budget_2022[Budget],"not found")</f>
        <v>36276.76</v>
      </c>
    </row>
    <row r="151" spans="1:14" hidden="1">
      <c r="A151" t="s">
        <v>13</v>
      </c>
      <c r="B151" t="s">
        <v>160</v>
      </c>
      <c r="C151" t="s">
        <v>500</v>
      </c>
      <c r="D151" s="28" t="s">
        <v>574</v>
      </c>
      <c r="E151" s="9">
        <v>738</v>
      </c>
      <c r="F151" t="s">
        <v>54</v>
      </c>
      <c r="G151" s="47" t="str">
        <f>_xlfn.XLOOKUP(Table22[[#This Row],[Reason ]],Churn_Mapping[Reason],Churn_Mapping[Type],"")</f>
        <v>Uncontrollable</v>
      </c>
      <c r="H151" s="3">
        <v>44743</v>
      </c>
      <c r="I151" s="45" t="str">
        <f t="shared" si="4"/>
        <v>July</v>
      </c>
      <c r="J151" s="7"/>
      <c r="M151" s="15">
        <f>_xlfn.XLOOKUP(EOMONTH(Table22[[#This Row],[Effective Date: (BD)]],0),Budget_2022[Month],Budget_2022[Budget],"not found")</f>
        <v>44332</v>
      </c>
    </row>
    <row r="152" spans="1:14" hidden="1">
      <c r="A152" t="s">
        <v>13</v>
      </c>
      <c r="B152" t="s">
        <v>202</v>
      </c>
      <c r="C152" t="s">
        <v>500</v>
      </c>
      <c r="D152" s="28" t="s">
        <v>574</v>
      </c>
      <c r="E152" s="9">
        <v>95.49</v>
      </c>
      <c r="F152" t="s">
        <v>54</v>
      </c>
      <c r="G152" s="47" t="str">
        <f>_xlfn.XLOOKUP(Table22[[#This Row],[Reason ]],Churn_Mapping[Reason],Churn_Mapping[Type],"")</f>
        <v>Uncontrollable</v>
      </c>
      <c r="H152" s="3">
        <v>44743</v>
      </c>
      <c r="I152" s="45" t="str">
        <f t="shared" si="4"/>
        <v>July</v>
      </c>
      <c r="J152" s="7"/>
      <c r="M152" s="15">
        <f>_xlfn.XLOOKUP(EOMONTH(Table22[[#This Row],[Effective Date: (BD)]],0),Budget_2022[Month],Budget_2022[Budget],"not found")</f>
        <v>44332</v>
      </c>
    </row>
    <row r="153" spans="1:14" hidden="1">
      <c r="A153" t="s">
        <v>12</v>
      </c>
      <c r="B153" t="s">
        <v>42</v>
      </c>
      <c r="C153" t="s">
        <v>39</v>
      </c>
      <c r="D153" s="28" t="s">
        <v>575</v>
      </c>
      <c r="E153" s="9">
        <v>180</v>
      </c>
      <c r="F153" t="s">
        <v>41</v>
      </c>
      <c r="G153" s="47" t="str">
        <f>_xlfn.XLOOKUP(Table22[[#This Row],[Reason ]],Churn_Mapping[Reason],Churn_Mapping[Type],"")</f>
        <v>Uncontrollable</v>
      </c>
      <c r="H153" s="3">
        <v>44881</v>
      </c>
      <c r="I153" s="45" t="str">
        <f t="shared" si="4"/>
        <v>November</v>
      </c>
      <c r="J153" s="7"/>
      <c r="M153" s="15">
        <f>_xlfn.XLOOKUP(EOMONTH(Table22[[#This Row],[Effective Date: (BD)]],0),Budget_2022[Month],Budget_2022[Budget],"not found")</f>
        <v>55290</v>
      </c>
    </row>
    <row r="154" spans="1:14" hidden="1">
      <c r="A154" t="s">
        <v>12</v>
      </c>
      <c r="B154" t="s">
        <v>173</v>
      </c>
      <c r="C154" t="s">
        <v>39</v>
      </c>
      <c r="D154" s="28" t="s">
        <v>575</v>
      </c>
      <c r="E154" s="9">
        <v>863</v>
      </c>
      <c r="F154" t="s">
        <v>41</v>
      </c>
      <c r="G154" s="47" t="str">
        <f>_xlfn.XLOOKUP(Table22[[#This Row],[Reason ]],Churn_Mapping[Reason],Churn_Mapping[Type],"")</f>
        <v>Uncontrollable</v>
      </c>
      <c r="H154" s="3">
        <v>44881</v>
      </c>
      <c r="I154" s="45" t="str">
        <f t="shared" si="4"/>
        <v>November</v>
      </c>
      <c r="J154" s="7"/>
      <c r="M154" s="15">
        <f>_xlfn.XLOOKUP(EOMONTH(Table22[[#This Row],[Effective Date: (BD)]],0),Budget_2022[Month],Budget_2022[Budget],"not found")</f>
        <v>55290</v>
      </c>
    </row>
    <row r="155" spans="1:14" hidden="1">
      <c r="A155" t="s">
        <v>14</v>
      </c>
      <c r="B155" t="s">
        <v>173</v>
      </c>
      <c r="C155" t="s">
        <v>168</v>
      </c>
      <c r="D155" s="28" t="s">
        <v>283</v>
      </c>
      <c r="E155" s="9">
        <v>1119</v>
      </c>
      <c r="F155" t="s">
        <v>52</v>
      </c>
      <c r="G155" s="47" t="str">
        <f>_xlfn.XLOOKUP(Table22[[#This Row],[Reason ]],Churn_Mapping[Reason],Churn_Mapping[Type],"")</f>
        <v>Controllable</v>
      </c>
      <c r="H155" s="3">
        <v>44612</v>
      </c>
      <c r="I155" s="45" t="str">
        <f t="shared" si="4"/>
        <v>February</v>
      </c>
      <c r="J155" s="5">
        <v>44612</v>
      </c>
      <c r="K155">
        <v>4209669</v>
      </c>
      <c r="M155" s="14">
        <f>_xlfn.XLOOKUP(EOMONTH(Table22[[#This Row],[Effective Date: (BD)]],0),Budget_2022[Month],Budget_2022[Budget],"not found")</f>
        <v>36547</v>
      </c>
    </row>
    <row r="156" spans="1:14" hidden="1">
      <c r="A156" t="s">
        <v>12</v>
      </c>
      <c r="B156" t="s">
        <v>290</v>
      </c>
      <c r="C156" t="s">
        <v>39</v>
      </c>
      <c r="D156" s="28" t="s">
        <v>576</v>
      </c>
      <c r="E156" s="9">
        <v>25</v>
      </c>
      <c r="F156" t="s">
        <v>475</v>
      </c>
      <c r="G156" s="47" t="str">
        <f>_xlfn.XLOOKUP(Table22[[#This Row],[Reason ]],Churn_Mapping[Reason],Churn_Mapping[Type],"")</f>
        <v>Controllable</v>
      </c>
      <c r="H156" s="3">
        <v>44570</v>
      </c>
      <c r="I156" s="45" t="str">
        <f t="shared" si="4"/>
        <v>January</v>
      </c>
      <c r="J156" s="5">
        <v>44972</v>
      </c>
      <c r="K156">
        <v>4177610</v>
      </c>
      <c r="M156" s="14">
        <f>_xlfn.XLOOKUP(EOMONTH(Table22[[#This Row],[Effective Date: (BD)]],0),Budget_2022[Month],Budget_2022[Budget],"not found")</f>
        <v>36276.76</v>
      </c>
    </row>
    <row r="157" spans="1:14" hidden="1">
      <c r="A157" t="s">
        <v>13</v>
      </c>
      <c r="B157" t="s">
        <v>478</v>
      </c>
      <c r="C157" t="s">
        <v>486</v>
      </c>
      <c r="D157" s="28" t="s">
        <v>577</v>
      </c>
      <c r="E157" s="9">
        <v>13.32</v>
      </c>
      <c r="F157" t="s">
        <v>52</v>
      </c>
      <c r="G157" s="47" t="str">
        <f>_xlfn.XLOOKUP(Table22[[#This Row],[Reason ]],Churn_Mapping[Reason],Churn_Mapping[Type],"")</f>
        <v>Controllable</v>
      </c>
      <c r="H157" s="3">
        <v>44878</v>
      </c>
      <c r="I157" s="45" t="str">
        <f t="shared" si="4"/>
        <v>November</v>
      </c>
      <c r="J157" s="7"/>
      <c r="M157" s="15">
        <f>_xlfn.XLOOKUP(EOMONTH(Table22[[#This Row],[Effective Date: (BD)]],0),Budget_2022[Month],Budget_2022[Budget],"not found")</f>
        <v>55290</v>
      </c>
    </row>
    <row r="158" spans="1:14" hidden="1">
      <c r="A158" t="s">
        <v>13</v>
      </c>
      <c r="B158" t="s">
        <v>160</v>
      </c>
      <c r="C158" t="s">
        <v>486</v>
      </c>
      <c r="D158" s="28" t="s">
        <v>577</v>
      </c>
      <c r="E158" s="9">
        <v>488.25</v>
      </c>
      <c r="F158" t="s">
        <v>52</v>
      </c>
      <c r="G158" s="47" t="str">
        <f>_xlfn.XLOOKUP(Table22[[#This Row],[Reason ]],Churn_Mapping[Reason],Churn_Mapping[Type],"")</f>
        <v>Controllable</v>
      </c>
      <c r="H158" s="3">
        <v>44866</v>
      </c>
      <c r="I158" s="45" t="str">
        <f t="shared" si="4"/>
        <v>November</v>
      </c>
      <c r="J158" s="7"/>
      <c r="M158" s="15">
        <f>_xlfn.XLOOKUP(EOMONTH(Table22[[#This Row],[Effective Date: (BD)]],0),Budget_2022[Month],Budget_2022[Budget],"not found")</f>
        <v>55290</v>
      </c>
    </row>
    <row r="159" spans="1:14" hidden="1">
      <c r="A159" t="s">
        <v>12</v>
      </c>
      <c r="B159" t="s">
        <v>478</v>
      </c>
      <c r="C159" t="s">
        <v>161</v>
      </c>
      <c r="D159" s="28" t="s">
        <v>578</v>
      </c>
      <c r="E159" s="9">
        <v>3046.68</v>
      </c>
      <c r="F159" t="s">
        <v>475</v>
      </c>
      <c r="G159" s="47" t="str">
        <f>_xlfn.XLOOKUP(Table22[[#This Row],[Reason ]],Churn_Mapping[Reason],Churn_Mapping[Type],"")</f>
        <v>Controllable</v>
      </c>
      <c r="H159" s="3">
        <v>44622</v>
      </c>
      <c r="I159" s="45" t="str">
        <f t="shared" si="4"/>
        <v>March</v>
      </c>
      <c r="J159" s="7"/>
      <c r="K159">
        <v>4336979</v>
      </c>
      <c r="M159" s="15">
        <f>_xlfn.XLOOKUP(EOMONTH(Table22[[#This Row],[Effective Date: (BD)]],0),Budget_2022[Month],Budget_2022[Budget],"not found")</f>
        <v>36825.51</v>
      </c>
    </row>
    <row r="160" spans="1:14" hidden="1">
      <c r="A160" t="s">
        <v>13</v>
      </c>
      <c r="B160" t="s">
        <v>173</v>
      </c>
      <c r="C160" t="s">
        <v>39</v>
      </c>
      <c r="D160" s="28" t="s">
        <v>292</v>
      </c>
      <c r="E160" s="9">
        <v>2266</v>
      </c>
      <c r="F160" t="s">
        <v>52</v>
      </c>
      <c r="G160" s="47" t="str">
        <f>_xlfn.XLOOKUP(Table22[[#This Row],[Reason ]],Churn_Mapping[Reason],Churn_Mapping[Type],"")</f>
        <v>Controllable</v>
      </c>
      <c r="H160" s="3">
        <v>44805</v>
      </c>
      <c r="I160" s="45" t="str">
        <f t="shared" si="4"/>
        <v>September</v>
      </c>
      <c r="J160" s="7"/>
      <c r="M160" s="15">
        <f>_xlfn.XLOOKUP(EOMONTH(Table22[[#This Row],[Effective Date: (BD)]],0),Budget_2022[Month],Budget_2022[Budget],"not found")</f>
        <v>53571</v>
      </c>
      <c r="N160" t="s">
        <v>579</v>
      </c>
    </row>
    <row r="161" spans="1:14" hidden="1">
      <c r="A161" t="s">
        <v>13</v>
      </c>
      <c r="B161" t="s">
        <v>42</v>
      </c>
      <c r="C161" t="s">
        <v>39</v>
      </c>
      <c r="D161" s="28" t="s">
        <v>292</v>
      </c>
      <c r="E161" s="9">
        <v>1575</v>
      </c>
      <c r="F161" t="s">
        <v>52</v>
      </c>
      <c r="G161" s="47" t="str">
        <f>_xlfn.XLOOKUP(Table22[[#This Row],[Reason ]],Churn_Mapping[Reason],Churn_Mapping[Type],"")</f>
        <v>Controllable</v>
      </c>
      <c r="H161" s="3">
        <v>44805</v>
      </c>
      <c r="I161" s="45" t="str">
        <f t="shared" si="4"/>
        <v>September</v>
      </c>
      <c r="J161" s="7"/>
      <c r="M161" s="15">
        <f>_xlfn.XLOOKUP(EOMONTH(Table22[[#This Row],[Effective Date: (BD)]],0),Budget_2022[Month],Budget_2022[Budget],"not found")</f>
        <v>53571</v>
      </c>
      <c r="N161" t="s">
        <v>580</v>
      </c>
    </row>
    <row r="162" spans="1:14" hidden="1">
      <c r="A162" t="s">
        <v>14</v>
      </c>
      <c r="B162" t="s">
        <v>173</v>
      </c>
      <c r="C162" t="s">
        <v>39</v>
      </c>
      <c r="D162" s="28" t="s">
        <v>292</v>
      </c>
      <c r="E162" s="9">
        <v>325</v>
      </c>
      <c r="F162" t="s">
        <v>52</v>
      </c>
      <c r="G162" s="47" t="str">
        <f>_xlfn.XLOOKUP(Table22[[#This Row],[Reason ]],Churn_Mapping[Reason],Churn_Mapping[Type],"")</f>
        <v>Controllable</v>
      </c>
      <c r="H162" s="3">
        <v>44567</v>
      </c>
      <c r="I162" s="45" t="str">
        <f t="shared" si="4"/>
        <v>January</v>
      </c>
      <c r="J162" s="7" t="s">
        <v>163</v>
      </c>
      <c r="K162">
        <v>4172619</v>
      </c>
      <c r="M162" s="14">
        <f>_xlfn.XLOOKUP(EOMONTH(Table22[[#This Row],[Effective Date: (BD)]],0),Budget_2022[Month],Budget_2022[Budget],"not found")</f>
        <v>36276.76</v>
      </c>
      <c r="N162" t="s">
        <v>581</v>
      </c>
    </row>
    <row r="163" spans="1:14" hidden="1">
      <c r="A163" t="s">
        <v>14</v>
      </c>
      <c r="B163" t="s">
        <v>173</v>
      </c>
      <c r="C163" t="s">
        <v>39</v>
      </c>
      <c r="D163" s="28" t="s">
        <v>292</v>
      </c>
      <c r="E163" s="9">
        <v>3019</v>
      </c>
      <c r="F163" t="s">
        <v>52</v>
      </c>
      <c r="G163" s="47" t="str">
        <f>_xlfn.XLOOKUP(Table22[[#This Row],[Reason ]],Churn_Mapping[Reason],Churn_Mapping[Type],"")</f>
        <v>Controllable</v>
      </c>
      <c r="H163" s="3">
        <v>44576</v>
      </c>
      <c r="I163" s="45" t="str">
        <f t="shared" si="4"/>
        <v>January</v>
      </c>
      <c r="J163" s="7" t="s">
        <v>163</v>
      </c>
      <c r="K163">
        <v>4183331</v>
      </c>
      <c r="M163" s="14">
        <f>_xlfn.XLOOKUP(EOMONTH(Table22[[#This Row],[Effective Date: (BD)]],0),Budget_2022[Month],Budget_2022[Budget],"not found")</f>
        <v>36276.76</v>
      </c>
      <c r="N163" t="s">
        <v>582</v>
      </c>
    </row>
    <row r="164" spans="1:14" hidden="1">
      <c r="A164" t="s">
        <v>14</v>
      </c>
      <c r="B164" t="s">
        <v>42</v>
      </c>
      <c r="C164" t="s">
        <v>39</v>
      </c>
      <c r="D164" s="28" t="s">
        <v>292</v>
      </c>
      <c r="E164" s="9">
        <v>100</v>
      </c>
      <c r="F164" t="s">
        <v>52</v>
      </c>
      <c r="G164" s="47" t="str">
        <f>_xlfn.XLOOKUP(Table22[[#This Row],[Reason ]],Churn_Mapping[Reason],Churn_Mapping[Type],"")</f>
        <v>Controllable</v>
      </c>
      <c r="H164" s="3">
        <v>44567</v>
      </c>
      <c r="I164" s="45" t="str">
        <f t="shared" si="4"/>
        <v>January</v>
      </c>
      <c r="J164" s="7" t="s">
        <v>163</v>
      </c>
      <c r="K164">
        <v>4172619</v>
      </c>
      <c r="M164" s="14">
        <f>_xlfn.XLOOKUP(EOMONTH(Table22[[#This Row],[Effective Date: (BD)]],0),Budget_2022[Month],Budget_2022[Budget],"not found")</f>
        <v>36276.76</v>
      </c>
      <c r="N164" t="s">
        <v>581</v>
      </c>
    </row>
    <row r="165" spans="1:14" hidden="1">
      <c r="A165" t="s">
        <v>14</v>
      </c>
      <c r="B165" t="s">
        <v>42</v>
      </c>
      <c r="C165" t="s">
        <v>39</v>
      </c>
      <c r="D165" s="28" t="s">
        <v>292</v>
      </c>
      <c r="E165" s="9">
        <v>150</v>
      </c>
      <c r="F165" t="s">
        <v>52</v>
      </c>
      <c r="G165" s="47" t="str">
        <f>_xlfn.XLOOKUP(Table22[[#This Row],[Reason ]],Churn_Mapping[Reason],Churn_Mapping[Type],"")</f>
        <v>Controllable</v>
      </c>
      <c r="H165" s="3">
        <v>44576</v>
      </c>
      <c r="I165" s="45" t="str">
        <f t="shared" si="4"/>
        <v>January</v>
      </c>
      <c r="J165" s="7" t="s">
        <v>163</v>
      </c>
      <c r="K165">
        <v>4186731</v>
      </c>
      <c r="M165" s="14">
        <f>_xlfn.XLOOKUP(EOMONTH(Table22[[#This Row],[Effective Date: (BD)]],0),Budget_2022[Month],Budget_2022[Budget],"not found")</f>
        <v>36276.76</v>
      </c>
      <c r="N165" t="s">
        <v>583</v>
      </c>
    </row>
    <row r="166" spans="1:14" hidden="1">
      <c r="A166" t="s">
        <v>14</v>
      </c>
      <c r="B166" t="s">
        <v>42</v>
      </c>
      <c r="C166" t="s">
        <v>39</v>
      </c>
      <c r="D166" s="28" t="s">
        <v>292</v>
      </c>
      <c r="E166" s="9">
        <v>200</v>
      </c>
      <c r="F166" t="s">
        <v>52</v>
      </c>
      <c r="G166" s="47" t="str">
        <f>_xlfn.XLOOKUP(Table22[[#This Row],[Reason ]],Churn_Mapping[Reason],Churn_Mapping[Type],"")</f>
        <v>Controllable</v>
      </c>
      <c r="H166" s="3">
        <v>44576</v>
      </c>
      <c r="I166" s="45" t="str">
        <f t="shared" si="4"/>
        <v>January</v>
      </c>
      <c r="J166" s="7" t="s">
        <v>163</v>
      </c>
      <c r="K166">
        <v>4183331</v>
      </c>
      <c r="M166" s="14">
        <f>_xlfn.XLOOKUP(EOMONTH(Table22[[#This Row],[Effective Date: (BD)]],0),Budget_2022[Month],Budget_2022[Budget],"not found")</f>
        <v>36276.76</v>
      </c>
      <c r="N166" t="s">
        <v>582</v>
      </c>
    </row>
    <row r="167" spans="1:14" hidden="1">
      <c r="A167" t="s">
        <v>14</v>
      </c>
      <c r="B167" t="s">
        <v>173</v>
      </c>
      <c r="C167" t="s">
        <v>39</v>
      </c>
      <c r="D167" s="28" t="s">
        <v>292</v>
      </c>
      <c r="E167" s="9">
        <v>1394</v>
      </c>
      <c r="F167" t="s">
        <v>52</v>
      </c>
      <c r="G167" s="47" t="str">
        <f>_xlfn.XLOOKUP(Table22[[#This Row],[Reason ]],Churn_Mapping[Reason],Churn_Mapping[Type],"")</f>
        <v>Controllable</v>
      </c>
      <c r="H167" s="3">
        <v>44658</v>
      </c>
      <c r="I167" s="45" t="str">
        <f t="shared" si="4"/>
        <v>April</v>
      </c>
      <c r="J167" s="7"/>
      <c r="M167" s="15">
        <f>_xlfn.XLOOKUP(EOMONTH(Table22[[#This Row],[Effective Date: (BD)]],0),Budget_2022[Month],Budget_2022[Budget],"not found")</f>
        <v>37161.300000000003</v>
      </c>
      <c r="N167" t="s">
        <v>584</v>
      </c>
    </row>
    <row r="168" spans="1:14" hidden="1">
      <c r="A168" t="s">
        <v>14</v>
      </c>
      <c r="B168" t="s">
        <v>173</v>
      </c>
      <c r="C168" t="s">
        <v>39</v>
      </c>
      <c r="D168" s="28" t="s">
        <v>292</v>
      </c>
      <c r="E168" s="9">
        <v>7478</v>
      </c>
      <c r="F168" t="s">
        <v>52</v>
      </c>
      <c r="G168" s="47" t="str">
        <f>_xlfn.XLOOKUP(Table22[[#This Row],[Reason ]],Churn_Mapping[Reason],Churn_Mapping[Type],"")</f>
        <v>Controllable</v>
      </c>
      <c r="H168" s="3">
        <v>44726</v>
      </c>
      <c r="I168" s="45" t="str">
        <f t="shared" si="4"/>
        <v>June</v>
      </c>
      <c r="J168" s="7"/>
      <c r="M168" s="15">
        <f>_xlfn.XLOOKUP(EOMONTH(Table22[[#This Row],[Effective Date: (BD)]],0),Budget_2022[Month],Budget_2022[Budget],"not found")</f>
        <v>42008</v>
      </c>
      <c r="N168" t="s">
        <v>585</v>
      </c>
    </row>
    <row r="169" spans="1:14" hidden="1">
      <c r="A169" t="s">
        <v>14</v>
      </c>
      <c r="B169" t="s">
        <v>42</v>
      </c>
      <c r="C169" t="s">
        <v>39</v>
      </c>
      <c r="D169" s="28" t="s">
        <v>292</v>
      </c>
      <c r="E169" s="9">
        <v>100</v>
      </c>
      <c r="F169" t="s">
        <v>52</v>
      </c>
      <c r="G169" s="47" t="str">
        <f>_xlfn.XLOOKUP(Table22[[#This Row],[Reason ]],Churn_Mapping[Reason],Churn_Mapping[Type],"")</f>
        <v>Controllable</v>
      </c>
      <c r="H169" s="3">
        <v>44667</v>
      </c>
      <c r="I169" s="45" t="str">
        <f t="shared" si="4"/>
        <v>April</v>
      </c>
      <c r="J169" s="7"/>
      <c r="M169" s="15">
        <f>_xlfn.XLOOKUP(EOMONTH(Table22[[#This Row],[Effective Date: (BD)]],0),Budget_2022[Month],Budget_2022[Budget],"not found")</f>
        <v>37161.300000000003</v>
      </c>
      <c r="N169" t="s">
        <v>586</v>
      </c>
    </row>
    <row r="170" spans="1:14" hidden="1">
      <c r="A170" t="s">
        <v>14</v>
      </c>
      <c r="B170" t="s">
        <v>42</v>
      </c>
      <c r="C170" t="s">
        <v>39</v>
      </c>
      <c r="D170" s="28" t="s">
        <v>292</v>
      </c>
      <c r="E170" s="9">
        <v>100</v>
      </c>
      <c r="F170" t="s">
        <v>52</v>
      </c>
      <c r="G170" s="47" t="str">
        <f>_xlfn.XLOOKUP(Table22[[#This Row],[Reason ]],Churn_Mapping[Reason],Churn_Mapping[Type],"")</f>
        <v>Controllable</v>
      </c>
      <c r="H170" s="3">
        <v>44658</v>
      </c>
      <c r="I170" s="45" t="str">
        <f t="shared" si="4"/>
        <v>April</v>
      </c>
      <c r="J170" s="7"/>
      <c r="M170" s="15">
        <f>_xlfn.XLOOKUP(EOMONTH(Table22[[#This Row],[Effective Date: (BD)]],0),Budget_2022[Month],Budget_2022[Budget],"not found")</f>
        <v>37161.300000000003</v>
      </c>
      <c r="N170" t="s">
        <v>584</v>
      </c>
    </row>
    <row r="171" spans="1:14" hidden="1">
      <c r="A171" t="s">
        <v>14</v>
      </c>
      <c r="B171" t="s">
        <v>42</v>
      </c>
      <c r="C171" t="s">
        <v>39</v>
      </c>
      <c r="D171" s="28" t="s">
        <v>292</v>
      </c>
      <c r="E171" s="9">
        <v>100</v>
      </c>
      <c r="F171" t="s">
        <v>52</v>
      </c>
      <c r="G171" s="47" t="str">
        <f>_xlfn.XLOOKUP(Table22[[#This Row],[Reason ]],Churn_Mapping[Reason],Churn_Mapping[Type],"")</f>
        <v>Controllable</v>
      </c>
      <c r="H171" s="3">
        <v>44659</v>
      </c>
      <c r="I171" s="45" t="str">
        <f t="shared" si="4"/>
        <v>April</v>
      </c>
      <c r="J171" s="7"/>
      <c r="M171" s="15">
        <f>_xlfn.XLOOKUP(EOMONTH(Table22[[#This Row],[Effective Date: (BD)]],0),Budget_2022[Month],Budget_2022[Budget],"not found")</f>
        <v>37161.300000000003</v>
      </c>
      <c r="N171" t="s">
        <v>587</v>
      </c>
    </row>
    <row r="172" spans="1:14" hidden="1">
      <c r="A172" t="s">
        <v>14</v>
      </c>
      <c r="B172" t="s">
        <v>42</v>
      </c>
      <c r="C172" t="s">
        <v>39</v>
      </c>
      <c r="D172" s="28" t="s">
        <v>292</v>
      </c>
      <c r="E172" s="9">
        <v>100</v>
      </c>
      <c r="F172" t="s">
        <v>52</v>
      </c>
      <c r="G172" s="47" t="str">
        <f>_xlfn.XLOOKUP(Table22[[#This Row],[Reason ]],Churn_Mapping[Reason],Churn_Mapping[Type],"")</f>
        <v>Controllable</v>
      </c>
      <c r="H172" s="3">
        <v>44659</v>
      </c>
      <c r="I172" s="45" t="str">
        <f t="shared" si="4"/>
        <v>April</v>
      </c>
      <c r="J172" s="7"/>
      <c r="M172" s="15">
        <f>_xlfn.XLOOKUP(EOMONTH(Table22[[#This Row],[Effective Date: (BD)]],0),Budget_2022[Month],Budget_2022[Budget],"not found")</f>
        <v>37161.300000000003</v>
      </c>
      <c r="N172" t="s">
        <v>588</v>
      </c>
    </row>
    <row r="173" spans="1:14" hidden="1">
      <c r="A173" t="s">
        <v>14</v>
      </c>
      <c r="B173" t="s">
        <v>42</v>
      </c>
      <c r="C173" t="s">
        <v>39</v>
      </c>
      <c r="D173" s="28" t="s">
        <v>292</v>
      </c>
      <c r="E173" s="9">
        <v>200</v>
      </c>
      <c r="F173" t="s">
        <v>52</v>
      </c>
      <c r="G173" s="47" t="str">
        <f>_xlfn.XLOOKUP(Table22[[#This Row],[Reason ]],Churn_Mapping[Reason],Churn_Mapping[Type],"")</f>
        <v>Controllable</v>
      </c>
      <c r="H173" s="3">
        <v>44603</v>
      </c>
      <c r="I173" s="45" t="str">
        <f t="shared" si="4"/>
        <v>February</v>
      </c>
      <c r="J173" s="7"/>
      <c r="K173">
        <v>4219973</v>
      </c>
      <c r="M173" s="14">
        <f>_xlfn.XLOOKUP(EOMONTH(Table22[[#This Row],[Effective Date: (BD)]],0),Budget_2022[Month],Budget_2022[Budget],"not found")</f>
        <v>36547</v>
      </c>
    </row>
    <row r="174" spans="1:14" hidden="1">
      <c r="A174" t="s">
        <v>14</v>
      </c>
      <c r="B174" t="s">
        <v>42</v>
      </c>
      <c r="C174" t="s">
        <v>39</v>
      </c>
      <c r="D174" s="28" t="s">
        <v>292</v>
      </c>
      <c r="E174" s="9">
        <v>267</v>
      </c>
      <c r="F174" t="s">
        <v>52</v>
      </c>
      <c r="G174" s="47" t="str">
        <f>_xlfn.XLOOKUP(Table22[[#This Row],[Reason ]],Churn_Mapping[Reason],Churn_Mapping[Type],"")</f>
        <v>Controllable</v>
      </c>
      <c r="H174" s="3">
        <v>44762</v>
      </c>
      <c r="I174" s="45" t="str">
        <f t="shared" si="4"/>
        <v>July</v>
      </c>
      <c r="J174" s="7"/>
      <c r="M174" s="15">
        <f>_xlfn.XLOOKUP(EOMONTH(Table22[[#This Row],[Effective Date: (BD)]],0),Budget_2022[Month],Budget_2022[Budget],"not found")</f>
        <v>44332</v>
      </c>
    </row>
    <row r="175" spans="1:14" hidden="1">
      <c r="A175" t="s">
        <v>14</v>
      </c>
      <c r="B175" t="s">
        <v>42</v>
      </c>
      <c r="C175" t="s">
        <v>39</v>
      </c>
      <c r="D175" s="28" t="s">
        <v>292</v>
      </c>
      <c r="E175" s="9">
        <v>100</v>
      </c>
      <c r="F175" t="s">
        <v>52</v>
      </c>
      <c r="G175" s="47" t="str">
        <f>_xlfn.XLOOKUP(Table22[[#This Row],[Reason ]],Churn_Mapping[Reason],Churn_Mapping[Type],"")</f>
        <v>Controllable</v>
      </c>
      <c r="H175" s="3">
        <v>44726</v>
      </c>
      <c r="I175" s="45" t="str">
        <f t="shared" si="4"/>
        <v>June</v>
      </c>
      <c r="J175" s="7"/>
      <c r="M175" s="15">
        <f>_xlfn.XLOOKUP(EOMONTH(Table22[[#This Row],[Effective Date: (BD)]],0),Budget_2022[Month],Budget_2022[Budget],"not found")</f>
        <v>42008</v>
      </c>
      <c r="N175" t="s">
        <v>585</v>
      </c>
    </row>
    <row r="176" spans="1:14" hidden="1">
      <c r="A176" t="s">
        <v>14</v>
      </c>
      <c r="B176" t="s">
        <v>42</v>
      </c>
      <c r="C176" t="s">
        <v>39</v>
      </c>
      <c r="D176" s="28" t="s">
        <v>292</v>
      </c>
      <c r="E176" s="9">
        <v>1300</v>
      </c>
      <c r="F176" t="s">
        <v>52</v>
      </c>
      <c r="G176" s="47" t="str">
        <f>_xlfn.XLOOKUP(Table22[[#This Row],[Reason ]],Churn_Mapping[Reason],Churn_Mapping[Type],"")</f>
        <v>Controllable</v>
      </c>
      <c r="H176" s="3">
        <v>44634</v>
      </c>
      <c r="I176" s="45" t="str">
        <f t="shared" si="4"/>
        <v>March</v>
      </c>
      <c r="J176" s="7"/>
      <c r="K176">
        <v>4264931</v>
      </c>
      <c r="M176" s="14">
        <f>_xlfn.XLOOKUP(EOMONTH(Table22[[#This Row],[Effective Date: (BD)]],0),Budget_2022[Month],Budget_2022[Budget],"not found")</f>
        <v>36825.51</v>
      </c>
    </row>
    <row r="177" spans="1:15" hidden="1">
      <c r="A177" t="s">
        <v>14</v>
      </c>
      <c r="B177" t="s">
        <v>42</v>
      </c>
      <c r="C177" t="s">
        <v>39</v>
      </c>
      <c r="D177" s="28" t="s">
        <v>292</v>
      </c>
      <c r="E177" s="9">
        <v>150</v>
      </c>
      <c r="F177" t="s">
        <v>52</v>
      </c>
      <c r="G177" s="47" t="str">
        <f>_xlfn.XLOOKUP(Table22[[#This Row],[Reason ]],Churn_Mapping[Reason],Churn_Mapping[Type],"")</f>
        <v>Controllable</v>
      </c>
      <c r="H177" s="3">
        <v>44689</v>
      </c>
      <c r="I177" s="45" t="str">
        <f t="shared" si="4"/>
        <v>May</v>
      </c>
      <c r="J177" s="7"/>
      <c r="K177">
        <v>4347500</v>
      </c>
      <c r="M177" s="15">
        <f>_xlfn.XLOOKUP(EOMONTH(Table22[[#This Row],[Effective Date: (BD)]],0),Budget_2022[Month],Budget_2022[Budget],"not found")</f>
        <v>39402</v>
      </c>
      <c r="N177" t="s">
        <v>589</v>
      </c>
    </row>
    <row r="178" spans="1:15" hidden="1">
      <c r="A178" t="s">
        <v>14</v>
      </c>
      <c r="B178" t="s">
        <v>42</v>
      </c>
      <c r="C178" t="s">
        <v>39</v>
      </c>
      <c r="D178" s="28" t="s">
        <v>292</v>
      </c>
      <c r="E178" s="9">
        <v>125</v>
      </c>
      <c r="F178" t="s">
        <v>52</v>
      </c>
      <c r="G178" s="47" t="str">
        <f>_xlfn.XLOOKUP(Table22[[#This Row],[Reason ]],Churn_Mapping[Reason],Churn_Mapping[Type],"")</f>
        <v>Controllable</v>
      </c>
      <c r="H178" s="3">
        <v>44689</v>
      </c>
      <c r="I178" s="45" t="str">
        <f t="shared" si="4"/>
        <v>May</v>
      </c>
      <c r="J178" s="7"/>
      <c r="K178">
        <v>4343240</v>
      </c>
      <c r="M178" s="15">
        <f>_xlfn.XLOOKUP(EOMONTH(Table22[[#This Row],[Effective Date: (BD)]],0),Budget_2022[Month],Budget_2022[Budget],"not found")</f>
        <v>39402</v>
      </c>
      <c r="N178" t="s">
        <v>582</v>
      </c>
    </row>
    <row r="179" spans="1:15" hidden="1">
      <c r="A179" t="s">
        <v>12</v>
      </c>
      <c r="B179" t="s">
        <v>173</v>
      </c>
      <c r="C179" t="s">
        <v>39</v>
      </c>
      <c r="D179" s="28" t="s">
        <v>590</v>
      </c>
      <c r="E179" s="9">
        <v>3437</v>
      </c>
      <c r="F179" t="s">
        <v>41</v>
      </c>
      <c r="G179" s="47" t="str">
        <f>_xlfn.XLOOKUP(Table22[[#This Row],[Reason ]],Churn_Mapping[Reason],Churn_Mapping[Type],"")</f>
        <v>Uncontrollable</v>
      </c>
      <c r="H179" s="3">
        <v>44713</v>
      </c>
      <c r="I179" s="45" t="str">
        <f t="shared" si="4"/>
        <v>June</v>
      </c>
      <c r="J179" s="7"/>
      <c r="M179" s="15">
        <f>_xlfn.XLOOKUP(EOMONTH(Table22[[#This Row],[Effective Date: (BD)]],0),Budget_2022[Month],Budget_2022[Budget],"not found")</f>
        <v>42008</v>
      </c>
    </row>
    <row r="180" spans="1:15" hidden="1">
      <c r="A180" t="s">
        <v>12</v>
      </c>
      <c r="B180" t="s">
        <v>160</v>
      </c>
      <c r="C180" t="s">
        <v>476</v>
      </c>
      <c r="D180" t="s">
        <v>591</v>
      </c>
      <c r="E180" s="9">
        <v>529</v>
      </c>
      <c r="F180" t="s">
        <v>475</v>
      </c>
      <c r="G180" s="47" t="str">
        <f>_xlfn.XLOOKUP(Table22[[#This Row],[Reason ]],Churn_Mapping[Reason],Churn_Mapping[Type],"")</f>
        <v>Controllable</v>
      </c>
      <c r="H180" s="3">
        <v>44593</v>
      </c>
      <c r="I180" s="45" t="str">
        <f t="shared" si="4"/>
        <v>February</v>
      </c>
      <c r="J180" s="7"/>
      <c r="M180" s="14">
        <f>_xlfn.XLOOKUP(EOMONTH(Table22[[#This Row],[Effective Date: (BD)]],0),Budget_2022[Month],Budget_2022[Budget],"not found")</f>
        <v>36547</v>
      </c>
      <c r="N180" t="s">
        <v>592</v>
      </c>
    </row>
    <row r="181" spans="1:15" hidden="1">
      <c r="A181" t="s">
        <v>13</v>
      </c>
      <c r="B181" t="s">
        <v>160</v>
      </c>
      <c r="C181" t="s">
        <v>164</v>
      </c>
      <c r="D181" s="28" t="s">
        <v>301</v>
      </c>
      <c r="E181" s="9">
        <v>8354.5</v>
      </c>
      <c r="F181" t="s">
        <v>52</v>
      </c>
      <c r="G181" s="47" t="str">
        <f>_xlfn.XLOOKUP(Table22[[#This Row],[Reason ]],Churn_Mapping[Reason],Churn_Mapping[Type],"")</f>
        <v>Controllable</v>
      </c>
      <c r="H181" s="3">
        <v>44820</v>
      </c>
      <c r="I181" s="45" t="str">
        <f t="shared" si="4"/>
        <v>September</v>
      </c>
      <c r="J181" s="7"/>
      <c r="M181" s="15">
        <f>_xlfn.XLOOKUP(EOMONTH(Table22[[#This Row],[Effective Date: (BD)]],0),Budget_2022[Month],Budget_2022[Budget],"not found")</f>
        <v>53571</v>
      </c>
    </row>
    <row r="182" spans="1:15" hidden="1">
      <c r="A182" t="s">
        <v>13</v>
      </c>
      <c r="B182" t="s">
        <v>160</v>
      </c>
      <c r="C182" t="s">
        <v>179</v>
      </c>
      <c r="D182" s="51" t="s">
        <v>593</v>
      </c>
      <c r="E182" s="9">
        <v>12100</v>
      </c>
      <c r="F182" t="s">
        <v>50</v>
      </c>
      <c r="G182" s="47" t="str">
        <f>_xlfn.XLOOKUP(Table22[[#This Row],[Reason ]],Churn_Mapping[Reason],Churn_Mapping[Type],"")</f>
        <v>Controllable</v>
      </c>
      <c r="H182" s="49">
        <v>44593</v>
      </c>
      <c r="I182" s="45" t="str">
        <f t="shared" si="4"/>
        <v>February</v>
      </c>
      <c r="J182" s="7"/>
      <c r="M182" s="14">
        <f>_xlfn.XLOOKUP(EOMONTH(Table22[[#This Row],[Effective Date: (BD)]],0),Budget_2022[Month],Budget_2022[Budget],"not found")</f>
        <v>36547</v>
      </c>
      <c r="N182" t="s">
        <v>594</v>
      </c>
    </row>
    <row r="183" spans="1:15" hidden="1">
      <c r="A183" t="s">
        <v>14</v>
      </c>
      <c r="B183" t="s">
        <v>202</v>
      </c>
      <c r="C183" t="s">
        <v>168</v>
      </c>
      <c r="D183" s="28" t="s">
        <v>305</v>
      </c>
      <c r="E183" s="9">
        <v>700.83</v>
      </c>
      <c r="F183" t="s">
        <v>475</v>
      </c>
      <c r="G183" s="47" t="str">
        <f>_xlfn.XLOOKUP(Table22[[#This Row],[Reason ]],Churn_Mapping[Reason],Churn_Mapping[Type],"")</f>
        <v>Controllable</v>
      </c>
      <c r="H183" s="3">
        <v>44593</v>
      </c>
      <c r="I183" s="45" t="str">
        <f t="shared" si="4"/>
        <v>February</v>
      </c>
      <c r="J183" s="7" t="s">
        <v>163</v>
      </c>
      <c r="K183">
        <v>4188941</v>
      </c>
      <c r="M183" s="14">
        <f>_xlfn.XLOOKUP(EOMONTH(Table22[[#This Row],[Effective Date: (BD)]],0),Budget_2022[Month],Budget_2022[Budget],"not found")</f>
        <v>36547</v>
      </c>
    </row>
    <row r="184" spans="1:15" hidden="1">
      <c r="A184" t="s">
        <v>14</v>
      </c>
      <c r="B184" t="s">
        <v>202</v>
      </c>
      <c r="C184" t="s">
        <v>168</v>
      </c>
      <c r="D184" s="28" t="s">
        <v>305</v>
      </c>
      <c r="E184" s="9">
        <v>700.83</v>
      </c>
      <c r="F184" t="s">
        <v>475</v>
      </c>
      <c r="G184" s="47" t="str">
        <f>_xlfn.XLOOKUP(Table22[[#This Row],[Reason ]],Churn_Mapping[Reason],Churn_Mapping[Type],"")</f>
        <v>Controllable</v>
      </c>
      <c r="H184" s="3">
        <v>44593</v>
      </c>
      <c r="I184" s="45" t="str">
        <f t="shared" si="4"/>
        <v>February</v>
      </c>
      <c r="J184" s="7" t="s">
        <v>163</v>
      </c>
      <c r="K184">
        <v>4188941</v>
      </c>
      <c r="M184" s="14">
        <f>_xlfn.XLOOKUP(EOMONTH(Table22[[#This Row],[Effective Date: (BD)]],0),Budget_2022[Month],Budget_2022[Budget],"not found")</f>
        <v>36547</v>
      </c>
    </row>
    <row r="185" spans="1:15" hidden="1">
      <c r="A185" t="s">
        <v>14</v>
      </c>
      <c r="B185" t="s">
        <v>58</v>
      </c>
      <c r="C185" t="s">
        <v>168</v>
      </c>
      <c r="D185" s="28" t="s">
        <v>305</v>
      </c>
      <c r="E185" s="9">
        <v>1597</v>
      </c>
      <c r="F185" t="s">
        <v>52</v>
      </c>
      <c r="G185" s="47" t="str">
        <f>_xlfn.XLOOKUP(Table22[[#This Row],[Reason ]],Churn_Mapping[Reason],Churn_Mapping[Type],"")</f>
        <v>Controllable</v>
      </c>
      <c r="H185" s="3">
        <v>44621</v>
      </c>
      <c r="I185" s="45" t="str">
        <f t="shared" si="4"/>
        <v>March</v>
      </c>
      <c r="J185" s="7"/>
      <c r="K185">
        <v>4237843</v>
      </c>
      <c r="M185" s="14">
        <f>_xlfn.XLOOKUP(EOMONTH(Table22[[#This Row],[Effective Date: (BD)]],0),Budget_2022[Month],Budget_2022[Budget],"not found")</f>
        <v>36825.51</v>
      </c>
    </row>
    <row r="186" spans="1:15" hidden="1">
      <c r="A186" t="s">
        <v>12</v>
      </c>
      <c r="B186" t="s">
        <v>173</v>
      </c>
      <c r="C186" t="s">
        <v>168</v>
      </c>
      <c r="D186" s="28" t="s">
        <v>305</v>
      </c>
      <c r="E186" s="9">
        <v>1393</v>
      </c>
      <c r="F186" t="s">
        <v>41</v>
      </c>
      <c r="G186" s="47" t="str">
        <f>_xlfn.XLOOKUP(Table22[[#This Row],[Reason ]],Churn_Mapping[Reason],Churn_Mapping[Type],"")</f>
        <v>Uncontrollable</v>
      </c>
      <c r="H186" s="3">
        <v>44683</v>
      </c>
      <c r="I186" s="45" t="str">
        <f t="shared" si="4"/>
        <v>May</v>
      </c>
      <c r="J186" s="7"/>
      <c r="K186">
        <v>4340164</v>
      </c>
      <c r="M186" s="15">
        <f>_xlfn.XLOOKUP(EOMONTH(Table22[[#This Row],[Effective Date: (BD)]],0),Budget_2022[Month],Budget_2022[Budget],"not found")</f>
        <v>39402</v>
      </c>
    </row>
    <row r="187" spans="1:15" hidden="1">
      <c r="A187" t="s">
        <v>12</v>
      </c>
      <c r="B187" t="s">
        <v>478</v>
      </c>
      <c r="C187" t="s">
        <v>168</v>
      </c>
      <c r="D187" s="28" t="s">
        <v>305</v>
      </c>
      <c r="E187" s="9">
        <v>92</v>
      </c>
      <c r="F187" t="s">
        <v>41</v>
      </c>
      <c r="G187" s="47" t="str">
        <f>_xlfn.XLOOKUP(Table22[[#This Row],[Reason ]],Churn_Mapping[Reason],Churn_Mapping[Type],"")</f>
        <v>Uncontrollable</v>
      </c>
      <c r="H187" s="3">
        <v>44683</v>
      </c>
      <c r="I187" s="45" t="str">
        <f t="shared" si="4"/>
        <v>May</v>
      </c>
      <c r="J187" s="7"/>
      <c r="K187">
        <v>4340164</v>
      </c>
      <c r="M187" s="15">
        <f>_xlfn.XLOOKUP(EOMONTH(Table22[[#This Row],[Effective Date: (BD)]],0),Budget_2022[Month],Budget_2022[Budget],"not found")</f>
        <v>39402</v>
      </c>
    </row>
    <row r="188" spans="1:15" hidden="1">
      <c r="A188" t="s">
        <v>12</v>
      </c>
      <c r="B188" t="s">
        <v>173</v>
      </c>
      <c r="C188" t="s">
        <v>168</v>
      </c>
      <c r="D188" s="28" t="s">
        <v>305</v>
      </c>
      <c r="E188" s="9">
        <v>990</v>
      </c>
      <c r="F188" t="s">
        <v>475</v>
      </c>
      <c r="G188" s="47" t="str">
        <f>_xlfn.XLOOKUP(Table22[[#This Row],[Reason ]],Churn_Mapping[Reason],Churn_Mapping[Type],"")</f>
        <v>Controllable</v>
      </c>
      <c r="H188" s="3">
        <v>44836</v>
      </c>
      <c r="I188" s="45" t="str">
        <f t="shared" si="4"/>
        <v>October</v>
      </c>
      <c r="J188" s="7"/>
      <c r="M188" s="15">
        <f>_xlfn.XLOOKUP(EOMONTH(Table22[[#This Row],[Effective Date: (BD)]],0),Budget_2022[Month],Budget_2022[Budget],"not found")</f>
        <v>54434</v>
      </c>
    </row>
    <row r="189" spans="1:15" hidden="1">
      <c r="A189" t="s">
        <v>13</v>
      </c>
      <c r="B189" t="s">
        <v>160</v>
      </c>
      <c r="C189" t="s">
        <v>39</v>
      </c>
      <c r="D189" s="28" t="s">
        <v>595</v>
      </c>
      <c r="E189" s="9">
        <v>1821</v>
      </c>
      <c r="F189" t="s">
        <v>50</v>
      </c>
      <c r="G189" s="47" t="str">
        <f>_xlfn.XLOOKUP(Table22[[#This Row],[Reason ]],Churn_Mapping[Reason],Churn_Mapping[Type],"")</f>
        <v>Controllable</v>
      </c>
      <c r="H189" s="3">
        <v>44743</v>
      </c>
      <c r="I189" s="45" t="str">
        <f t="shared" si="4"/>
        <v>July</v>
      </c>
      <c r="J189" s="7"/>
      <c r="M189" s="15">
        <f>_xlfn.XLOOKUP(EOMONTH(Table22[[#This Row],[Effective Date: (BD)]],0),Budget_2022[Month],Budget_2022[Budget],"not found")</f>
        <v>44332</v>
      </c>
    </row>
    <row r="190" spans="1:15">
      <c r="A190" t="s">
        <v>13</v>
      </c>
      <c r="B190" t="s">
        <v>386</v>
      </c>
      <c r="C190" t="s">
        <v>225</v>
      </c>
      <c r="D190" s="28" t="s">
        <v>596</v>
      </c>
      <c r="E190" s="9">
        <v>176</v>
      </c>
      <c r="F190" t="s">
        <v>475</v>
      </c>
      <c r="G190" s="47" t="str">
        <f>_xlfn.XLOOKUP(Table22[[#This Row],[Reason ]],Churn_Mapping[Reason],Churn_Mapping[Type],"")</f>
        <v>Controllable</v>
      </c>
      <c r="H190" s="3">
        <v>44896</v>
      </c>
      <c r="I190" s="45" t="str">
        <f t="shared" si="4"/>
        <v>December</v>
      </c>
      <c r="J190" s="7"/>
      <c r="M190" s="15">
        <f>_xlfn.XLOOKUP(EOMONTH(Table22[[#This Row],[Effective Date: (BD)]],0),Budget_2022[Month],Budget_2022[Budget],"not found")</f>
        <v>56157</v>
      </c>
    </row>
    <row r="191" spans="1:15" hidden="1">
      <c r="A191" t="s">
        <v>13</v>
      </c>
      <c r="B191" t="s">
        <v>58</v>
      </c>
      <c r="C191" t="s">
        <v>168</v>
      </c>
      <c r="D191" s="28" t="s">
        <v>597</v>
      </c>
      <c r="E191" s="9">
        <v>613.4</v>
      </c>
      <c r="F191" t="s">
        <v>475</v>
      </c>
      <c r="G191" s="47" t="str">
        <f>_xlfn.XLOOKUP(Table22[[#This Row],[Reason ]],Churn_Mapping[Reason],Churn_Mapping[Type],"")</f>
        <v>Controllable</v>
      </c>
      <c r="H191" s="3">
        <v>44663</v>
      </c>
      <c r="I191" s="45" t="str">
        <f t="shared" si="4"/>
        <v>April</v>
      </c>
      <c r="J191" s="7"/>
      <c r="K191">
        <v>4209627</v>
      </c>
      <c r="M191" s="15">
        <f>_xlfn.XLOOKUP(EOMONTH(Table22[[#This Row],[Effective Date: (BD)]],0),Budget_2022[Month],Budget_2022[Budget],"not found")</f>
        <v>37161.300000000003</v>
      </c>
      <c r="O191" t="s">
        <v>548</v>
      </c>
    </row>
    <row r="192" spans="1:15" hidden="1">
      <c r="A192" t="s">
        <v>13</v>
      </c>
      <c r="B192" t="s">
        <v>160</v>
      </c>
      <c r="C192" t="s">
        <v>542</v>
      </c>
      <c r="D192" s="28" t="s">
        <v>598</v>
      </c>
      <c r="E192" s="9">
        <v>2493.08</v>
      </c>
      <c r="F192" t="s">
        <v>475</v>
      </c>
      <c r="G192" s="47" t="str">
        <f>_xlfn.XLOOKUP(Table22[[#This Row],[Reason ]],Churn_Mapping[Reason],Churn_Mapping[Type],"")</f>
        <v>Controllable</v>
      </c>
      <c r="H192" s="3">
        <v>44774</v>
      </c>
      <c r="I192" s="45" t="str">
        <f t="shared" si="4"/>
        <v>August</v>
      </c>
      <c r="J192" s="7"/>
      <c r="M192" s="15">
        <f>_xlfn.XLOOKUP(EOMONTH(Table22[[#This Row],[Effective Date: (BD)]],0),Budget_2022[Month],Budget_2022[Budget],"not found")</f>
        <v>52731</v>
      </c>
    </row>
    <row r="193" spans="1:15" hidden="1">
      <c r="A193" t="s">
        <v>12</v>
      </c>
      <c r="B193" t="s">
        <v>478</v>
      </c>
      <c r="C193" t="s">
        <v>161</v>
      </c>
      <c r="D193" s="28" t="s">
        <v>599</v>
      </c>
      <c r="E193" s="9">
        <v>148</v>
      </c>
      <c r="F193" t="s">
        <v>475</v>
      </c>
      <c r="G193" s="47" t="str">
        <f>_xlfn.XLOOKUP(Table22[[#This Row],[Reason ]],Churn_Mapping[Reason],Churn_Mapping[Type],"")</f>
        <v>Controllable</v>
      </c>
      <c r="H193" s="3">
        <v>44743</v>
      </c>
      <c r="I193" s="45" t="str">
        <f t="shared" si="4"/>
        <v>July</v>
      </c>
      <c r="J193" s="7"/>
      <c r="M193" s="15">
        <f>_xlfn.XLOOKUP(EOMONTH(Table22[[#This Row],[Effective Date: (BD)]],0),Budget_2022[Month],Budget_2022[Budget],"not found")</f>
        <v>44332</v>
      </c>
    </row>
    <row r="194" spans="1:15" hidden="1">
      <c r="A194" t="s">
        <v>13</v>
      </c>
      <c r="B194" t="s">
        <v>160</v>
      </c>
      <c r="C194" t="s">
        <v>225</v>
      </c>
      <c r="D194" s="28" t="s">
        <v>600</v>
      </c>
      <c r="E194" s="9">
        <v>45</v>
      </c>
      <c r="F194" t="s">
        <v>41</v>
      </c>
      <c r="G194" s="47" t="str">
        <f>_xlfn.XLOOKUP(Table22[[#This Row],[Reason ]],Churn_Mapping[Reason],Churn_Mapping[Type],"")</f>
        <v>Uncontrollable</v>
      </c>
      <c r="H194" s="3">
        <v>44562</v>
      </c>
      <c r="I194" s="45" t="str">
        <f t="shared" si="4"/>
        <v>January</v>
      </c>
      <c r="J194" s="7" t="s">
        <v>163</v>
      </c>
      <c r="K194">
        <v>421114</v>
      </c>
      <c r="M194" s="14">
        <f>_xlfn.XLOOKUP(EOMONTH(Table22[[#This Row],[Effective Date: (BD)]],0),Budget_2022[Month],Budget_2022[Budget],"not found")</f>
        <v>36276.76</v>
      </c>
    </row>
    <row r="195" spans="1:15" hidden="1">
      <c r="A195" t="s">
        <v>12</v>
      </c>
      <c r="B195" t="s">
        <v>160</v>
      </c>
      <c r="C195" t="s">
        <v>198</v>
      </c>
      <c r="D195" s="28" t="s">
        <v>601</v>
      </c>
      <c r="E195" s="9">
        <v>300</v>
      </c>
      <c r="F195" t="s">
        <v>481</v>
      </c>
      <c r="G195" s="47" t="str">
        <f>_xlfn.XLOOKUP(Table22[[#This Row],[Reason ]],Churn_Mapping[Reason],Churn_Mapping[Type],"")</f>
        <v>Uncontrollable</v>
      </c>
      <c r="H195" s="3">
        <v>44593</v>
      </c>
      <c r="I195" s="45" t="str">
        <f t="shared" si="4"/>
        <v>February</v>
      </c>
      <c r="J195" s="7"/>
      <c r="M195" s="14">
        <f>_xlfn.XLOOKUP(EOMONTH(Table22[[#This Row],[Effective Date: (BD)]],0),Budget_2022[Month],Budget_2022[Budget],"not found")</f>
        <v>36547</v>
      </c>
    </row>
    <row r="196" spans="1:15" hidden="1">
      <c r="A196" t="s">
        <v>12</v>
      </c>
      <c r="B196" t="s">
        <v>160</v>
      </c>
      <c r="C196" t="s">
        <v>486</v>
      </c>
      <c r="D196" s="28" t="s">
        <v>602</v>
      </c>
      <c r="E196" s="9">
        <v>560</v>
      </c>
      <c r="F196" t="s">
        <v>475</v>
      </c>
      <c r="G196" s="47" t="str">
        <f>_xlfn.XLOOKUP(Table22[[#This Row],[Reason ]],Churn_Mapping[Reason],Churn_Mapping[Type],"")</f>
        <v>Controllable</v>
      </c>
      <c r="H196" s="3">
        <v>44743</v>
      </c>
      <c r="I196" s="45" t="str">
        <f t="shared" si="4"/>
        <v>July</v>
      </c>
      <c r="J196" s="7"/>
      <c r="M196" s="15">
        <f>_xlfn.XLOOKUP(EOMONTH(Table22[[#This Row],[Effective Date: (BD)]],0),Budget_2022[Month],Budget_2022[Budget],"not found")</f>
        <v>44332</v>
      </c>
    </row>
    <row r="197" spans="1:15" hidden="1">
      <c r="A197" t="s">
        <v>12</v>
      </c>
      <c r="B197" t="s">
        <v>160</v>
      </c>
      <c r="C197" t="s">
        <v>179</v>
      </c>
      <c r="D197" s="28" t="s">
        <v>603</v>
      </c>
      <c r="E197" s="9">
        <v>80</v>
      </c>
      <c r="F197" t="s">
        <v>475</v>
      </c>
      <c r="G197" s="47" t="str">
        <f>_xlfn.XLOOKUP(Table22[[#This Row],[Reason ]],Churn_Mapping[Reason],Churn_Mapping[Type],"")</f>
        <v>Controllable</v>
      </c>
      <c r="H197" s="3">
        <v>44754</v>
      </c>
      <c r="I197" s="45" t="str">
        <f t="shared" si="4"/>
        <v>July</v>
      </c>
      <c r="J197" s="7"/>
      <c r="M197" s="15">
        <f>_xlfn.XLOOKUP(EOMONTH(Table22[[#This Row],[Effective Date: (BD)]],0),Budget_2022[Month],Budget_2022[Budget],"not found")</f>
        <v>44332</v>
      </c>
    </row>
    <row r="198" spans="1:15" hidden="1">
      <c r="A198" t="s">
        <v>13</v>
      </c>
      <c r="B198" t="s">
        <v>160</v>
      </c>
      <c r="C198" t="s">
        <v>500</v>
      </c>
      <c r="D198" s="28" t="s">
        <v>604</v>
      </c>
      <c r="E198" s="9">
        <v>2266.19</v>
      </c>
      <c r="F198" t="s">
        <v>52</v>
      </c>
      <c r="G198" s="47" t="str">
        <f>_xlfn.XLOOKUP(Table22[[#This Row],[Reason ]],Churn_Mapping[Reason],Churn_Mapping[Type],"")</f>
        <v>Controllable</v>
      </c>
      <c r="H198" s="3">
        <v>44805</v>
      </c>
      <c r="I198" s="45" t="str">
        <f t="shared" si="4"/>
        <v>September</v>
      </c>
      <c r="J198" s="7"/>
      <c r="M198" s="15">
        <f>_xlfn.XLOOKUP(EOMONTH(Table22[[#This Row],[Effective Date: (BD)]],0),Budget_2022[Month],Budget_2022[Budget],"not found")</f>
        <v>53571</v>
      </c>
    </row>
    <row r="199" spans="1:15" hidden="1">
      <c r="A199" t="s">
        <v>13</v>
      </c>
      <c r="B199" t="s">
        <v>290</v>
      </c>
      <c r="C199" t="s">
        <v>168</v>
      </c>
      <c r="D199" s="28" t="s">
        <v>605</v>
      </c>
      <c r="E199" s="9">
        <v>403</v>
      </c>
      <c r="F199" t="s">
        <v>475</v>
      </c>
      <c r="G199" s="47" t="str">
        <f>_xlfn.XLOOKUP(Table22[[#This Row],[Reason ]],Churn_Mapping[Reason],Churn_Mapping[Type],"")</f>
        <v>Controllable</v>
      </c>
      <c r="H199" s="3">
        <v>44610</v>
      </c>
      <c r="I199" s="45" t="str">
        <f t="shared" si="4"/>
        <v>February</v>
      </c>
      <c r="J199" s="7"/>
      <c r="K199">
        <v>4150081</v>
      </c>
      <c r="M199" s="14">
        <f>_xlfn.XLOOKUP(EOMONTH(Table22[[#This Row],[Effective Date: (BD)]],0),Budget_2022[Month],Budget_2022[Budget],"not found")</f>
        <v>36547</v>
      </c>
    </row>
    <row r="200" spans="1:15" hidden="1">
      <c r="A200" t="s">
        <v>13</v>
      </c>
      <c r="B200" t="s">
        <v>290</v>
      </c>
      <c r="C200" t="s">
        <v>168</v>
      </c>
      <c r="D200" s="28" t="s">
        <v>606</v>
      </c>
      <c r="E200" s="9">
        <v>75</v>
      </c>
      <c r="F200" t="s">
        <v>475</v>
      </c>
      <c r="G200" s="47" t="str">
        <f>_xlfn.XLOOKUP(Table22[[#This Row],[Reason ]],Churn_Mapping[Reason],Churn_Mapping[Type],"")</f>
        <v>Controllable</v>
      </c>
      <c r="H200" s="3">
        <v>44670</v>
      </c>
      <c r="I200" s="45" t="str">
        <f t="shared" si="4"/>
        <v>April</v>
      </c>
      <c r="J200" s="7"/>
      <c r="K200">
        <v>4300580</v>
      </c>
      <c r="M200" s="15">
        <f>_xlfn.XLOOKUP(EOMONTH(Table22[[#This Row],[Effective Date: (BD)]],0),Budget_2022[Month],Budget_2022[Budget],"not found")</f>
        <v>37161.300000000003</v>
      </c>
      <c r="O200" t="s">
        <v>482</v>
      </c>
    </row>
    <row r="201" spans="1:15" hidden="1">
      <c r="A201" t="s">
        <v>13</v>
      </c>
      <c r="B201" t="s">
        <v>160</v>
      </c>
      <c r="C201" t="s">
        <v>179</v>
      </c>
      <c r="D201" s="28" t="s">
        <v>607</v>
      </c>
      <c r="E201" s="9">
        <v>63963</v>
      </c>
      <c r="F201" t="s">
        <v>50</v>
      </c>
      <c r="G201" s="47" t="str">
        <f>_xlfn.XLOOKUP(Table22[[#This Row],[Reason ]],Churn_Mapping[Reason],Churn_Mapping[Type],"")</f>
        <v>Controllable</v>
      </c>
      <c r="H201" s="3">
        <v>44774</v>
      </c>
      <c r="I201" s="45" t="str">
        <f t="shared" si="4"/>
        <v>August</v>
      </c>
      <c r="J201" s="7"/>
      <c r="M201" s="15">
        <f>_xlfn.XLOOKUP(EOMONTH(Table22[[#This Row],[Effective Date: (BD)]],0),Budget_2022[Month],Budget_2022[Budget],"not found")</f>
        <v>52731</v>
      </c>
    </row>
    <row r="202" spans="1:15" hidden="1">
      <c r="A202" t="s">
        <v>13</v>
      </c>
      <c r="B202" t="s">
        <v>160</v>
      </c>
      <c r="C202" t="s">
        <v>168</v>
      </c>
      <c r="D202" s="28" t="s">
        <v>608</v>
      </c>
      <c r="E202" s="9">
        <v>12</v>
      </c>
      <c r="F202" t="s">
        <v>45</v>
      </c>
      <c r="G202" s="47" t="str">
        <f>_xlfn.XLOOKUP(Table22[[#This Row],[Reason ]],Churn_Mapping[Reason],Churn_Mapping[Type],"")</f>
        <v>Uncontrollable</v>
      </c>
      <c r="H202" s="3">
        <v>44593</v>
      </c>
      <c r="I202" s="45" t="str">
        <f t="shared" si="4"/>
        <v>February</v>
      </c>
      <c r="J202" s="7"/>
      <c r="M202" s="14">
        <f>_xlfn.XLOOKUP(EOMONTH(Table22[[#This Row],[Effective Date: (BD)]],0),Budget_2022[Month],Budget_2022[Budget],"not found")</f>
        <v>36547</v>
      </c>
    </row>
    <row r="203" spans="1:15" hidden="1">
      <c r="A203" t="s">
        <v>13</v>
      </c>
      <c r="B203" t="s">
        <v>160</v>
      </c>
      <c r="C203" t="s">
        <v>168</v>
      </c>
      <c r="D203" s="28" t="s">
        <v>609</v>
      </c>
      <c r="E203" s="9">
        <v>0</v>
      </c>
      <c r="F203" t="s">
        <v>45</v>
      </c>
      <c r="G203" s="47" t="str">
        <f>_xlfn.XLOOKUP(Table22[[#This Row],[Reason ]],Churn_Mapping[Reason],Churn_Mapping[Type],"")</f>
        <v>Uncontrollable</v>
      </c>
      <c r="H203" s="3">
        <v>44593</v>
      </c>
      <c r="I203" s="45" t="str">
        <f t="shared" si="4"/>
        <v>February</v>
      </c>
      <c r="J203" s="7"/>
      <c r="M203" s="14">
        <f>_xlfn.XLOOKUP(EOMONTH(Table22[[#This Row],[Effective Date: (BD)]],0),Budget_2022[Month],Budget_2022[Budget],"not found")</f>
        <v>36547</v>
      </c>
    </row>
    <row r="204" spans="1:15" hidden="1">
      <c r="A204" t="s">
        <v>13</v>
      </c>
      <c r="B204" t="s">
        <v>160</v>
      </c>
      <c r="C204" t="s">
        <v>168</v>
      </c>
      <c r="D204" s="28" t="s">
        <v>610</v>
      </c>
      <c r="E204" s="9">
        <v>12</v>
      </c>
      <c r="F204" t="s">
        <v>45</v>
      </c>
      <c r="G204" s="47" t="str">
        <f>_xlfn.XLOOKUP(Table22[[#This Row],[Reason ]],Churn_Mapping[Reason],Churn_Mapping[Type],"")</f>
        <v>Uncontrollable</v>
      </c>
      <c r="H204" s="3">
        <v>44593</v>
      </c>
      <c r="I204" s="45" t="str">
        <f t="shared" si="4"/>
        <v>February</v>
      </c>
      <c r="J204" s="7"/>
      <c r="M204" s="14">
        <f>_xlfn.XLOOKUP(EOMONTH(Table22[[#This Row],[Effective Date: (BD)]],0),Budget_2022[Month],Budget_2022[Budget],"not found")</f>
        <v>36547</v>
      </c>
    </row>
    <row r="205" spans="1:15" hidden="1">
      <c r="A205" t="s">
        <v>13</v>
      </c>
      <c r="B205" t="s">
        <v>160</v>
      </c>
      <c r="C205" t="s">
        <v>179</v>
      </c>
      <c r="D205" s="40" t="s">
        <v>611</v>
      </c>
      <c r="E205" s="9">
        <v>290</v>
      </c>
      <c r="F205" t="s">
        <v>481</v>
      </c>
      <c r="G205" s="47" t="str">
        <f>_xlfn.XLOOKUP(Table22[[#This Row],[Reason ]],Churn_Mapping[Reason],Churn_Mapping[Type],"")</f>
        <v>Uncontrollable</v>
      </c>
      <c r="H205" s="3">
        <v>44562</v>
      </c>
      <c r="I205" s="45" t="str">
        <f t="shared" si="4"/>
        <v>January</v>
      </c>
      <c r="J205" s="7"/>
      <c r="M205" s="14">
        <f>_xlfn.XLOOKUP(EOMONTH(Table22[[#This Row],[Effective Date: (BD)]],0),Budget_2022[Month],Budget_2022[Budget],"not found")</f>
        <v>36276.76</v>
      </c>
    </row>
    <row r="206" spans="1:15" hidden="1">
      <c r="A206" t="s">
        <v>13</v>
      </c>
      <c r="B206" t="s">
        <v>160</v>
      </c>
      <c r="C206" t="s">
        <v>168</v>
      </c>
      <c r="D206" s="28" t="s">
        <v>612</v>
      </c>
      <c r="E206" s="9">
        <v>13</v>
      </c>
      <c r="F206" t="s">
        <v>45</v>
      </c>
      <c r="G206" s="47" t="str">
        <f>_xlfn.XLOOKUP(Table22[[#This Row],[Reason ]],Churn_Mapping[Reason],Churn_Mapping[Type],"")</f>
        <v>Uncontrollable</v>
      </c>
      <c r="H206" s="3">
        <v>44593</v>
      </c>
      <c r="I206" s="45" t="str">
        <f t="shared" si="4"/>
        <v>February</v>
      </c>
      <c r="J206" s="7"/>
      <c r="M206" s="14">
        <f>_xlfn.XLOOKUP(EOMONTH(Table22[[#This Row],[Effective Date: (BD)]],0),Budget_2022[Month],Budget_2022[Budget],"not found")</f>
        <v>36547</v>
      </c>
    </row>
    <row r="207" spans="1:15" hidden="1">
      <c r="A207" t="s">
        <v>12</v>
      </c>
      <c r="B207" t="s">
        <v>173</v>
      </c>
      <c r="C207" t="s">
        <v>39</v>
      </c>
      <c r="D207" s="28" t="s">
        <v>613</v>
      </c>
      <c r="E207" s="9">
        <v>80</v>
      </c>
      <c r="F207" t="s">
        <v>41</v>
      </c>
      <c r="G207" s="47" t="str">
        <f>_xlfn.XLOOKUP(Table22[[#This Row],[Reason ]],Churn_Mapping[Reason],Churn_Mapping[Type],"")</f>
        <v>Uncontrollable</v>
      </c>
      <c r="H207" s="3">
        <v>44590</v>
      </c>
      <c r="I207" s="45" t="str">
        <f t="shared" si="4"/>
        <v>January</v>
      </c>
      <c r="J207" s="7"/>
      <c r="M207" s="15">
        <f>_xlfn.XLOOKUP(EOMONTH(Table22[[#This Row],[Effective Date: (BD)]],0),Budget_2022[Month],Budget_2022[Budget],"not found")</f>
        <v>36276.76</v>
      </c>
    </row>
    <row r="208" spans="1:15" hidden="1">
      <c r="A208" t="s">
        <v>12</v>
      </c>
      <c r="B208" t="s">
        <v>173</v>
      </c>
      <c r="C208" t="s">
        <v>39</v>
      </c>
      <c r="D208" s="28" t="s">
        <v>613</v>
      </c>
      <c r="E208" s="9">
        <v>112.49</v>
      </c>
      <c r="F208" t="s">
        <v>41</v>
      </c>
      <c r="G208" s="47" t="str">
        <f>_xlfn.XLOOKUP(Table22[[#This Row],[Reason ]],Churn_Mapping[Reason],Churn_Mapping[Type],"")</f>
        <v>Uncontrollable</v>
      </c>
      <c r="H208" s="3">
        <v>44570</v>
      </c>
      <c r="I208" s="45" t="str">
        <f t="shared" si="4"/>
        <v>January</v>
      </c>
      <c r="J208" s="7"/>
      <c r="M208" s="15">
        <f>_xlfn.XLOOKUP(EOMONTH(Table22[[#This Row],[Effective Date: (BD)]],0),Budget_2022[Month],Budget_2022[Budget],"not found")</f>
        <v>36276.76</v>
      </c>
    </row>
    <row r="209" spans="1:14" hidden="1">
      <c r="A209" t="s">
        <v>12</v>
      </c>
      <c r="B209" t="s">
        <v>47</v>
      </c>
      <c r="C209" t="s">
        <v>39</v>
      </c>
      <c r="D209" s="28" t="s">
        <v>613</v>
      </c>
      <c r="E209" s="9">
        <v>14</v>
      </c>
      <c r="F209" t="s">
        <v>41</v>
      </c>
      <c r="G209" s="47" t="str">
        <f>_xlfn.XLOOKUP(Table22[[#This Row],[Reason ]],Churn_Mapping[Reason],Churn_Mapping[Type],"")</f>
        <v>Uncontrollable</v>
      </c>
      <c r="H209" s="3">
        <v>44570</v>
      </c>
      <c r="I209" s="45" t="str">
        <f t="shared" si="4"/>
        <v>January</v>
      </c>
      <c r="J209" s="7"/>
      <c r="M209" s="15">
        <f>_xlfn.XLOOKUP(EOMONTH(Table22[[#This Row],[Effective Date: (BD)]],0),Budget_2022[Month],Budget_2022[Budget],"not found")</f>
        <v>36276.76</v>
      </c>
    </row>
    <row r="210" spans="1:14" hidden="1">
      <c r="A210" t="s">
        <v>12</v>
      </c>
      <c r="B210" t="s">
        <v>42</v>
      </c>
      <c r="C210" t="s">
        <v>39</v>
      </c>
      <c r="D210" s="28" t="s">
        <v>613</v>
      </c>
      <c r="E210" s="9">
        <v>125</v>
      </c>
      <c r="F210" t="s">
        <v>41</v>
      </c>
      <c r="G210" s="47" t="str">
        <f>_xlfn.XLOOKUP(Table22[[#This Row],[Reason ]],Churn_Mapping[Reason],Churn_Mapping[Type],"")</f>
        <v>Uncontrollable</v>
      </c>
      <c r="H210" s="3">
        <v>44570</v>
      </c>
      <c r="I210" s="45" t="str">
        <f t="shared" si="4"/>
        <v>January</v>
      </c>
      <c r="J210" s="7"/>
      <c r="M210" s="15">
        <f>_xlfn.XLOOKUP(EOMONTH(Table22[[#This Row],[Effective Date: (BD)]],0),Budget_2022[Month],Budget_2022[Budget],"not found")</f>
        <v>36276.76</v>
      </c>
    </row>
    <row r="211" spans="1:14" hidden="1">
      <c r="A211" t="s">
        <v>13</v>
      </c>
      <c r="B211" t="s">
        <v>173</v>
      </c>
      <c r="C211" t="s">
        <v>39</v>
      </c>
      <c r="D211" s="28" t="s">
        <v>614</v>
      </c>
      <c r="E211" s="9">
        <v>338</v>
      </c>
      <c r="F211" t="s">
        <v>475</v>
      </c>
      <c r="G211" s="47" t="str">
        <f>_xlfn.XLOOKUP(Table22[[#This Row],[Reason ]],Churn_Mapping[Reason],Churn_Mapping[Type],"")</f>
        <v>Controllable</v>
      </c>
      <c r="H211" s="3">
        <v>44713</v>
      </c>
      <c r="I211" s="45" t="str">
        <f t="shared" si="4"/>
        <v>June</v>
      </c>
      <c r="J211" s="7"/>
      <c r="M211" s="15">
        <f>_xlfn.XLOOKUP(EOMONTH(Table22[[#This Row],[Effective Date: (BD)]],0),Budget_2022[Month],Budget_2022[Budget],"not found")</f>
        <v>42008</v>
      </c>
    </row>
    <row r="212" spans="1:14" hidden="1">
      <c r="A212" t="s">
        <v>13</v>
      </c>
      <c r="B212" t="s">
        <v>47</v>
      </c>
      <c r="C212" t="s">
        <v>39</v>
      </c>
      <c r="D212" s="28" t="s">
        <v>614</v>
      </c>
      <c r="E212" s="9">
        <v>360.3</v>
      </c>
      <c r="F212" t="s">
        <v>45</v>
      </c>
      <c r="G212" s="47" t="str">
        <f>_xlfn.XLOOKUP(Table22[[#This Row],[Reason ]],Churn_Mapping[Reason],Churn_Mapping[Type],"")</f>
        <v>Uncontrollable</v>
      </c>
      <c r="H212" s="3">
        <v>44713</v>
      </c>
      <c r="I212" s="45" t="str">
        <f t="shared" ref="I212:I275" si="5">TEXT(H212,"mmmm")</f>
        <v>June</v>
      </c>
      <c r="J212" s="7"/>
      <c r="M212" s="15">
        <f>_xlfn.XLOOKUP(EOMONTH(Table22[[#This Row],[Effective Date: (BD)]],0),Budget_2022[Month],Budget_2022[Budget],"not found")</f>
        <v>42008</v>
      </c>
    </row>
    <row r="213" spans="1:14" hidden="1">
      <c r="A213" t="s">
        <v>13</v>
      </c>
      <c r="B213" t="s">
        <v>42</v>
      </c>
      <c r="C213" t="s">
        <v>39</v>
      </c>
      <c r="D213" s="28" t="s">
        <v>614</v>
      </c>
      <c r="E213" s="9">
        <v>100</v>
      </c>
      <c r="F213" t="s">
        <v>475</v>
      </c>
      <c r="G213" s="47" t="str">
        <f>_xlfn.XLOOKUP(Table22[[#This Row],[Reason ]],Churn_Mapping[Reason],Churn_Mapping[Type],"")</f>
        <v>Controllable</v>
      </c>
      <c r="H213" s="3">
        <v>44713</v>
      </c>
      <c r="I213" s="45" t="str">
        <f t="shared" si="5"/>
        <v>June</v>
      </c>
      <c r="J213" s="7"/>
      <c r="M213" s="15">
        <f>_xlfn.XLOOKUP(EOMONTH(Table22[[#This Row],[Effective Date: (BD)]],0),Budget_2022[Month],Budget_2022[Budget],"not found")</f>
        <v>42008</v>
      </c>
    </row>
    <row r="214" spans="1:14" hidden="1">
      <c r="A214" t="s">
        <v>13</v>
      </c>
      <c r="B214" t="s">
        <v>160</v>
      </c>
      <c r="C214" t="s">
        <v>168</v>
      </c>
      <c r="D214" s="28" t="s">
        <v>615</v>
      </c>
      <c r="E214" s="9">
        <v>18</v>
      </c>
      <c r="F214" t="s">
        <v>45</v>
      </c>
      <c r="G214" s="47" t="str">
        <f>_xlfn.XLOOKUP(Table22[[#This Row],[Reason ]],Churn_Mapping[Reason],Churn_Mapping[Type],"")</f>
        <v>Uncontrollable</v>
      </c>
      <c r="H214" s="3">
        <v>44593</v>
      </c>
      <c r="I214" s="45" t="str">
        <f t="shared" si="5"/>
        <v>February</v>
      </c>
      <c r="J214" s="7"/>
      <c r="K214">
        <v>4243952</v>
      </c>
      <c r="M214" s="14">
        <f>_xlfn.XLOOKUP(EOMONTH(Table22[[#This Row],[Effective Date: (BD)]],0),Budget_2022[Month],Budget_2022[Budget],"not found")</f>
        <v>36547</v>
      </c>
    </row>
    <row r="215" spans="1:14" hidden="1">
      <c r="A215" t="s">
        <v>12</v>
      </c>
      <c r="B215" t="s">
        <v>290</v>
      </c>
      <c r="C215" t="s">
        <v>39</v>
      </c>
      <c r="D215" s="28" t="s">
        <v>321</v>
      </c>
      <c r="E215" s="9">
        <v>180</v>
      </c>
      <c r="F215" t="s">
        <v>475</v>
      </c>
      <c r="G215" s="47" t="str">
        <f>_xlfn.XLOOKUP(Table22[[#This Row],[Reason ]],Churn_Mapping[Reason],Churn_Mapping[Type],"")</f>
        <v>Controllable</v>
      </c>
      <c r="H215" s="3">
        <v>44652</v>
      </c>
      <c r="I215" s="45" t="str">
        <f t="shared" si="5"/>
        <v>April</v>
      </c>
      <c r="J215" s="7"/>
      <c r="K215">
        <v>4246229</v>
      </c>
      <c r="M215" s="15">
        <f>_xlfn.XLOOKUP(EOMONTH(Table22[[#This Row],[Effective Date: (BD)]],0),Budget_2022[Month],Budget_2022[Budget],"not found")</f>
        <v>37161.300000000003</v>
      </c>
    </row>
    <row r="216" spans="1:14" hidden="1">
      <c r="A216" t="s">
        <v>12</v>
      </c>
      <c r="B216" t="s">
        <v>478</v>
      </c>
      <c r="C216" t="s">
        <v>476</v>
      </c>
      <c r="D216" s="28" t="s">
        <v>616</v>
      </c>
      <c r="E216" s="9">
        <v>78</v>
      </c>
      <c r="F216" t="s">
        <v>475</v>
      </c>
      <c r="G216" s="47" t="str">
        <f>_xlfn.XLOOKUP(Table22[[#This Row],[Reason ]],Churn_Mapping[Reason],Churn_Mapping[Type],"")</f>
        <v>Controllable</v>
      </c>
      <c r="H216" s="3">
        <v>44694</v>
      </c>
      <c r="I216" s="45" t="str">
        <f t="shared" si="5"/>
        <v>May</v>
      </c>
      <c r="J216" s="7"/>
      <c r="M216" s="15">
        <f>_xlfn.XLOOKUP(EOMONTH(Table22[[#This Row],[Effective Date: (BD)]],0),Budget_2022[Month],Budget_2022[Budget],"not found")</f>
        <v>39402</v>
      </c>
    </row>
    <row r="217" spans="1:14" hidden="1">
      <c r="A217" t="s">
        <v>12</v>
      </c>
      <c r="B217" t="s">
        <v>160</v>
      </c>
      <c r="C217" t="s">
        <v>198</v>
      </c>
      <c r="D217" s="28" t="s">
        <v>329</v>
      </c>
      <c r="E217" s="9">
        <v>295.64999999999998</v>
      </c>
      <c r="F217" t="s">
        <v>481</v>
      </c>
      <c r="G217" s="47" t="str">
        <f>_xlfn.XLOOKUP(Table22[[#This Row],[Reason ]],Churn_Mapping[Reason],Churn_Mapping[Type],"")</f>
        <v>Uncontrollable</v>
      </c>
      <c r="H217" s="3">
        <v>44593</v>
      </c>
      <c r="I217" s="45" t="str">
        <f t="shared" si="5"/>
        <v>February</v>
      </c>
      <c r="J217" s="7"/>
      <c r="M217" s="14">
        <f>_xlfn.XLOOKUP(EOMONTH(Table22[[#This Row],[Effective Date: (BD)]],0),Budget_2022[Month],Budget_2022[Budget],"not found")</f>
        <v>36547</v>
      </c>
    </row>
    <row r="218" spans="1:14" hidden="1">
      <c r="A218" t="s">
        <v>13</v>
      </c>
      <c r="B218" t="s">
        <v>160</v>
      </c>
      <c r="C218" t="s">
        <v>225</v>
      </c>
      <c r="D218" s="28" t="s">
        <v>617</v>
      </c>
      <c r="E218" s="9">
        <v>1800</v>
      </c>
      <c r="F218" t="s">
        <v>54</v>
      </c>
      <c r="G218" s="47" t="str">
        <f>_xlfn.XLOOKUP(Table22[[#This Row],[Reason ]],Churn_Mapping[Reason],Churn_Mapping[Type],"")</f>
        <v>Uncontrollable</v>
      </c>
      <c r="H218" s="3">
        <v>44721</v>
      </c>
      <c r="I218" s="45" t="str">
        <f t="shared" si="5"/>
        <v>June</v>
      </c>
      <c r="J218" s="7"/>
      <c r="M218" s="15">
        <f>_xlfn.XLOOKUP(EOMONTH(Table22[[#This Row],[Effective Date: (BD)]],0),Budget_2022[Month],Budget_2022[Budget],"not found")</f>
        <v>42008</v>
      </c>
    </row>
    <row r="219" spans="1:14" hidden="1">
      <c r="A219" t="s">
        <v>13</v>
      </c>
      <c r="B219" t="s">
        <v>160</v>
      </c>
      <c r="C219" t="s">
        <v>225</v>
      </c>
      <c r="D219" s="28" t="s">
        <v>617</v>
      </c>
      <c r="E219" s="9">
        <v>1800</v>
      </c>
      <c r="F219" t="s">
        <v>54</v>
      </c>
      <c r="G219" s="47" t="str">
        <f>_xlfn.XLOOKUP(Table22[[#This Row],[Reason ]],Churn_Mapping[Reason],Churn_Mapping[Type],"")</f>
        <v>Uncontrollable</v>
      </c>
      <c r="H219" s="3">
        <v>44721</v>
      </c>
      <c r="I219" s="45" t="str">
        <f t="shared" si="5"/>
        <v>June</v>
      </c>
      <c r="J219" s="7"/>
      <c r="M219" s="15">
        <f>_xlfn.XLOOKUP(EOMONTH(Table22[[#This Row],[Effective Date: (BD)]],0),Budget_2022[Month],Budget_2022[Budget],"not found")</f>
        <v>42008</v>
      </c>
    </row>
    <row r="220" spans="1:14" hidden="1">
      <c r="A220" t="s">
        <v>12</v>
      </c>
      <c r="B220" t="s">
        <v>47</v>
      </c>
      <c r="C220" t="s">
        <v>39</v>
      </c>
      <c r="D220" s="28" t="s">
        <v>618</v>
      </c>
      <c r="E220" s="9">
        <v>73</v>
      </c>
      <c r="F220" t="s">
        <v>41</v>
      </c>
      <c r="G220" s="47" t="str">
        <f>_xlfn.XLOOKUP(Table22[[#This Row],[Reason ]],Churn_Mapping[Reason],Churn_Mapping[Type],"")</f>
        <v>Uncontrollable</v>
      </c>
      <c r="H220" s="3">
        <v>44652</v>
      </c>
      <c r="I220" s="45" t="str">
        <f t="shared" si="5"/>
        <v>April</v>
      </c>
      <c r="J220" s="7"/>
      <c r="M220" s="15">
        <f>_xlfn.XLOOKUP(EOMONTH(Table22[[#This Row],[Effective Date: (BD)]],0),Budget_2022[Month],Budget_2022[Budget],"not found")</f>
        <v>37161.300000000003</v>
      </c>
    </row>
    <row r="221" spans="1:14" hidden="1">
      <c r="A221" t="s">
        <v>13</v>
      </c>
      <c r="B221" t="s">
        <v>173</v>
      </c>
      <c r="C221" t="s">
        <v>39</v>
      </c>
      <c r="D221" s="28" t="s">
        <v>619</v>
      </c>
      <c r="E221" s="9">
        <v>1272</v>
      </c>
      <c r="F221" t="s">
        <v>52</v>
      </c>
      <c r="G221" s="47" t="str">
        <f>_xlfn.XLOOKUP(Table22[[#This Row],[Reason ]],Churn_Mapping[Reason],Churn_Mapping[Type],"")</f>
        <v>Controllable</v>
      </c>
      <c r="H221" s="3">
        <v>44562</v>
      </c>
      <c r="I221" s="45" t="str">
        <f t="shared" si="5"/>
        <v>January</v>
      </c>
      <c r="J221" s="7"/>
      <c r="K221">
        <v>4174348</v>
      </c>
      <c r="M221" s="14">
        <f>_xlfn.XLOOKUP(EOMONTH(Table22[[#This Row],[Effective Date: (BD)]],0),Budget_2022[Month],Budget_2022[Budget],"not found")</f>
        <v>36276.76</v>
      </c>
      <c r="N221" t="s">
        <v>620</v>
      </c>
    </row>
    <row r="222" spans="1:14" hidden="1">
      <c r="A222" t="s">
        <v>13</v>
      </c>
      <c r="B222" t="s">
        <v>202</v>
      </c>
      <c r="C222" t="s">
        <v>39</v>
      </c>
      <c r="D222" s="28" t="s">
        <v>619</v>
      </c>
      <c r="E222" s="9">
        <v>951.25</v>
      </c>
      <c r="F222" t="s">
        <v>52</v>
      </c>
      <c r="G222" s="47" t="str">
        <f>_xlfn.XLOOKUP(Table22[[#This Row],[Reason ]],Churn_Mapping[Reason],Churn_Mapping[Type],"")</f>
        <v>Controllable</v>
      </c>
      <c r="H222" s="3">
        <v>44562</v>
      </c>
      <c r="I222" s="45" t="str">
        <f t="shared" si="5"/>
        <v>January</v>
      </c>
      <c r="J222" s="7"/>
      <c r="K222">
        <v>4174348</v>
      </c>
      <c r="M222" s="14">
        <f>_xlfn.XLOOKUP(EOMONTH(Table22[[#This Row],[Effective Date: (BD)]],0),Budget_2022[Month],Budget_2022[Budget],"not found")</f>
        <v>36276.76</v>
      </c>
      <c r="N222" t="s">
        <v>620</v>
      </c>
    </row>
    <row r="223" spans="1:14" hidden="1">
      <c r="A223" t="s">
        <v>13</v>
      </c>
      <c r="B223" t="s">
        <v>58</v>
      </c>
      <c r="C223" t="s">
        <v>39</v>
      </c>
      <c r="D223" s="28" t="s">
        <v>619</v>
      </c>
      <c r="E223" s="9">
        <v>566</v>
      </c>
      <c r="F223" t="s">
        <v>52</v>
      </c>
      <c r="G223" s="47" t="str">
        <f>_xlfn.XLOOKUP(Table22[[#This Row],[Reason ]],Churn_Mapping[Reason],Churn_Mapping[Type],"")</f>
        <v>Controllable</v>
      </c>
      <c r="H223" s="3">
        <v>44562</v>
      </c>
      <c r="I223" s="45" t="str">
        <f t="shared" si="5"/>
        <v>January</v>
      </c>
      <c r="J223" s="7"/>
      <c r="K223">
        <v>4174348</v>
      </c>
      <c r="M223" s="14">
        <f>_xlfn.XLOOKUP(EOMONTH(Table22[[#This Row],[Effective Date: (BD)]],0),Budget_2022[Month],Budget_2022[Budget],"not found")</f>
        <v>36276.76</v>
      </c>
      <c r="N223" t="s">
        <v>620</v>
      </c>
    </row>
    <row r="224" spans="1:14" hidden="1">
      <c r="A224" t="s">
        <v>13</v>
      </c>
      <c r="B224" t="s">
        <v>160</v>
      </c>
      <c r="C224" t="s">
        <v>39</v>
      </c>
      <c r="D224" s="28" t="s">
        <v>619</v>
      </c>
      <c r="E224" s="9">
        <v>2962.65</v>
      </c>
      <c r="F224" t="s">
        <v>52</v>
      </c>
      <c r="G224" s="47" t="str">
        <f>_xlfn.XLOOKUP(Table22[[#This Row],[Reason ]],Churn_Mapping[Reason],Churn_Mapping[Type],"")</f>
        <v>Controllable</v>
      </c>
      <c r="H224" s="3">
        <v>44562</v>
      </c>
      <c r="I224" s="45" t="str">
        <f t="shared" si="5"/>
        <v>January</v>
      </c>
      <c r="J224" s="7"/>
      <c r="K224">
        <v>4174348</v>
      </c>
      <c r="M224" s="14">
        <f>_xlfn.XLOOKUP(EOMONTH(Table22[[#This Row],[Effective Date: (BD)]],0),Budget_2022[Month],Budget_2022[Budget],"not found")</f>
        <v>36276.76</v>
      </c>
      <c r="N224" t="s">
        <v>620</v>
      </c>
    </row>
    <row r="225" spans="1:15" hidden="1">
      <c r="A225" t="s">
        <v>13</v>
      </c>
      <c r="B225" t="s">
        <v>42</v>
      </c>
      <c r="C225" t="s">
        <v>39</v>
      </c>
      <c r="D225" s="28" t="s">
        <v>619</v>
      </c>
      <c r="E225" s="9">
        <v>175</v>
      </c>
      <c r="F225" t="s">
        <v>52</v>
      </c>
      <c r="G225" s="47" t="str">
        <f>_xlfn.XLOOKUP(Table22[[#This Row],[Reason ]],Churn_Mapping[Reason],Churn_Mapping[Type],"")</f>
        <v>Controllable</v>
      </c>
      <c r="H225" s="3">
        <v>44562</v>
      </c>
      <c r="I225" s="45" t="str">
        <f t="shared" si="5"/>
        <v>January</v>
      </c>
      <c r="J225" s="7"/>
      <c r="K225">
        <v>4174348</v>
      </c>
      <c r="M225" s="14">
        <f>_xlfn.XLOOKUP(EOMONTH(Table22[[#This Row],[Effective Date: (BD)]],0),Budget_2022[Month],Budget_2022[Budget],"not found")</f>
        <v>36276.76</v>
      </c>
      <c r="N225" t="s">
        <v>620</v>
      </c>
    </row>
    <row r="226" spans="1:15" hidden="1">
      <c r="A226" t="s">
        <v>12</v>
      </c>
      <c r="B226" t="s">
        <v>160</v>
      </c>
      <c r="C226" t="s">
        <v>164</v>
      </c>
      <c r="D226" s="28" t="s">
        <v>621</v>
      </c>
      <c r="E226" s="9">
        <v>2500</v>
      </c>
      <c r="F226" t="s">
        <v>475</v>
      </c>
      <c r="G226" s="47" t="str">
        <f>_xlfn.XLOOKUP(Table22[[#This Row],[Reason ]],Churn_Mapping[Reason],Churn_Mapping[Type],"")</f>
        <v>Controllable</v>
      </c>
      <c r="H226" s="3">
        <v>44676</v>
      </c>
      <c r="I226" s="45" t="str">
        <f t="shared" si="5"/>
        <v>April</v>
      </c>
      <c r="J226" s="7"/>
      <c r="K226">
        <v>4333461</v>
      </c>
      <c r="M226" s="15">
        <f>_xlfn.XLOOKUP(EOMONTH(Table22[[#This Row],[Effective Date: (BD)]],0),Budget_2022[Month],Budget_2022[Budget],"not found")</f>
        <v>37161.300000000003</v>
      </c>
    </row>
    <row r="227" spans="1:15" hidden="1">
      <c r="A227" t="s">
        <v>13</v>
      </c>
      <c r="B227" t="s">
        <v>478</v>
      </c>
      <c r="C227" t="s">
        <v>486</v>
      </c>
      <c r="D227" s="28" t="s">
        <v>622</v>
      </c>
      <c r="E227" s="9">
        <v>43.06</v>
      </c>
      <c r="F227" t="s">
        <v>475</v>
      </c>
      <c r="G227" s="47" t="str">
        <f>_xlfn.XLOOKUP(Table22[[#This Row],[Reason ]],Churn_Mapping[Reason],Churn_Mapping[Type],"")</f>
        <v>Controllable</v>
      </c>
      <c r="H227" s="3">
        <v>44809</v>
      </c>
      <c r="I227" s="45" t="str">
        <f t="shared" si="5"/>
        <v>September</v>
      </c>
      <c r="J227" s="7"/>
      <c r="M227" s="15">
        <f>_xlfn.XLOOKUP(EOMONTH(Table22[[#This Row],[Effective Date: (BD)]],0),Budget_2022[Month],Budget_2022[Budget],"not found")</f>
        <v>53571</v>
      </c>
    </row>
    <row r="228" spans="1:15" hidden="1">
      <c r="A228" t="s">
        <v>13</v>
      </c>
      <c r="B228" t="s">
        <v>160</v>
      </c>
      <c r="C228" t="s">
        <v>486</v>
      </c>
      <c r="D228" s="28" t="s">
        <v>622</v>
      </c>
      <c r="E228" s="9">
        <v>1802.21</v>
      </c>
      <c r="F228" t="s">
        <v>475</v>
      </c>
      <c r="G228" s="47" t="str">
        <f>_xlfn.XLOOKUP(Table22[[#This Row],[Reason ]],Churn_Mapping[Reason],Churn_Mapping[Type],"")</f>
        <v>Controllable</v>
      </c>
      <c r="H228" s="3">
        <v>44809</v>
      </c>
      <c r="I228" s="45" t="str">
        <f t="shared" si="5"/>
        <v>September</v>
      </c>
      <c r="J228" s="7"/>
      <c r="M228" s="15">
        <f>_xlfn.XLOOKUP(EOMONTH(Table22[[#This Row],[Effective Date: (BD)]],0),Budget_2022[Month],Budget_2022[Budget],"not found")</f>
        <v>53571</v>
      </c>
    </row>
    <row r="229" spans="1:15" hidden="1">
      <c r="A229" t="s">
        <v>13</v>
      </c>
      <c r="B229" t="s">
        <v>160</v>
      </c>
      <c r="C229" t="s">
        <v>486</v>
      </c>
      <c r="D229" s="28" t="s">
        <v>622</v>
      </c>
      <c r="E229" s="9">
        <v>2041.41</v>
      </c>
      <c r="F229" t="s">
        <v>475</v>
      </c>
      <c r="G229" s="47" t="str">
        <f>_xlfn.XLOOKUP(Table22[[#This Row],[Reason ]],Churn_Mapping[Reason],Churn_Mapping[Type],"")</f>
        <v>Controllable</v>
      </c>
      <c r="H229" s="3">
        <v>44809</v>
      </c>
      <c r="I229" s="45" t="str">
        <f t="shared" si="5"/>
        <v>September</v>
      </c>
      <c r="J229" s="7"/>
      <c r="M229" s="15">
        <f>_xlfn.XLOOKUP(EOMONTH(Table22[[#This Row],[Effective Date: (BD)]],0),Budget_2022[Month],Budget_2022[Budget],"not found")</f>
        <v>53571</v>
      </c>
    </row>
    <row r="230" spans="1:15" hidden="1">
      <c r="A230" t="s">
        <v>13</v>
      </c>
      <c r="B230" t="s">
        <v>160</v>
      </c>
      <c r="C230" t="s">
        <v>198</v>
      </c>
      <c r="D230" s="28" t="s">
        <v>623</v>
      </c>
      <c r="E230" s="9">
        <v>85</v>
      </c>
      <c r="F230" t="s">
        <v>54</v>
      </c>
      <c r="G230" s="47" t="str">
        <f>_xlfn.XLOOKUP(Table22[[#This Row],[Reason ]],Churn_Mapping[Reason],Churn_Mapping[Type],"")</f>
        <v>Uncontrollable</v>
      </c>
      <c r="H230" s="3">
        <v>44700</v>
      </c>
      <c r="I230" s="45" t="str">
        <f t="shared" si="5"/>
        <v>May</v>
      </c>
      <c r="J230" s="7"/>
      <c r="M230" s="15">
        <f>_xlfn.XLOOKUP(EOMONTH(Table22[[#This Row],[Effective Date: (BD)]],0),Budget_2022[Month],Budget_2022[Budget],"not found")</f>
        <v>39402</v>
      </c>
      <c r="N230" t="s">
        <v>624</v>
      </c>
    </row>
    <row r="231" spans="1:15" hidden="1">
      <c r="A231" t="s">
        <v>13</v>
      </c>
      <c r="B231" t="s">
        <v>173</v>
      </c>
      <c r="C231" t="s">
        <v>168</v>
      </c>
      <c r="D231" s="28" t="s">
        <v>625</v>
      </c>
      <c r="E231" s="9">
        <v>562.5</v>
      </c>
      <c r="F231" t="s">
        <v>41</v>
      </c>
      <c r="G231" s="47" t="str">
        <f>_xlfn.XLOOKUP(Table22[[#This Row],[Reason ]],Churn_Mapping[Reason],Churn_Mapping[Type],"")</f>
        <v>Uncontrollable</v>
      </c>
      <c r="H231" s="3">
        <v>44663</v>
      </c>
      <c r="I231" s="45" t="str">
        <f t="shared" si="5"/>
        <v>April</v>
      </c>
      <c r="J231" s="7"/>
      <c r="K231">
        <v>4209627</v>
      </c>
      <c r="M231" s="14">
        <f>_xlfn.XLOOKUP(EOMONTH(Table22[[#This Row],[Effective Date: (BD)]],0),Budget_2022[Month],Budget_2022[Budget],"not found")</f>
        <v>37161.300000000003</v>
      </c>
      <c r="O231" t="s">
        <v>626</v>
      </c>
    </row>
    <row r="232" spans="1:15" hidden="1">
      <c r="A232" t="s">
        <v>13</v>
      </c>
      <c r="B232" t="s">
        <v>160</v>
      </c>
      <c r="C232" t="s">
        <v>198</v>
      </c>
      <c r="D232" s="28" t="s">
        <v>627</v>
      </c>
      <c r="E232" s="9">
        <v>3450</v>
      </c>
      <c r="F232" t="s">
        <v>475</v>
      </c>
      <c r="G232" s="47" t="str">
        <f>_xlfn.XLOOKUP(Table22[[#This Row],[Reason ]],Churn_Mapping[Reason],Churn_Mapping[Type],"")</f>
        <v>Controllable</v>
      </c>
      <c r="H232" s="3">
        <v>44562</v>
      </c>
      <c r="I232" s="45" t="str">
        <f t="shared" si="5"/>
        <v>January</v>
      </c>
      <c r="J232" s="7"/>
      <c r="M232" s="14">
        <f>_xlfn.XLOOKUP(EOMONTH(Table22[[#This Row],[Effective Date: (BD)]],0),Budget_2022[Month],Budget_2022[Budget],"not found")</f>
        <v>36276.76</v>
      </c>
      <c r="N232" t="s">
        <v>628</v>
      </c>
    </row>
    <row r="233" spans="1:15" hidden="1">
      <c r="A233" t="s">
        <v>13</v>
      </c>
      <c r="B233" t="s">
        <v>160</v>
      </c>
      <c r="C233" t="s">
        <v>198</v>
      </c>
      <c r="D233" s="28" t="s">
        <v>629</v>
      </c>
      <c r="E233" s="9">
        <v>12000</v>
      </c>
      <c r="F233" t="s">
        <v>54</v>
      </c>
      <c r="G233" s="47" t="str">
        <f>_xlfn.XLOOKUP(Table22[[#This Row],[Reason ]],Churn_Mapping[Reason],Churn_Mapping[Type],"")</f>
        <v>Uncontrollable</v>
      </c>
      <c r="H233" s="3">
        <v>44805</v>
      </c>
      <c r="I233" s="45" t="str">
        <f t="shared" si="5"/>
        <v>September</v>
      </c>
      <c r="J233" s="7"/>
      <c r="M233" s="15">
        <f>_xlfn.XLOOKUP(EOMONTH(Table22[[#This Row],[Effective Date: (BD)]],0),Budget_2022[Month],Budget_2022[Budget],"not found")</f>
        <v>53571</v>
      </c>
    </row>
    <row r="234" spans="1:15" hidden="1">
      <c r="A234" t="s">
        <v>12</v>
      </c>
      <c r="B234" t="s">
        <v>160</v>
      </c>
      <c r="C234" t="s">
        <v>198</v>
      </c>
      <c r="D234" s="28" t="s">
        <v>342</v>
      </c>
      <c r="E234" s="9">
        <v>1814.12</v>
      </c>
      <c r="F234" t="s">
        <v>481</v>
      </c>
      <c r="G234" s="47" t="str">
        <f>_xlfn.XLOOKUP(Table22[[#This Row],[Reason ]],Churn_Mapping[Reason],Churn_Mapping[Type],"")</f>
        <v>Uncontrollable</v>
      </c>
      <c r="H234" s="3">
        <v>44593</v>
      </c>
      <c r="I234" s="45" t="str">
        <f t="shared" si="5"/>
        <v>February</v>
      </c>
      <c r="J234" s="7"/>
      <c r="M234" s="14">
        <f>_xlfn.XLOOKUP(EOMONTH(Table22[[#This Row],[Effective Date: (BD)]],0),Budget_2022[Month],Budget_2022[Budget],"not found")</f>
        <v>36547</v>
      </c>
    </row>
    <row r="235" spans="1:15" hidden="1">
      <c r="A235" t="s">
        <v>13</v>
      </c>
      <c r="B235" t="s">
        <v>160</v>
      </c>
      <c r="C235" t="s">
        <v>486</v>
      </c>
      <c r="D235" s="28" t="s">
        <v>630</v>
      </c>
      <c r="E235" s="9">
        <v>3401.89</v>
      </c>
      <c r="F235" t="s">
        <v>52</v>
      </c>
      <c r="G235" s="47" t="str">
        <f>_xlfn.XLOOKUP(Table22[[#This Row],[Reason ]],Churn_Mapping[Reason],Churn_Mapping[Type],"")</f>
        <v>Controllable</v>
      </c>
      <c r="H235" s="3">
        <v>44821</v>
      </c>
      <c r="I235" s="45" t="str">
        <f t="shared" si="5"/>
        <v>September</v>
      </c>
      <c r="J235" s="7"/>
      <c r="M235" s="15">
        <f>_xlfn.XLOOKUP(EOMONTH(Table22[[#This Row],[Effective Date: (BD)]],0),Budget_2022[Month],Budget_2022[Budget],"not found")</f>
        <v>53571</v>
      </c>
    </row>
    <row r="236" spans="1:15">
      <c r="A236" s="41" t="s">
        <v>13</v>
      </c>
      <c r="B236" s="41" t="s">
        <v>160</v>
      </c>
      <c r="C236" s="41" t="s">
        <v>484</v>
      </c>
      <c r="D236" s="46" t="s">
        <v>631</v>
      </c>
      <c r="E236" s="59">
        <v>790</v>
      </c>
      <c r="F236" s="41" t="s">
        <v>632</v>
      </c>
      <c r="G236" s="60" t="str">
        <f>_xlfn.XLOOKUP(Table22[[#This Row],[Reason ]],Churn_Mapping[Reason],Churn_Mapping[Type],"")</f>
        <v>Uncontrollable</v>
      </c>
      <c r="H236" s="61">
        <v>44926</v>
      </c>
      <c r="I236" s="62" t="str">
        <f t="shared" si="5"/>
        <v>December</v>
      </c>
      <c r="J236" s="63"/>
      <c r="K236" s="41"/>
      <c r="L236" s="41"/>
      <c r="M236" s="64">
        <f>_xlfn.XLOOKUP(EOMONTH(Table22[[#This Row],[Effective Date: (BD)]],0),Budget_2022[Month],Budget_2022[Budget],"not found")</f>
        <v>56157</v>
      </c>
      <c r="N236" s="41" t="s">
        <v>633</v>
      </c>
      <c r="O236" s="41"/>
    </row>
    <row r="237" spans="1:15">
      <c r="A237" s="41" t="s">
        <v>13</v>
      </c>
      <c r="B237" s="41" t="s">
        <v>160</v>
      </c>
      <c r="C237" s="41" t="s">
        <v>484</v>
      </c>
      <c r="D237" s="46" t="s">
        <v>631</v>
      </c>
      <c r="E237" s="59">
        <v>-790</v>
      </c>
      <c r="F237" s="41" t="s">
        <v>632</v>
      </c>
      <c r="G237" s="60" t="str">
        <f>_xlfn.XLOOKUP(Table22[[#This Row],[Reason ]],Churn_Mapping[Reason],Churn_Mapping[Type],"")</f>
        <v>Uncontrollable</v>
      </c>
      <c r="H237" s="61">
        <v>44926</v>
      </c>
      <c r="I237" s="62" t="str">
        <f t="shared" si="5"/>
        <v>December</v>
      </c>
      <c r="J237" s="63"/>
      <c r="K237" s="41"/>
      <c r="L237" s="41"/>
      <c r="M237" s="64">
        <f>_xlfn.XLOOKUP(EOMONTH(Table22[[#This Row],[Effective Date: (BD)]],0),Budget_2022[Month],Budget_2022[Budget],"not found")</f>
        <v>56157</v>
      </c>
      <c r="N237" s="41" t="s">
        <v>633</v>
      </c>
      <c r="O237" s="41"/>
    </row>
    <row r="238" spans="1:15">
      <c r="A238" s="41" t="s">
        <v>13</v>
      </c>
      <c r="B238" s="41" t="s">
        <v>160</v>
      </c>
      <c r="C238" s="41" t="s">
        <v>484</v>
      </c>
      <c r="D238" s="46" t="s">
        <v>631</v>
      </c>
      <c r="E238" s="59">
        <v>140.47999999999999</v>
      </c>
      <c r="F238" s="41" t="s">
        <v>632</v>
      </c>
      <c r="G238" s="60" t="str">
        <f>_xlfn.XLOOKUP(Table22[[#This Row],[Reason ]],Churn_Mapping[Reason],Churn_Mapping[Type],"")</f>
        <v>Uncontrollable</v>
      </c>
      <c r="H238" s="61">
        <v>44926</v>
      </c>
      <c r="I238" s="62" t="str">
        <f t="shared" si="5"/>
        <v>December</v>
      </c>
      <c r="J238" s="63"/>
      <c r="K238" s="41"/>
      <c r="L238" s="41"/>
      <c r="M238" s="64">
        <f>_xlfn.XLOOKUP(EOMONTH(Table22[[#This Row],[Effective Date: (BD)]],0),Budget_2022[Month],Budget_2022[Budget],"not found")</f>
        <v>56157</v>
      </c>
      <c r="N238" s="41"/>
      <c r="O238" s="41"/>
    </row>
    <row r="239" spans="1:15">
      <c r="A239" s="41" t="s">
        <v>13</v>
      </c>
      <c r="B239" s="41" t="s">
        <v>160</v>
      </c>
      <c r="C239" s="41" t="s">
        <v>484</v>
      </c>
      <c r="D239" s="46" t="s">
        <v>631</v>
      </c>
      <c r="E239" s="59">
        <v>140.47999999999999</v>
      </c>
      <c r="F239" s="41" t="s">
        <v>632</v>
      </c>
      <c r="G239" s="60" t="str">
        <f>_xlfn.XLOOKUP(Table22[[#This Row],[Reason ]],Churn_Mapping[Reason],Churn_Mapping[Type],"")</f>
        <v>Uncontrollable</v>
      </c>
      <c r="H239" s="61">
        <v>44926</v>
      </c>
      <c r="I239" s="62" t="str">
        <f t="shared" si="5"/>
        <v>December</v>
      </c>
      <c r="J239" s="63"/>
      <c r="K239" s="41"/>
      <c r="L239" s="41"/>
      <c r="M239" s="64">
        <f>_xlfn.XLOOKUP(EOMONTH(Table22[[#This Row],[Effective Date: (BD)]],0),Budget_2022[Month],Budget_2022[Budget],"not found")</f>
        <v>56157</v>
      </c>
      <c r="N239" s="41"/>
      <c r="O239" s="41"/>
    </row>
    <row r="240" spans="1:15">
      <c r="A240" t="s">
        <v>13</v>
      </c>
      <c r="B240" t="s">
        <v>478</v>
      </c>
      <c r="C240" t="s">
        <v>161</v>
      </c>
      <c r="D240" s="28" t="s">
        <v>634</v>
      </c>
      <c r="E240" s="9">
        <v>47.25</v>
      </c>
      <c r="F240" t="s">
        <v>50</v>
      </c>
      <c r="G240" s="47" t="str">
        <f>_xlfn.XLOOKUP(Table22[[#This Row],[Reason ]],Churn_Mapping[Reason],Churn_Mapping[Type],"")</f>
        <v>Controllable</v>
      </c>
      <c r="H240" s="3">
        <v>44926</v>
      </c>
      <c r="I240" s="45" t="str">
        <f t="shared" si="5"/>
        <v>December</v>
      </c>
      <c r="J240" s="7"/>
      <c r="M240" s="15">
        <f>_xlfn.XLOOKUP(EOMONTH(Table22[[#This Row],[Effective Date: (BD)]],0),Budget_2022[Month],Budget_2022[Budget],"not found")</f>
        <v>56157</v>
      </c>
    </row>
    <row r="241" spans="1:15">
      <c r="A241" t="s">
        <v>13</v>
      </c>
      <c r="B241" t="s">
        <v>160</v>
      </c>
      <c r="C241" t="s">
        <v>161</v>
      </c>
      <c r="D241" s="28" t="s">
        <v>634</v>
      </c>
      <c r="E241" s="22">
        <v>2587</v>
      </c>
      <c r="F241" t="s">
        <v>50</v>
      </c>
      <c r="G241" s="47" t="str">
        <f>_xlfn.XLOOKUP(Table22[[#This Row],[Reason ]],Churn_Mapping[Reason],Churn_Mapping[Type],"")</f>
        <v>Controllable</v>
      </c>
      <c r="H241" s="3">
        <v>44926</v>
      </c>
      <c r="I241" s="45" t="str">
        <f t="shared" si="5"/>
        <v>December</v>
      </c>
      <c r="J241" s="7"/>
      <c r="M241" s="15">
        <f>_xlfn.XLOOKUP(EOMONTH(Table22[[#This Row],[Effective Date: (BD)]],0),Budget_2022[Month],Budget_2022[Budget],"not found")</f>
        <v>56157</v>
      </c>
    </row>
    <row r="242" spans="1:15" hidden="1">
      <c r="A242" t="s">
        <v>12</v>
      </c>
      <c r="B242" t="s">
        <v>160</v>
      </c>
      <c r="C242" t="s">
        <v>198</v>
      </c>
      <c r="D242" s="28" t="s">
        <v>347</v>
      </c>
      <c r="E242" s="9">
        <v>409.5</v>
      </c>
      <c r="F242" t="s">
        <v>481</v>
      </c>
      <c r="G242" s="47" t="str">
        <f>_xlfn.XLOOKUP(Table22[[#This Row],[Reason ]],Churn_Mapping[Reason],Churn_Mapping[Type],"")</f>
        <v>Uncontrollable</v>
      </c>
      <c r="H242" s="3">
        <v>44593</v>
      </c>
      <c r="I242" s="45" t="str">
        <f t="shared" si="5"/>
        <v>February</v>
      </c>
      <c r="J242" s="7"/>
      <c r="M242" s="14">
        <f>_xlfn.XLOOKUP(EOMONTH(Table22[[#This Row],[Effective Date: (BD)]],0),Budget_2022[Month],Budget_2022[Budget],"not found")</f>
        <v>36547</v>
      </c>
    </row>
    <row r="243" spans="1:15" hidden="1">
      <c r="A243" t="s">
        <v>12</v>
      </c>
      <c r="B243" t="s">
        <v>202</v>
      </c>
      <c r="C243" t="s">
        <v>161</v>
      </c>
      <c r="D243" s="28" t="s">
        <v>635</v>
      </c>
      <c r="E243" s="9">
        <v>240</v>
      </c>
      <c r="F243" t="s">
        <v>475</v>
      </c>
      <c r="G243" s="47" t="str">
        <f>_xlfn.XLOOKUP(Table22[[#This Row],[Reason ]],Churn_Mapping[Reason],Churn_Mapping[Type],"")</f>
        <v>Controllable</v>
      </c>
      <c r="H243" s="3">
        <v>44743</v>
      </c>
      <c r="I243" s="45" t="str">
        <f t="shared" si="5"/>
        <v>July</v>
      </c>
      <c r="J243" s="7"/>
      <c r="M243" s="15">
        <f>_xlfn.XLOOKUP(EOMONTH(Table22[[#This Row],[Effective Date: (BD)]],0),Budget_2022[Month],Budget_2022[Budget],"not found")</f>
        <v>44332</v>
      </c>
    </row>
    <row r="244" spans="1:15" hidden="1">
      <c r="A244" t="s">
        <v>12</v>
      </c>
      <c r="B244" t="s">
        <v>160</v>
      </c>
      <c r="C244" t="s">
        <v>486</v>
      </c>
      <c r="D244" s="28" t="s">
        <v>636</v>
      </c>
      <c r="E244" s="9">
        <v>1132.5</v>
      </c>
      <c r="F244" t="s">
        <v>52</v>
      </c>
      <c r="G244" s="47" t="str">
        <f>_xlfn.XLOOKUP(Table22[[#This Row],[Reason ]],Churn_Mapping[Reason],Churn_Mapping[Type],"")</f>
        <v>Controllable</v>
      </c>
      <c r="H244" s="3">
        <v>44562</v>
      </c>
      <c r="I244" s="45" t="str">
        <f t="shared" si="5"/>
        <v>January</v>
      </c>
      <c r="J244" s="7"/>
      <c r="M244" s="14">
        <f>_xlfn.XLOOKUP(EOMONTH(Table22[[#This Row],[Effective Date: (BD)]],0),Budget_2022[Month],Budget_2022[Budget],"not found")</f>
        <v>36276.76</v>
      </c>
      <c r="N244" t="s">
        <v>494</v>
      </c>
    </row>
    <row r="245" spans="1:15" hidden="1">
      <c r="A245" t="s">
        <v>13</v>
      </c>
      <c r="B245" t="s">
        <v>160</v>
      </c>
      <c r="C245" t="s">
        <v>161</v>
      </c>
      <c r="D245" s="28" t="s">
        <v>637</v>
      </c>
      <c r="E245" s="9">
        <v>2698.65</v>
      </c>
      <c r="F245" t="s">
        <v>475</v>
      </c>
      <c r="G245" s="47" t="str">
        <f>_xlfn.XLOOKUP(Table22[[#This Row],[Reason ]],Churn_Mapping[Reason],Churn_Mapping[Type],"")</f>
        <v>Controllable</v>
      </c>
      <c r="H245" s="3">
        <v>44866</v>
      </c>
      <c r="I245" s="45" t="str">
        <f t="shared" si="5"/>
        <v>November</v>
      </c>
      <c r="J245" s="7"/>
      <c r="M245" s="15">
        <f>_xlfn.XLOOKUP(EOMONTH(Table22[[#This Row],[Effective Date: (BD)]],0),Budget_2022[Month],Budget_2022[Budget],"not found")</f>
        <v>55290</v>
      </c>
    </row>
    <row r="246" spans="1:15" hidden="1">
      <c r="A246" t="s">
        <v>13</v>
      </c>
      <c r="B246" t="s">
        <v>47</v>
      </c>
      <c r="C246" t="s">
        <v>168</v>
      </c>
      <c r="D246" s="28" t="s">
        <v>357</v>
      </c>
      <c r="E246" s="9">
        <v>70.8</v>
      </c>
      <c r="F246" t="s">
        <v>475</v>
      </c>
      <c r="G246" s="47" t="str">
        <f>_xlfn.XLOOKUP(Table22[[#This Row],[Reason ]],Churn_Mapping[Reason],Churn_Mapping[Type],"")</f>
        <v>Controllable</v>
      </c>
      <c r="H246" s="3">
        <v>44695</v>
      </c>
      <c r="I246" s="45" t="str">
        <f t="shared" si="5"/>
        <v>May</v>
      </c>
      <c r="J246" s="7"/>
      <c r="M246" s="15">
        <f>_xlfn.XLOOKUP(EOMONTH(Table22[[#This Row],[Effective Date: (BD)]],0),Budget_2022[Month],Budget_2022[Budget],"not found")</f>
        <v>39402</v>
      </c>
      <c r="O246" t="s">
        <v>482</v>
      </c>
    </row>
    <row r="247" spans="1:15" hidden="1">
      <c r="A247" t="s">
        <v>12</v>
      </c>
      <c r="B247" t="s">
        <v>58</v>
      </c>
      <c r="C247" t="s">
        <v>39</v>
      </c>
      <c r="D247" s="28" t="s">
        <v>638</v>
      </c>
      <c r="E247" s="9">
        <v>25</v>
      </c>
      <c r="F247" t="s">
        <v>475</v>
      </c>
      <c r="G247" s="47" t="str">
        <f>_xlfn.XLOOKUP(Table22[[#This Row],[Reason ]],Churn_Mapping[Reason],Churn_Mapping[Type],"")</f>
        <v>Controllable</v>
      </c>
      <c r="H247" s="3">
        <v>44820</v>
      </c>
      <c r="I247" s="45" t="str">
        <f t="shared" si="5"/>
        <v>September</v>
      </c>
      <c r="J247" s="7"/>
      <c r="M247" s="15">
        <f>_xlfn.XLOOKUP(EOMONTH(Table22[[#This Row],[Effective Date: (BD)]],0),Budget_2022[Month],Budget_2022[Budget],"not found")</f>
        <v>53571</v>
      </c>
    </row>
    <row r="248" spans="1:15" hidden="1">
      <c r="A248" t="s">
        <v>12</v>
      </c>
      <c r="B248" t="s">
        <v>58</v>
      </c>
      <c r="C248" t="s">
        <v>39</v>
      </c>
      <c r="D248" s="28" t="s">
        <v>638</v>
      </c>
      <c r="E248" s="9">
        <v>150</v>
      </c>
      <c r="F248" t="s">
        <v>475</v>
      </c>
      <c r="G248" s="47" t="str">
        <f>_xlfn.XLOOKUP(Table22[[#This Row],[Reason ]],Churn_Mapping[Reason],Churn_Mapping[Type],"")</f>
        <v>Controllable</v>
      </c>
      <c r="H248" s="3">
        <v>44817</v>
      </c>
      <c r="I248" s="45" t="str">
        <f t="shared" si="5"/>
        <v>September</v>
      </c>
      <c r="J248" s="7"/>
      <c r="M248" s="15">
        <f>_xlfn.XLOOKUP(EOMONTH(Table22[[#This Row],[Effective Date: (BD)]],0),Budget_2022[Month],Budget_2022[Budget],"not found")</f>
        <v>53571</v>
      </c>
    </row>
    <row r="249" spans="1:15" hidden="1">
      <c r="A249" t="s">
        <v>12</v>
      </c>
      <c r="B249" t="s">
        <v>58</v>
      </c>
      <c r="C249" t="s">
        <v>39</v>
      </c>
      <c r="D249" s="28" t="s">
        <v>639</v>
      </c>
      <c r="E249" s="9">
        <v>1287.5</v>
      </c>
      <c r="F249" t="s">
        <v>475</v>
      </c>
      <c r="G249" s="47" t="str">
        <f>_xlfn.XLOOKUP(Table22[[#This Row],[Reason ]],Churn_Mapping[Reason],Churn_Mapping[Type],"")</f>
        <v>Controllable</v>
      </c>
      <c r="H249" s="3">
        <v>44596</v>
      </c>
      <c r="I249" s="45" t="str">
        <f t="shared" si="5"/>
        <v>February</v>
      </c>
      <c r="J249" s="7"/>
      <c r="M249" s="14">
        <f>_xlfn.XLOOKUP(EOMONTH(Table22[[#This Row],[Effective Date: (BD)]],0),Budget_2022[Month],Budget_2022[Budget],"not found")</f>
        <v>36547</v>
      </c>
    </row>
    <row r="250" spans="1:15" hidden="1">
      <c r="A250" t="s">
        <v>13</v>
      </c>
      <c r="B250" t="s">
        <v>173</v>
      </c>
      <c r="C250" t="s">
        <v>168</v>
      </c>
      <c r="D250" s="28" t="s">
        <v>640</v>
      </c>
      <c r="E250" s="9">
        <v>750</v>
      </c>
      <c r="F250" t="s">
        <v>475</v>
      </c>
      <c r="G250" s="47" t="str">
        <f>_xlfn.XLOOKUP(Table22[[#This Row],[Reason ]],Churn_Mapping[Reason],Churn_Mapping[Type],"")</f>
        <v>Controllable</v>
      </c>
      <c r="H250" s="3">
        <v>44781</v>
      </c>
      <c r="I250" s="45" t="str">
        <f t="shared" si="5"/>
        <v>August</v>
      </c>
      <c r="J250" s="7"/>
      <c r="M250" s="15">
        <f>_xlfn.XLOOKUP(EOMONTH(Table22[[#This Row],[Effective Date: (BD)]],0),Budget_2022[Month],Budget_2022[Budget],"not found")</f>
        <v>52731</v>
      </c>
    </row>
    <row r="251" spans="1:15" hidden="1">
      <c r="A251" t="s">
        <v>12</v>
      </c>
      <c r="B251" t="s">
        <v>47</v>
      </c>
      <c r="C251" t="s">
        <v>39</v>
      </c>
      <c r="D251" s="28" t="s">
        <v>641</v>
      </c>
      <c r="E251" s="9">
        <v>408.96</v>
      </c>
      <c r="F251" t="s">
        <v>54</v>
      </c>
      <c r="G251" s="47" t="str">
        <f>_xlfn.XLOOKUP(Table22[[#This Row],[Reason ]],Churn_Mapping[Reason],Churn_Mapping[Type],"")</f>
        <v>Uncontrollable</v>
      </c>
      <c r="H251" s="3">
        <v>44562</v>
      </c>
      <c r="I251" s="45" t="str">
        <f t="shared" si="5"/>
        <v>January</v>
      </c>
      <c r="J251" s="7"/>
      <c r="K251">
        <v>4049216</v>
      </c>
      <c r="M251" s="14">
        <f>_xlfn.XLOOKUP(EOMONTH(Table22[[#This Row],[Effective Date: (BD)]],0),Budget_2022[Month],Budget_2022[Budget],"not found")</f>
        <v>36276.76</v>
      </c>
      <c r="N251" t="s">
        <v>642</v>
      </c>
    </row>
    <row r="252" spans="1:15" hidden="1">
      <c r="A252" t="s">
        <v>12</v>
      </c>
      <c r="B252" t="s">
        <v>47</v>
      </c>
      <c r="C252" t="s">
        <v>39</v>
      </c>
      <c r="D252" s="28" t="s">
        <v>641</v>
      </c>
      <c r="E252" s="9">
        <v>141.5</v>
      </c>
      <c r="F252" t="s">
        <v>54</v>
      </c>
      <c r="G252" s="47" t="str">
        <f>_xlfn.XLOOKUP(Table22[[#This Row],[Reason ]],Churn_Mapping[Reason],Churn_Mapping[Type],"")</f>
        <v>Uncontrollable</v>
      </c>
      <c r="H252" s="3">
        <v>44599</v>
      </c>
      <c r="I252" s="45" t="str">
        <f t="shared" si="5"/>
        <v>February</v>
      </c>
      <c r="J252" s="5">
        <v>44599</v>
      </c>
      <c r="K252">
        <v>4181975</v>
      </c>
      <c r="M252" s="14">
        <f>_xlfn.XLOOKUP(EOMONTH(Table22[[#This Row],[Effective Date: (BD)]],0),Budget_2022[Month],Budget_2022[Budget],"not found")</f>
        <v>36547</v>
      </c>
      <c r="N252" t="s">
        <v>643</v>
      </c>
    </row>
    <row r="253" spans="1:15" hidden="1">
      <c r="A253" t="s">
        <v>12</v>
      </c>
      <c r="B253" t="s">
        <v>47</v>
      </c>
      <c r="C253" t="s">
        <v>39</v>
      </c>
      <c r="D253" s="28" t="s">
        <v>641</v>
      </c>
      <c r="E253" s="9">
        <v>355.5</v>
      </c>
      <c r="F253" t="s">
        <v>54</v>
      </c>
      <c r="G253" s="47" t="str">
        <f>_xlfn.XLOOKUP(Table22[[#This Row],[Reason ]],Churn_Mapping[Reason],Churn_Mapping[Type],"")</f>
        <v>Uncontrollable</v>
      </c>
      <c r="H253" s="3">
        <v>44713</v>
      </c>
      <c r="I253" s="45" t="str">
        <f t="shared" si="5"/>
        <v>June</v>
      </c>
      <c r="J253" s="5">
        <v>44713</v>
      </c>
      <c r="K253">
        <v>4181967</v>
      </c>
      <c r="M253" s="15">
        <f>_xlfn.XLOOKUP(EOMONTH(Table22[[#This Row],[Effective Date: (BD)]],0),Budget_2022[Month],Budget_2022[Budget],"not found")</f>
        <v>42008</v>
      </c>
      <c r="N253" t="s">
        <v>644</v>
      </c>
    </row>
    <row r="254" spans="1:15" hidden="1">
      <c r="A254" t="s">
        <v>12</v>
      </c>
      <c r="B254" t="s">
        <v>47</v>
      </c>
      <c r="C254" t="s">
        <v>39</v>
      </c>
      <c r="D254" s="28" t="s">
        <v>641</v>
      </c>
      <c r="E254" s="9">
        <v>29</v>
      </c>
      <c r="F254" t="s">
        <v>54</v>
      </c>
      <c r="G254" s="47" t="str">
        <f>_xlfn.XLOOKUP(Table22[[#This Row],[Reason ]],Churn_Mapping[Reason],Churn_Mapping[Type],"")</f>
        <v>Uncontrollable</v>
      </c>
      <c r="H254" s="3">
        <v>44713</v>
      </c>
      <c r="I254" s="45" t="str">
        <f t="shared" si="5"/>
        <v>June</v>
      </c>
      <c r="J254" s="5">
        <v>44727</v>
      </c>
      <c r="K254">
        <v>4181975</v>
      </c>
      <c r="M254" s="15">
        <f>_xlfn.XLOOKUP(EOMONTH(Table22[[#This Row],[Effective Date: (BD)]],0),Budget_2022[Month],Budget_2022[Budget],"not found")</f>
        <v>42008</v>
      </c>
      <c r="N254" t="s">
        <v>645</v>
      </c>
    </row>
    <row r="255" spans="1:15" hidden="1">
      <c r="A255" t="s">
        <v>12</v>
      </c>
      <c r="B255" t="s">
        <v>47</v>
      </c>
      <c r="C255" t="s">
        <v>39</v>
      </c>
      <c r="D255" s="28" t="s">
        <v>641</v>
      </c>
      <c r="E255" s="9">
        <v>63.5</v>
      </c>
      <c r="F255" t="s">
        <v>54</v>
      </c>
      <c r="G255" s="47" t="str">
        <f>_xlfn.XLOOKUP(Table22[[#This Row],[Reason ]],Churn_Mapping[Reason],Churn_Mapping[Type],"")</f>
        <v>Uncontrollable</v>
      </c>
      <c r="H255" s="3">
        <v>44713</v>
      </c>
      <c r="I255" s="45" t="str">
        <f t="shared" si="5"/>
        <v>June</v>
      </c>
      <c r="J255" s="5">
        <v>44713</v>
      </c>
      <c r="K255">
        <v>4182001</v>
      </c>
      <c r="M255" s="15">
        <f>_xlfn.XLOOKUP(EOMONTH(Table22[[#This Row],[Effective Date: (BD)]],0),Budget_2022[Month],Budget_2022[Budget],"not found")</f>
        <v>42008</v>
      </c>
      <c r="N255" t="s">
        <v>646</v>
      </c>
    </row>
    <row r="256" spans="1:15" hidden="1">
      <c r="A256" t="s">
        <v>12</v>
      </c>
      <c r="B256" t="s">
        <v>47</v>
      </c>
      <c r="C256" t="s">
        <v>39</v>
      </c>
      <c r="D256" s="28" t="s">
        <v>641</v>
      </c>
      <c r="E256" s="9">
        <v>405.62</v>
      </c>
      <c r="F256" t="s">
        <v>54</v>
      </c>
      <c r="G256" s="47" t="str">
        <f>_xlfn.XLOOKUP(Table22[[#This Row],[Reason ]],Churn_Mapping[Reason],Churn_Mapping[Type],"")</f>
        <v>Uncontrollable</v>
      </c>
      <c r="H256" s="3">
        <v>44621</v>
      </c>
      <c r="I256" s="45" t="str">
        <f t="shared" si="5"/>
        <v>March</v>
      </c>
      <c r="J256" s="5">
        <v>44852</v>
      </c>
      <c r="K256">
        <v>4181957</v>
      </c>
      <c r="M256" s="15">
        <f>_xlfn.XLOOKUP(EOMONTH(Table22[[#This Row],[Effective Date: (BD)]],0),Budget_2022[Month],Budget_2022[Budget],"not found")</f>
        <v>36825.51</v>
      </c>
      <c r="N256" t="s">
        <v>647</v>
      </c>
    </row>
    <row r="257" spans="1:15" hidden="1">
      <c r="A257" t="s">
        <v>12</v>
      </c>
      <c r="B257" t="s">
        <v>47</v>
      </c>
      <c r="C257" t="s">
        <v>39</v>
      </c>
      <c r="D257" s="28" t="s">
        <v>641</v>
      </c>
      <c r="E257" s="9">
        <v>1161.8599999999999</v>
      </c>
      <c r="F257" t="s">
        <v>54</v>
      </c>
      <c r="G257" s="47" t="str">
        <f>_xlfn.XLOOKUP(Table22[[#This Row],[Reason ]],Churn_Mapping[Reason],Churn_Mapping[Type],"")</f>
        <v>Uncontrollable</v>
      </c>
      <c r="H257" s="3">
        <v>44635</v>
      </c>
      <c r="I257" s="45" t="str">
        <f t="shared" si="5"/>
        <v>March</v>
      </c>
      <c r="J257" s="5">
        <v>44635</v>
      </c>
      <c r="K257">
        <v>4181975</v>
      </c>
      <c r="M257" s="15">
        <f>_xlfn.XLOOKUP(EOMONTH(Table22[[#This Row],[Effective Date: (BD)]],0),Budget_2022[Month],Budget_2022[Budget],"not found")</f>
        <v>36825.51</v>
      </c>
      <c r="N257" t="s">
        <v>643</v>
      </c>
    </row>
    <row r="258" spans="1:15" hidden="1">
      <c r="A258" t="s">
        <v>12</v>
      </c>
      <c r="B258" t="s">
        <v>47</v>
      </c>
      <c r="C258" t="s">
        <v>39</v>
      </c>
      <c r="D258" s="28" t="s">
        <v>641</v>
      </c>
      <c r="E258" s="9">
        <v>628.91</v>
      </c>
      <c r="F258" t="s">
        <v>54</v>
      </c>
      <c r="G258" s="47" t="str">
        <f>_xlfn.XLOOKUP(Table22[[#This Row],[Reason ]],Churn_Mapping[Reason],Churn_Mapping[Type],"")</f>
        <v>Uncontrollable</v>
      </c>
      <c r="H258" s="3">
        <v>44634</v>
      </c>
      <c r="I258" s="45" t="str">
        <f t="shared" si="5"/>
        <v>March</v>
      </c>
      <c r="J258" s="5">
        <v>44634</v>
      </c>
      <c r="K258">
        <v>4182001</v>
      </c>
      <c r="M258" s="15">
        <f>_xlfn.XLOOKUP(EOMONTH(Table22[[#This Row],[Effective Date: (BD)]],0),Budget_2022[Month],Budget_2022[Budget],"not found")</f>
        <v>36825.51</v>
      </c>
      <c r="N258" t="s">
        <v>648</v>
      </c>
    </row>
    <row r="259" spans="1:15" hidden="1">
      <c r="A259" t="s">
        <v>13</v>
      </c>
      <c r="B259" t="s">
        <v>160</v>
      </c>
      <c r="C259" t="s">
        <v>500</v>
      </c>
      <c r="D259" s="65" t="s">
        <v>649</v>
      </c>
      <c r="E259" s="9">
        <v>12821</v>
      </c>
      <c r="F259" t="s">
        <v>54</v>
      </c>
      <c r="G259" s="47" t="str">
        <f>_xlfn.XLOOKUP(Table22[[#This Row],[Reason ]],Churn_Mapping[Reason],Churn_Mapping[Type],"")</f>
        <v>Uncontrollable</v>
      </c>
      <c r="H259" s="3">
        <v>44682</v>
      </c>
      <c r="I259" s="45" t="str">
        <f t="shared" si="5"/>
        <v>May</v>
      </c>
      <c r="J259" s="7"/>
      <c r="M259" s="15">
        <f>_xlfn.XLOOKUP(EOMONTH(Table22[[#This Row],[Effective Date: (BD)]],0),Budget_2022[Month],Budget_2022[Budget],"not found")</f>
        <v>39402</v>
      </c>
    </row>
    <row r="260" spans="1:15" hidden="1">
      <c r="A260" t="s">
        <v>13</v>
      </c>
      <c r="B260" t="s">
        <v>160</v>
      </c>
      <c r="C260" t="s">
        <v>500</v>
      </c>
      <c r="D260" s="28" t="s">
        <v>650</v>
      </c>
      <c r="E260" s="9">
        <v>17197</v>
      </c>
      <c r="F260" t="s">
        <v>52</v>
      </c>
      <c r="G260" s="47" t="str">
        <f>_xlfn.XLOOKUP(Table22[[#This Row],[Reason ]],Churn_Mapping[Reason],Churn_Mapping[Type],"")</f>
        <v>Controllable</v>
      </c>
      <c r="H260" s="3">
        <v>44805</v>
      </c>
      <c r="I260" s="45" t="str">
        <f t="shared" si="5"/>
        <v>September</v>
      </c>
      <c r="J260" s="7"/>
      <c r="M260" s="15">
        <f>_xlfn.XLOOKUP(EOMONTH(Table22[[#This Row],[Effective Date: (BD)]],0),Budget_2022[Month],Budget_2022[Budget],"not found")</f>
        <v>53571</v>
      </c>
    </row>
    <row r="261" spans="1:15" hidden="1">
      <c r="A261" t="s">
        <v>13</v>
      </c>
      <c r="B261" t="s">
        <v>202</v>
      </c>
      <c r="C261" t="s">
        <v>500</v>
      </c>
      <c r="D261" s="28" t="s">
        <v>650</v>
      </c>
      <c r="E261" s="9">
        <v>296.33999999999997</v>
      </c>
      <c r="F261" t="s">
        <v>52</v>
      </c>
      <c r="G261" s="47" t="str">
        <f>_xlfn.XLOOKUP(Table22[[#This Row],[Reason ]],Churn_Mapping[Reason],Churn_Mapping[Type],"")</f>
        <v>Controllable</v>
      </c>
      <c r="H261" s="3">
        <v>44805</v>
      </c>
      <c r="I261" s="45" t="str">
        <f t="shared" si="5"/>
        <v>September</v>
      </c>
      <c r="J261" s="7"/>
      <c r="M261" s="15">
        <f>_xlfn.XLOOKUP(EOMONTH(Table22[[#This Row],[Effective Date: (BD)]],0),Budget_2022[Month],Budget_2022[Budget],"not found")</f>
        <v>53571</v>
      </c>
    </row>
    <row r="262" spans="1:15" hidden="1">
      <c r="A262" t="s">
        <v>12</v>
      </c>
      <c r="B262" t="s">
        <v>202</v>
      </c>
      <c r="C262" t="s">
        <v>476</v>
      </c>
      <c r="D262" s="28" t="s">
        <v>651</v>
      </c>
      <c r="E262" s="9">
        <v>328.9</v>
      </c>
      <c r="F262" t="s">
        <v>475</v>
      </c>
      <c r="G262" s="47" t="str">
        <f>_xlfn.XLOOKUP(Table22[[#This Row],[Reason ]],Churn_Mapping[Reason],Churn_Mapping[Type],"")</f>
        <v>Controllable</v>
      </c>
      <c r="H262" s="3">
        <v>44847</v>
      </c>
      <c r="I262" s="45" t="str">
        <f t="shared" si="5"/>
        <v>October</v>
      </c>
      <c r="J262" s="7"/>
      <c r="M262" s="15">
        <f>_xlfn.XLOOKUP(EOMONTH(Table22[[#This Row],[Effective Date: (BD)]],0),Budget_2022[Month],Budget_2022[Budget],"not found")</f>
        <v>54434</v>
      </c>
    </row>
    <row r="263" spans="1:15" hidden="1">
      <c r="A263" t="s">
        <v>13</v>
      </c>
      <c r="B263" t="s">
        <v>478</v>
      </c>
      <c r="C263" t="s">
        <v>500</v>
      </c>
      <c r="D263" s="28" t="s">
        <v>652</v>
      </c>
      <c r="E263" s="9">
        <v>12.75</v>
      </c>
      <c r="F263" t="s">
        <v>52</v>
      </c>
      <c r="G263" s="47" t="str">
        <f>_xlfn.XLOOKUP(Table22[[#This Row],[Reason ]],Churn_Mapping[Reason],Churn_Mapping[Type],"")</f>
        <v>Controllable</v>
      </c>
      <c r="H263" s="3">
        <v>44743</v>
      </c>
      <c r="I263" s="45" t="str">
        <f t="shared" si="5"/>
        <v>July</v>
      </c>
      <c r="J263" s="7"/>
      <c r="M263" s="15">
        <f>_xlfn.XLOOKUP(EOMONTH(Table22[[#This Row],[Effective Date: (BD)]],0),Budget_2022[Month],Budget_2022[Budget],"not found")</f>
        <v>44332</v>
      </c>
    </row>
    <row r="264" spans="1:15" hidden="1">
      <c r="A264" t="s">
        <v>13</v>
      </c>
      <c r="B264" t="s">
        <v>290</v>
      </c>
      <c r="C264" t="s">
        <v>168</v>
      </c>
      <c r="D264" s="28" t="s">
        <v>653</v>
      </c>
      <c r="E264" s="9">
        <v>178</v>
      </c>
      <c r="F264" t="s">
        <v>45</v>
      </c>
      <c r="G264" s="47" t="str">
        <f>_xlfn.XLOOKUP(Table22[[#This Row],[Reason ]],Churn_Mapping[Reason],Churn_Mapping[Type],"")</f>
        <v>Uncontrollable</v>
      </c>
      <c r="H264" s="3">
        <v>44682</v>
      </c>
      <c r="I264" s="45" t="str">
        <f t="shared" si="5"/>
        <v>May</v>
      </c>
      <c r="J264" s="7"/>
      <c r="M264" s="15">
        <f>_xlfn.XLOOKUP(EOMONTH(Table22[[#This Row],[Effective Date: (BD)]],0),Budget_2022[Month],Budget_2022[Budget],"not found")</f>
        <v>39402</v>
      </c>
      <c r="O264" t="s">
        <v>482</v>
      </c>
    </row>
    <row r="265" spans="1:15" hidden="1">
      <c r="A265" t="s">
        <v>13</v>
      </c>
      <c r="B265" t="s">
        <v>160</v>
      </c>
      <c r="C265" t="s">
        <v>179</v>
      </c>
      <c r="D265" s="51" t="s">
        <v>654</v>
      </c>
      <c r="E265" s="9">
        <v>0</v>
      </c>
      <c r="F265" t="s">
        <v>475</v>
      </c>
      <c r="G265" s="47" t="str">
        <f>_xlfn.XLOOKUP(Table22[[#This Row],[Reason ]],Churn_Mapping[Reason],Churn_Mapping[Type],"")</f>
        <v>Controllable</v>
      </c>
      <c r="H265" s="49">
        <v>44593</v>
      </c>
      <c r="I265" s="45" t="str">
        <f t="shared" si="5"/>
        <v>February</v>
      </c>
      <c r="J265" s="7"/>
      <c r="M265" s="14">
        <f>_xlfn.XLOOKUP(EOMONTH(Table22[[#This Row],[Effective Date: (BD)]],0),Budget_2022[Month],Budget_2022[Budget],"not found")</f>
        <v>36547</v>
      </c>
      <c r="N265" t="s">
        <v>655</v>
      </c>
    </row>
    <row r="266" spans="1:15" hidden="1">
      <c r="A266" t="s">
        <v>14</v>
      </c>
      <c r="B266" t="s">
        <v>173</v>
      </c>
      <c r="C266" t="s">
        <v>39</v>
      </c>
      <c r="D266" s="28" t="s">
        <v>367</v>
      </c>
      <c r="E266" s="9">
        <v>175</v>
      </c>
      <c r="F266" t="s">
        <v>50</v>
      </c>
      <c r="G266" s="47" t="str">
        <f>_xlfn.XLOOKUP(Table22[[#This Row],[Reason ]],Churn_Mapping[Reason],Churn_Mapping[Type],"")</f>
        <v>Controllable</v>
      </c>
      <c r="H266" s="3">
        <v>44564</v>
      </c>
      <c r="I266" s="45" t="str">
        <f t="shared" si="5"/>
        <v>January</v>
      </c>
      <c r="J266" s="7" t="s">
        <v>163</v>
      </c>
      <c r="K266">
        <v>4168696</v>
      </c>
      <c r="M266" s="14">
        <f>_xlfn.XLOOKUP(EOMONTH(Table22[[#This Row],[Effective Date: (BD)]],0),Budget_2022[Month],Budget_2022[Budget],"not found")</f>
        <v>36276.76</v>
      </c>
      <c r="N266" t="s">
        <v>656</v>
      </c>
    </row>
    <row r="267" spans="1:15" hidden="1">
      <c r="A267" t="s">
        <v>14</v>
      </c>
      <c r="B267" t="s">
        <v>42</v>
      </c>
      <c r="C267" t="s">
        <v>39</v>
      </c>
      <c r="D267" s="28" t="s">
        <v>367</v>
      </c>
      <c r="E267" s="9">
        <v>100</v>
      </c>
      <c r="F267" t="s">
        <v>50</v>
      </c>
      <c r="G267" s="47" t="str">
        <f>_xlfn.XLOOKUP(Table22[[#This Row],[Reason ]],Churn_Mapping[Reason],Churn_Mapping[Type],"")</f>
        <v>Controllable</v>
      </c>
      <c r="H267" s="3">
        <v>44564</v>
      </c>
      <c r="I267" s="45" t="str">
        <f t="shared" si="5"/>
        <v>January</v>
      </c>
      <c r="J267" s="7" t="s">
        <v>163</v>
      </c>
      <c r="K267">
        <v>4168696</v>
      </c>
      <c r="M267" s="14">
        <f>_xlfn.XLOOKUP(EOMONTH(Table22[[#This Row],[Effective Date: (BD)]],0),Budget_2022[Month],Budget_2022[Budget],"not found")</f>
        <v>36276.76</v>
      </c>
      <c r="N267" t="s">
        <v>656</v>
      </c>
    </row>
    <row r="268" spans="1:15" hidden="1">
      <c r="A268" t="s">
        <v>12</v>
      </c>
      <c r="B268" t="s">
        <v>160</v>
      </c>
      <c r="C268" t="s">
        <v>486</v>
      </c>
      <c r="D268" s="28" t="s">
        <v>657</v>
      </c>
      <c r="E268" s="9">
        <v>60</v>
      </c>
      <c r="F268" t="s">
        <v>481</v>
      </c>
      <c r="G268" s="47" t="str">
        <f>_xlfn.XLOOKUP(Table22[[#This Row],[Reason ]],Churn_Mapping[Reason],Churn_Mapping[Type],"")</f>
        <v>Uncontrollable</v>
      </c>
      <c r="H268" s="3">
        <v>44562</v>
      </c>
      <c r="I268" s="45" t="str">
        <f t="shared" si="5"/>
        <v>January</v>
      </c>
      <c r="J268" s="7"/>
      <c r="M268" s="14">
        <f>_xlfn.XLOOKUP(EOMONTH(Table22[[#This Row],[Effective Date: (BD)]],0),Budget_2022[Month],Budget_2022[Budget],"not found")</f>
        <v>36276.76</v>
      </c>
      <c r="N268" t="s">
        <v>658</v>
      </c>
    </row>
    <row r="269" spans="1:15" hidden="1">
      <c r="A269" t="s">
        <v>13</v>
      </c>
      <c r="B269" t="s">
        <v>290</v>
      </c>
      <c r="C269" t="s">
        <v>168</v>
      </c>
      <c r="D269" s="28" t="s">
        <v>659</v>
      </c>
      <c r="E269" s="9">
        <v>642.86</v>
      </c>
      <c r="F269" t="s">
        <v>475</v>
      </c>
      <c r="G269" s="47" t="str">
        <f>_xlfn.XLOOKUP(Table22[[#This Row],[Reason ]],Churn_Mapping[Reason],Churn_Mapping[Type],"")</f>
        <v>Controllable</v>
      </c>
      <c r="H269" s="3">
        <v>44665</v>
      </c>
      <c r="I269" s="45" t="str">
        <f t="shared" si="5"/>
        <v>April</v>
      </c>
      <c r="J269" s="7"/>
      <c r="K269">
        <v>4293521</v>
      </c>
      <c r="M269" s="15">
        <f>_xlfn.XLOOKUP(EOMONTH(Table22[[#This Row],[Effective Date: (BD)]],0),Budget_2022[Month],Budget_2022[Budget],"not found")</f>
        <v>37161.300000000003</v>
      </c>
      <c r="O269" t="s">
        <v>548</v>
      </c>
    </row>
    <row r="270" spans="1:15" hidden="1">
      <c r="A270" t="s">
        <v>13</v>
      </c>
      <c r="B270" t="s">
        <v>202</v>
      </c>
      <c r="C270" t="s">
        <v>39</v>
      </c>
      <c r="D270" s="28" t="s">
        <v>660</v>
      </c>
      <c r="E270" s="9">
        <v>650</v>
      </c>
      <c r="F270" t="s">
        <v>475</v>
      </c>
      <c r="G270" s="47" t="str">
        <f>_xlfn.XLOOKUP(Table22[[#This Row],[Reason ]],Churn_Mapping[Reason],Churn_Mapping[Type],"")</f>
        <v>Controllable</v>
      </c>
      <c r="H270" s="3">
        <v>44859</v>
      </c>
      <c r="I270" s="45" t="str">
        <f t="shared" si="5"/>
        <v>October</v>
      </c>
      <c r="J270" s="7"/>
      <c r="M270" s="15">
        <f>_xlfn.XLOOKUP(EOMONTH(Table22[[#This Row],[Effective Date: (BD)]],0),Budget_2022[Month],Budget_2022[Budget],"not found")</f>
        <v>54434</v>
      </c>
    </row>
    <row r="271" spans="1:15" hidden="1">
      <c r="A271" t="s">
        <v>13</v>
      </c>
      <c r="B271" t="s">
        <v>478</v>
      </c>
      <c r="C271" t="s">
        <v>164</v>
      </c>
      <c r="D271" s="28" t="s">
        <v>370</v>
      </c>
      <c r="E271" s="9">
        <v>2.76</v>
      </c>
      <c r="F271" t="s">
        <v>41</v>
      </c>
      <c r="G271" s="47" t="str">
        <f>_xlfn.XLOOKUP(Table22[[#This Row],[Reason ]],Churn_Mapping[Reason],Churn_Mapping[Type],"")</f>
        <v>Uncontrollable</v>
      </c>
      <c r="H271" s="3">
        <v>44778</v>
      </c>
      <c r="I271" s="45" t="str">
        <f t="shared" si="5"/>
        <v>August</v>
      </c>
      <c r="J271" s="7"/>
      <c r="M271" s="15">
        <f>_xlfn.XLOOKUP(EOMONTH(Table22[[#This Row],[Effective Date: (BD)]],0),Budget_2022[Month],Budget_2022[Budget],"not found")</f>
        <v>52731</v>
      </c>
    </row>
    <row r="272" spans="1:15" hidden="1">
      <c r="A272" t="s">
        <v>12</v>
      </c>
      <c r="B272" t="s">
        <v>173</v>
      </c>
      <c r="C272" t="s">
        <v>39</v>
      </c>
      <c r="D272" s="28" t="s">
        <v>661</v>
      </c>
      <c r="E272" s="9">
        <v>611</v>
      </c>
      <c r="F272" t="s">
        <v>41</v>
      </c>
      <c r="G272" s="47" t="str">
        <f>_xlfn.XLOOKUP(Table22[[#This Row],[Reason ]],Churn_Mapping[Reason],Churn_Mapping[Type],"")</f>
        <v>Uncontrollable</v>
      </c>
      <c r="H272" s="3">
        <v>44652</v>
      </c>
      <c r="I272" s="45" t="str">
        <f t="shared" si="5"/>
        <v>April</v>
      </c>
      <c r="J272" s="7"/>
      <c r="M272" s="15">
        <f>_xlfn.XLOOKUP(EOMONTH(Table22[[#This Row],[Effective Date: (BD)]],0),Budget_2022[Month],Budget_2022[Budget],"not found")</f>
        <v>37161.300000000003</v>
      </c>
      <c r="N272" t="s">
        <v>662</v>
      </c>
    </row>
    <row r="273" spans="1:14" hidden="1">
      <c r="A273" t="s">
        <v>12</v>
      </c>
      <c r="B273" t="s">
        <v>160</v>
      </c>
      <c r="C273" t="s">
        <v>39</v>
      </c>
      <c r="D273" s="28" t="s">
        <v>661</v>
      </c>
      <c r="E273" s="9">
        <v>362.46</v>
      </c>
      <c r="F273" t="s">
        <v>41</v>
      </c>
      <c r="G273" s="47" t="str">
        <f>_xlfn.XLOOKUP(Table22[[#This Row],[Reason ]],Churn_Mapping[Reason],Churn_Mapping[Type],"")</f>
        <v>Uncontrollable</v>
      </c>
      <c r="H273" s="3">
        <v>44652</v>
      </c>
      <c r="I273" s="45" t="str">
        <f t="shared" si="5"/>
        <v>April</v>
      </c>
      <c r="J273" s="7"/>
      <c r="M273" s="15">
        <f>_xlfn.XLOOKUP(EOMONTH(Table22[[#This Row],[Effective Date: (BD)]],0),Budget_2022[Month],Budget_2022[Budget],"not found")</f>
        <v>37161.300000000003</v>
      </c>
      <c r="N273" t="s">
        <v>662</v>
      </c>
    </row>
    <row r="274" spans="1:14" hidden="1">
      <c r="A274" t="s">
        <v>12</v>
      </c>
      <c r="B274" t="s">
        <v>173</v>
      </c>
      <c r="C274" t="s">
        <v>39</v>
      </c>
      <c r="D274" s="28" t="s">
        <v>661</v>
      </c>
      <c r="E274" s="9">
        <v>696.51</v>
      </c>
      <c r="F274" t="s">
        <v>41</v>
      </c>
      <c r="G274" s="47" t="str">
        <f>_xlfn.XLOOKUP(Table22[[#This Row],[Reason ]],Churn_Mapping[Reason],Churn_Mapping[Type],"")</f>
        <v>Uncontrollable</v>
      </c>
      <c r="H274" s="3">
        <v>44669</v>
      </c>
      <c r="I274" s="45" t="str">
        <f t="shared" si="5"/>
        <v>April</v>
      </c>
      <c r="J274" s="7"/>
      <c r="M274" s="15">
        <f>_xlfn.XLOOKUP(EOMONTH(Table22[[#This Row],[Effective Date: (BD)]],0),Budget_2022[Month],Budget_2022[Budget],"not found")</f>
        <v>37161.300000000003</v>
      </c>
      <c r="N274" t="s">
        <v>663</v>
      </c>
    </row>
    <row r="275" spans="1:14" hidden="1">
      <c r="A275" t="s">
        <v>12</v>
      </c>
      <c r="B275" t="s">
        <v>160</v>
      </c>
      <c r="C275" t="s">
        <v>39</v>
      </c>
      <c r="D275" s="28" t="s">
        <v>661</v>
      </c>
      <c r="E275" s="9">
        <v>362.46</v>
      </c>
      <c r="F275" t="s">
        <v>41</v>
      </c>
      <c r="G275" s="47" t="str">
        <f>_xlfn.XLOOKUP(Table22[[#This Row],[Reason ]],Churn_Mapping[Reason],Churn_Mapping[Type],"")</f>
        <v>Uncontrollable</v>
      </c>
      <c r="H275" s="3">
        <v>44669</v>
      </c>
      <c r="I275" s="45" t="str">
        <f t="shared" si="5"/>
        <v>April</v>
      </c>
      <c r="J275" s="7"/>
      <c r="M275" s="15">
        <f>_xlfn.XLOOKUP(EOMONTH(Table22[[#This Row],[Effective Date: (BD)]],0),Budget_2022[Month],Budget_2022[Budget],"not found")</f>
        <v>37161.300000000003</v>
      </c>
      <c r="N275" t="s">
        <v>663</v>
      </c>
    </row>
    <row r="276" spans="1:14" hidden="1">
      <c r="A276" t="s">
        <v>12</v>
      </c>
      <c r="B276" t="s">
        <v>42</v>
      </c>
      <c r="C276" t="s">
        <v>39</v>
      </c>
      <c r="D276" s="28" t="s">
        <v>661</v>
      </c>
      <c r="E276" s="9">
        <v>107.1</v>
      </c>
      <c r="F276" t="s">
        <v>41</v>
      </c>
      <c r="G276" s="47" t="str">
        <f>_xlfn.XLOOKUP(Table22[[#This Row],[Reason ]],Churn_Mapping[Reason],Churn_Mapping[Type],"")</f>
        <v>Uncontrollable</v>
      </c>
      <c r="H276" s="3">
        <v>44652</v>
      </c>
      <c r="I276" s="45" t="str">
        <f t="shared" ref="I276:I339" si="6">TEXT(H276,"mmmm")</f>
        <v>April</v>
      </c>
      <c r="J276" s="7"/>
      <c r="M276" s="15">
        <f>_xlfn.XLOOKUP(EOMONTH(Table22[[#This Row],[Effective Date: (BD)]],0),Budget_2022[Month],Budget_2022[Budget],"not found")</f>
        <v>37161.300000000003</v>
      </c>
      <c r="N276" t="s">
        <v>662</v>
      </c>
    </row>
    <row r="277" spans="1:14" hidden="1">
      <c r="A277" t="s">
        <v>12</v>
      </c>
      <c r="B277" t="s">
        <v>42</v>
      </c>
      <c r="C277" t="s">
        <v>39</v>
      </c>
      <c r="D277" s="28" t="s">
        <v>661</v>
      </c>
      <c r="E277" s="9">
        <v>107.1</v>
      </c>
      <c r="F277" t="s">
        <v>41</v>
      </c>
      <c r="G277" s="47" t="str">
        <f>_xlfn.XLOOKUP(Table22[[#This Row],[Reason ]],Churn_Mapping[Reason],Churn_Mapping[Type],"")</f>
        <v>Uncontrollable</v>
      </c>
      <c r="H277" s="3">
        <v>44669</v>
      </c>
      <c r="I277" s="45" t="str">
        <f t="shared" si="6"/>
        <v>April</v>
      </c>
      <c r="J277" s="7"/>
      <c r="M277" s="15">
        <f>_xlfn.XLOOKUP(EOMONTH(Table22[[#This Row],[Effective Date: (BD)]],0),Budget_2022[Month],Budget_2022[Budget],"not found")</f>
        <v>37161.300000000003</v>
      </c>
      <c r="N277" t="s">
        <v>663</v>
      </c>
    </row>
    <row r="278" spans="1:14" hidden="1">
      <c r="A278" t="s">
        <v>13</v>
      </c>
      <c r="B278" t="s">
        <v>160</v>
      </c>
      <c r="C278" t="s">
        <v>467</v>
      </c>
      <c r="D278" s="28" t="s">
        <v>664</v>
      </c>
      <c r="E278" s="9">
        <v>686</v>
      </c>
      <c r="F278" t="s">
        <v>54</v>
      </c>
      <c r="G278" s="47" t="str">
        <f>_xlfn.XLOOKUP(Table22[[#This Row],[Reason ]],Churn_Mapping[Reason],Churn_Mapping[Type],"")</f>
        <v>Uncontrollable</v>
      </c>
      <c r="H278" s="3">
        <v>44743</v>
      </c>
      <c r="I278" s="45" t="str">
        <f t="shared" si="6"/>
        <v>July</v>
      </c>
      <c r="J278" s="7"/>
      <c r="M278" s="15">
        <f>_xlfn.XLOOKUP(EOMONTH(Table22[[#This Row],[Effective Date: (BD)]],0),Budget_2022[Month],Budget_2022[Budget],"not found")</f>
        <v>44332</v>
      </c>
    </row>
    <row r="279" spans="1:14" hidden="1">
      <c r="A279" t="s">
        <v>13</v>
      </c>
      <c r="B279" t="s">
        <v>478</v>
      </c>
      <c r="C279" t="s">
        <v>39</v>
      </c>
      <c r="D279" s="28" t="s">
        <v>461</v>
      </c>
      <c r="E279" s="9">
        <v>23.87</v>
      </c>
      <c r="F279" t="s">
        <v>52</v>
      </c>
      <c r="G279" s="47" t="str">
        <f>_xlfn.XLOOKUP(Table22[[#This Row],[Reason ]],Churn_Mapping[Reason],Churn_Mapping[Type],"")</f>
        <v>Controllable</v>
      </c>
      <c r="H279" s="3">
        <v>44593</v>
      </c>
      <c r="I279" s="45" t="str">
        <f t="shared" si="6"/>
        <v>February</v>
      </c>
      <c r="J279" s="7"/>
      <c r="M279" s="15">
        <f>_xlfn.XLOOKUP(EOMONTH(Table22[[#This Row],[Effective Date: (BD)]],0),Budget_2022[Month],Budget_2022[Budget],"not found")</f>
        <v>36547</v>
      </c>
    </row>
    <row r="280" spans="1:14" hidden="1">
      <c r="A280" t="s">
        <v>12</v>
      </c>
      <c r="B280" t="s">
        <v>202</v>
      </c>
      <c r="C280" t="s">
        <v>179</v>
      </c>
      <c r="D280" s="28" t="s">
        <v>665</v>
      </c>
      <c r="E280" s="9">
        <v>699.5</v>
      </c>
      <c r="F280" t="s">
        <v>475</v>
      </c>
      <c r="G280" s="47" t="str">
        <f>_xlfn.XLOOKUP(Table22[[#This Row],[Reason ]],Churn_Mapping[Reason],Churn_Mapping[Type],"")</f>
        <v>Controllable</v>
      </c>
      <c r="H280" s="3">
        <v>44849</v>
      </c>
      <c r="I280" s="45" t="str">
        <f t="shared" si="6"/>
        <v>October</v>
      </c>
      <c r="J280" s="7"/>
      <c r="M280" s="15">
        <f>_xlfn.XLOOKUP(EOMONTH(Table22[[#This Row],[Effective Date: (BD)]],0),Budget_2022[Month],Budget_2022[Budget],"not found")</f>
        <v>54434</v>
      </c>
    </row>
    <row r="281" spans="1:14" hidden="1">
      <c r="A281" t="s">
        <v>13</v>
      </c>
      <c r="B281" t="s">
        <v>160</v>
      </c>
      <c r="C281" t="s">
        <v>225</v>
      </c>
      <c r="D281" s="28" t="s">
        <v>666</v>
      </c>
      <c r="E281" s="9">
        <v>1884</v>
      </c>
      <c r="F281" t="s">
        <v>50</v>
      </c>
      <c r="G281" s="47" t="str">
        <f>_xlfn.XLOOKUP(Table22[[#This Row],[Reason ]],Churn_Mapping[Reason],Churn_Mapping[Type],"")</f>
        <v>Controllable</v>
      </c>
      <c r="H281" s="3">
        <v>44602</v>
      </c>
      <c r="I281" s="45" t="str">
        <f t="shared" si="6"/>
        <v>February</v>
      </c>
      <c r="J281" s="5">
        <v>44602</v>
      </c>
      <c r="K281">
        <v>4100729</v>
      </c>
      <c r="M281" s="14">
        <f>_xlfn.XLOOKUP(EOMONTH(Table22[[#This Row],[Effective Date: (BD)]],0),Budget_2022[Month],Budget_2022[Budget],"not found")</f>
        <v>36547</v>
      </c>
    </row>
    <row r="282" spans="1:14" hidden="1">
      <c r="A282" t="s">
        <v>12</v>
      </c>
      <c r="B282" t="s">
        <v>160</v>
      </c>
      <c r="C282" t="s">
        <v>486</v>
      </c>
      <c r="D282" s="46" t="s">
        <v>667</v>
      </c>
      <c r="E282" s="9">
        <v>7072.5</v>
      </c>
      <c r="F282" t="s">
        <v>475</v>
      </c>
      <c r="G282" s="47" t="str">
        <f>_xlfn.XLOOKUP(Table22[[#This Row],[Reason ]],Churn_Mapping[Reason],Churn_Mapping[Type],"")</f>
        <v>Controllable</v>
      </c>
      <c r="H282" s="3">
        <v>44835</v>
      </c>
      <c r="I282" s="45" t="str">
        <f t="shared" si="6"/>
        <v>October</v>
      </c>
      <c r="J282" s="7"/>
      <c r="M282" s="15">
        <f>_xlfn.XLOOKUP(EOMONTH(Table22[[#This Row],[Effective Date: (BD)]],0),Budget_2022[Month],Budget_2022[Budget],"not found")</f>
        <v>54434</v>
      </c>
    </row>
    <row r="283" spans="1:14" hidden="1">
      <c r="A283" t="s">
        <v>13</v>
      </c>
      <c r="B283" t="s">
        <v>173</v>
      </c>
      <c r="C283" t="s">
        <v>168</v>
      </c>
      <c r="D283" t="s">
        <v>382</v>
      </c>
      <c r="E283" s="9">
        <v>329.15</v>
      </c>
      <c r="F283" t="s">
        <v>54</v>
      </c>
      <c r="G283" s="47" t="str">
        <f>_xlfn.XLOOKUP(Table22[[#This Row],[Reason ]],Churn_Mapping[Reason],Churn_Mapping[Type],"")</f>
        <v>Uncontrollable</v>
      </c>
      <c r="H283" s="3">
        <v>44576</v>
      </c>
      <c r="I283" s="45" t="str">
        <f t="shared" si="6"/>
        <v>January</v>
      </c>
      <c r="J283" s="5" t="s">
        <v>163</v>
      </c>
      <c r="K283">
        <v>4114354</v>
      </c>
      <c r="M283" s="14">
        <f>_xlfn.XLOOKUP(EOMONTH(Table22[[#This Row],[Effective Date: (BD)]],0),Budget_2022[Month],Budget_2022[Budget],"not found")</f>
        <v>36276.76</v>
      </c>
    </row>
    <row r="284" spans="1:14" hidden="1">
      <c r="A284" t="s">
        <v>13</v>
      </c>
      <c r="B284" t="s">
        <v>47</v>
      </c>
      <c r="C284" t="s">
        <v>168</v>
      </c>
      <c r="D284" t="s">
        <v>382</v>
      </c>
      <c r="E284" s="9">
        <v>84.84</v>
      </c>
      <c r="F284" t="s">
        <v>54</v>
      </c>
      <c r="G284" s="47" t="str">
        <f>_xlfn.XLOOKUP(Table22[[#This Row],[Reason ]],Churn_Mapping[Reason],Churn_Mapping[Type],"")</f>
        <v>Uncontrollable</v>
      </c>
      <c r="H284" s="3">
        <v>44576</v>
      </c>
      <c r="I284" s="45" t="str">
        <f t="shared" si="6"/>
        <v>January</v>
      </c>
      <c r="J284" s="5" t="s">
        <v>163</v>
      </c>
      <c r="K284">
        <v>4114354</v>
      </c>
      <c r="M284" s="14">
        <f>_xlfn.XLOOKUP(EOMONTH(Table22[[#This Row],[Effective Date: (BD)]],0),Budget_2022[Month],Budget_2022[Budget],"not found")</f>
        <v>36276.76</v>
      </c>
    </row>
    <row r="285" spans="1:14" hidden="1">
      <c r="A285" t="s">
        <v>13</v>
      </c>
      <c r="B285" t="s">
        <v>160</v>
      </c>
      <c r="C285" t="s">
        <v>168</v>
      </c>
      <c r="D285" t="s">
        <v>382</v>
      </c>
      <c r="E285" s="9">
        <v>29.95</v>
      </c>
      <c r="F285" t="s">
        <v>54</v>
      </c>
      <c r="G285" s="47" t="str">
        <f>_xlfn.XLOOKUP(Table22[[#This Row],[Reason ]],Churn_Mapping[Reason],Churn_Mapping[Type],"")</f>
        <v>Uncontrollable</v>
      </c>
      <c r="H285" s="3">
        <v>44562</v>
      </c>
      <c r="I285" s="45" t="str">
        <f t="shared" si="6"/>
        <v>January</v>
      </c>
      <c r="J285" s="5" t="s">
        <v>163</v>
      </c>
      <c r="K285">
        <v>4114354</v>
      </c>
      <c r="M285" s="14">
        <f>_xlfn.XLOOKUP(EOMONTH(Table22[[#This Row],[Effective Date: (BD)]],0),Budget_2022[Month],Budget_2022[Budget],"not found")</f>
        <v>36276.76</v>
      </c>
    </row>
    <row r="286" spans="1:14" hidden="1">
      <c r="A286" t="s">
        <v>13</v>
      </c>
      <c r="B286" t="s">
        <v>47</v>
      </c>
      <c r="C286" t="s">
        <v>39</v>
      </c>
      <c r="D286" s="28" t="s">
        <v>668</v>
      </c>
      <c r="E286" s="9">
        <v>278</v>
      </c>
      <c r="F286" t="s">
        <v>45</v>
      </c>
      <c r="G286" s="47" t="str">
        <f>_xlfn.XLOOKUP(Table22[[#This Row],[Reason ]],Churn_Mapping[Reason],Churn_Mapping[Type],"")</f>
        <v>Uncontrollable</v>
      </c>
      <c r="H286" s="3">
        <v>44713</v>
      </c>
      <c r="I286" s="45" t="str">
        <f t="shared" si="6"/>
        <v>June</v>
      </c>
      <c r="J286" s="7"/>
      <c r="M286" s="15">
        <f>_xlfn.XLOOKUP(EOMONTH(Table22[[#This Row],[Effective Date: (BD)]],0),Budget_2022[Month],Budget_2022[Budget],"not found")</f>
        <v>42008</v>
      </c>
    </row>
    <row r="287" spans="1:14" hidden="1">
      <c r="A287" t="s">
        <v>13</v>
      </c>
      <c r="B287" t="s">
        <v>173</v>
      </c>
      <c r="C287" t="s">
        <v>39</v>
      </c>
      <c r="D287" s="28" t="s">
        <v>668</v>
      </c>
      <c r="E287" s="9">
        <v>275</v>
      </c>
      <c r="F287" t="s">
        <v>475</v>
      </c>
      <c r="G287" s="47" t="str">
        <f>_xlfn.XLOOKUP(Table22[[#This Row],[Reason ]],Churn_Mapping[Reason],Churn_Mapping[Type],"")</f>
        <v>Controllable</v>
      </c>
      <c r="H287" s="3">
        <v>44713</v>
      </c>
      <c r="I287" s="45" t="str">
        <f t="shared" si="6"/>
        <v>June</v>
      </c>
      <c r="J287" s="7"/>
      <c r="M287" s="15">
        <f>_xlfn.XLOOKUP(EOMONTH(Table22[[#This Row],[Effective Date: (BD)]],0),Budget_2022[Month],Budget_2022[Budget],"not found")</f>
        <v>42008</v>
      </c>
    </row>
    <row r="288" spans="1:14" hidden="1">
      <c r="A288" t="s">
        <v>13</v>
      </c>
      <c r="B288" t="s">
        <v>47</v>
      </c>
      <c r="C288" t="s">
        <v>39</v>
      </c>
      <c r="D288" s="28" t="s">
        <v>668</v>
      </c>
      <c r="E288" s="9">
        <v>278</v>
      </c>
      <c r="F288" t="s">
        <v>45</v>
      </c>
      <c r="G288" s="47" t="str">
        <f>_xlfn.XLOOKUP(Table22[[#This Row],[Reason ]],Churn_Mapping[Reason],Churn_Mapping[Type],"")</f>
        <v>Uncontrollable</v>
      </c>
      <c r="H288" s="3">
        <v>44725</v>
      </c>
      <c r="I288" s="45" t="str">
        <f t="shared" si="6"/>
        <v>June</v>
      </c>
      <c r="J288" s="7"/>
      <c r="M288" s="15">
        <f>_xlfn.XLOOKUP(EOMONTH(Table22[[#This Row],[Effective Date: (BD)]],0),Budget_2022[Month],Budget_2022[Budget],"not found")</f>
        <v>42008</v>
      </c>
      <c r="N288" t="s">
        <v>669</v>
      </c>
    </row>
    <row r="289" spans="1:14" hidden="1">
      <c r="A289" t="s">
        <v>13</v>
      </c>
      <c r="B289" t="s">
        <v>173</v>
      </c>
      <c r="C289" t="s">
        <v>39</v>
      </c>
      <c r="D289" s="28" t="s">
        <v>668</v>
      </c>
      <c r="E289" s="9">
        <v>275</v>
      </c>
      <c r="F289" t="s">
        <v>475</v>
      </c>
      <c r="G289" s="47" t="str">
        <f>_xlfn.XLOOKUP(Table22[[#This Row],[Reason ]],Churn_Mapping[Reason],Churn_Mapping[Type],"")</f>
        <v>Controllable</v>
      </c>
      <c r="H289" s="3">
        <v>44765</v>
      </c>
      <c r="I289" s="45" t="str">
        <f t="shared" si="6"/>
        <v>July</v>
      </c>
      <c r="J289" s="7"/>
      <c r="M289" s="15">
        <f>_xlfn.XLOOKUP(EOMONTH(Table22[[#This Row],[Effective Date: (BD)]],0),Budget_2022[Month],Budget_2022[Budget],"not found")</f>
        <v>44332</v>
      </c>
    </row>
    <row r="290" spans="1:14" hidden="1">
      <c r="A290" t="s">
        <v>13</v>
      </c>
      <c r="B290" t="s">
        <v>42</v>
      </c>
      <c r="C290" t="s">
        <v>39</v>
      </c>
      <c r="D290" s="28" t="s">
        <v>668</v>
      </c>
      <c r="E290" s="9">
        <v>200</v>
      </c>
      <c r="F290" t="s">
        <v>475</v>
      </c>
      <c r="G290" s="47" t="str">
        <f>_xlfn.XLOOKUP(Table22[[#This Row],[Reason ]],Churn_Mapping[Reason],Churn_Mapping[Type],"")</f>
        <v>Controllable</v>
      </c>
      <c r="H290" s="3">
        <v>44765</v>
      </c>
      <c r="I290" s="45" t="str">
        <f t="shared" si="6"/>
        <v>July</v>
      </c>
      <c r="J290" s="7"/>
      <c r="M290" s="15">
        <f>_xlfn.XLOOKUP(EOMONTH(Table22[[#This Row],[Effective Date: (BD)]],0),Budget_2022[Month],Budget_2022[Budget],"not found")</f>
        <v>44332</v>
      </c>
    </row>
    <row r="291" spans="1:14" hidden="1">
      <c r="A291" t="s">
        <v>13</v>
      </c>
      <c r="B291" t="s">
        <v>42</v>
      </c>
      <c r="C291" t="s">
        <v>39</v>
      </c>
      <c r="D291" s="28" t="s">
        <v>668</v>
      </c>
      <c r="E291" s="9">
        <v>200</v>
      </c>
      <c r="F291" t="s">
        <v>475</v>
      </c>
      <c r="G291" s="47" t="str">
        <f>_xlfn.XLOOKUP(Table22[[#This Row],[Reason ]],Churn_Mapping[Reason],Churn_Mapping[Type],"")</f>
        <v>Controllable</v>
      </c>
      <c r="H291" s="3">
        <v>44713</v>
      </c>
      <c r="I291" s="45" t="str">
        <f t="shared" si="6"/>
        <v>June</v>
      </c>
      <c r="J291" s="7"/>
      <c r="M291" s="15">
        <f>_xlfn.XLOOKUP(EOMONTH(Table22[[#This Row],[Effective Date: (BD)]],0),Budget_2022[Month],Budget_2022[Budget],"not found")</f>
        <v>42008</v>
      </c>
    </row>
    <row r="292" spans="1:14" hidden="1">
      <c r="A292" t="s">
        <v>14</v>
      </c>
      <c r="B292" t="s">
        <v>173</v>
      </c>
      <c r="C292" t="s">
        <v>39</v>
      </c>
      <c r="D292" s="28" t="s">
        <v>84</v>
      </c>
      <c r="E292" s="9">
        <v>1990.5</v>
      </c>
      <c r="F292" t="s">
        <v>475</v>
      </c>
      <c r="G292" s="47" t="str">
        <f>_xlfn.XLOOKUP(Table22[[#This Row],[Reason ]],Churn_Mapping[Reason],Churn_Mapping[Type],"")</f>
        <v>Controllable</v>
      </c>
      <c r="H292" s="3">
        <v>44742</v>
      </c>
      <c r="I292" s="45" t="str">
        <f t="shared" si="6"/>
        <v>June</v>
      </c>
      <c r="J292" s="7"/>
      <c r="M292" s="15">
        <f>_xlfn.XLOOKUP(EOMONTH(Table22[[#This Row],[Effective Date: (BD)]],0),Budget_2022[Month],Budget_2022[Budget],"not found")</f>
        <v>42008</v>
      </c>
    </row>
    <row r="293" spans="1:14" hidden="1">
      <c r="A293" t="s">
        <v>14</v>
      </c>
      <c r="B293" t="s">
        <v>47</v>
      </c>
      <c r="C293" t="s">
        <v>39</v>
      </c>
      <c r="D293" s="28" t="s">
        <v>84</v>
      </c>
      <c r="E293" s="9">
        <v>96</v>
      </c>
      <c r="F293" t="s">
        <v>475</v>
      </c>
      <c r="G293" s="47" t="str">
        <f>_xlfn.XLOOKUP(Table22[[#This Row],[Reason ]],Churn_Mapping[Reason],Churn_Mapping[Type],"")</f>
        <v>Controllable</v>
      </c>
      <c r="H293" s="3">
        <v>44712</v>
      </c>
      <c r="I293" s="45" t="str">
        <f t="shared" si="6"/>
        <v>May</v>
      </c>
      <c r="J293" s="7"/>
      <c r="M293" s="15">
        <f>_xlfn.XLOOKUP(EOMONTH(Table22[[#This Row],[Effective Date: (BD)]],0),Budget_2022[Month],Budget_2022[Budget],"not found")</f>
        <v>39402</v>
      </c>
    </row>
    <row r="294" spans="1:14" ht="0.75" hidden="1" customHeight="1">
      <c r="A294" t="s">
        <v>14</v>
      </c>
      <c r="B294" t="s">
        <v>47</v>
      </c>
      <c r="C294" t="s">
        <v>39</v>
      </c>
      <c r="D294" s="28" t="s">
        <v>84</v>
      </c>
      <c r="E294" s="9">
        <v>51.5</v>
      </c>
      <c r="F294" t="s">
        <v>475</v>
      </c>
      <c r="G294" s="47" t="str">
        <f>_xlfn.XLOOKUP(Table22[[#This Row],[Reason ]],Churn_Mapping[Reason],Churn_Mapping[Type],"")</f>
        <v>Controllable</v>
      </c>
      <c r="H294" s="3">
        <v>44742</v>
      </c>
      <c r="I294" s="45" t="str">
        <f t="shared" si="6"/>
        <v>June</v>
      </c>
      <c r="J294" s="7"/>
      <c r="M294" s="15">
        <f>_xlfn.XLOOKUP(EOMONTH(Table22[[#This Row],[Effective Date: (BD)]],0),Budget_2022[Month],Budget_2022[Budget],"not found")</f>
        <v>42008</v>
      </c>
    </row>
    <row r="295" spans="1:14" hidden="1">
      <c r="A295" t="s">
        <v>14</v>
      </c>
      <c r="B295" t="s">
        <v>173</v>
      </c>
      <c r="C295" t="s">
        <v>39</v>
      </c>
      <c r="D295" s="28" t="s">
        <v>84</v>
      </c>
      <c r="E295" s="9">
        <v>1038</v>
      </c>
      <c r="F295" t="s">
        <v>475</v>
      </c>
      <c r="G295" s="47" t="str">
        <f>_xlfn.XLOOKUP(Table22[[#This Row],[Reason ]],Churn_Mapping[Reason],Churn_Mapping[Type],"")</f>
        <v>Controllable</v>
      </c>
      <c r="H295" s="3">
        <v>44773</v>
      </c>
      <c r="I295" s="45" t="str">
        <f t="shared" si="6"/>
        <v>July</v>
      </c>
      <c r="J295" s="7"/>
      <c r="M295" s="15">
        <f>_xlfn.XLOOKUP(EOMONTH(Table22[[#This Row],[Effective Date: (BD)]],0),Budget_2022[Month],Budget_2022[Budget],"not found")</f>
        <v>44332</v>
      </c>
    </row>
    <row r="296" spans="1:14" hidden="1">
      <c r="A296" t="s">
        <v>14</v>
      </c>
      <c r="B296" t="s">
        <v>42</v>
      </c>
      <c r="C296" t="s">
        <v>39</v>
      </c>
      <c r="D296" s="28" t="s">
        <v>84</v>
      </c>
      <c r="E296" s="9">
        <v>1250</v>
      </c>
      <c r="F296" t="s">
        <v>475</v>
      </c>
      <c r="G296" s="47" t="str">
        <f>_xlfn.XLOOKUP(Table22[[#This Row],[Reason ]],Churn_Mapping[Reason],Churn_Mapping[Type],"")</f>
        <v>Controllable</v>
      </c>
      <c r="H296" s="3">
        <v>44712</v>
      </c>
      <c r="I296" s="45" t="str">
        <f t="shared" si="6"/>
        <v>May</v>
      </c>
      <c r="J296" s="7"/>
      <c r="M296" s="15">
        <f>_xlfn.XLOOKUP(EOMONTH(Table22[[#This Row],[Effective Date: (BD)]],0),Budget_2022[Month],Budget_2022[Budget],"not found")</f>
        <v>39402</v>
      </c>
    </row>
    <row r="297" spans="1:14" hidden="1">
      <c r="A297" t="s">
        <v>12</v>
      </c>
      <c r="B297" t="s">
        <v>173</v>
      </c>
      <c r="C297" t="s">
        <v>39</v>
      </c>
      <c r="D297" s="28" t="s">
        <v>84</v>
      </c>
      <c r="E297" s="9">
        <v>167</v>
      </c>
      <c r="F297" t="s">
        <v>54</v>
      </c>
      <c r="G297" s="47" t="str">
        <f>_xlfn.XLOOKUP(Table22[[#This Row],[Reason ]],Churn_Mapping[Reason],Churn_Mapping[Type],"")</f>
        <v>Uncontrollable</v>
      </c>
      <c r="H297" s="3">
        <v>44579</v>
      </c>
      <c r="I297" s="45" t="str">
        <f t="shared" si="6"/>
        <v>January</v>
      </c>
      <c r="J297" s="7"/>
      <c r="K297">
        <v>4166883</v>
      </c>
      <c r="M297" s="14">
        <f>_xlfn.XLOOKUP(EOMONTH(Table22[[#This Row],[Effective Date: (BD)]],0),Budget_2022[Month],Budget_2022[Budget],"not found")</f>
        <v>36276.76</v>
      </c>
      <c r="N297" t="s">
        <v>670</v>
      </c>
    </row>
    <row r="298" spans="1:14" hidden="1">
      <c r="A298" t="s">
        <v>12</v>
      </c>
      <c r="B298" t="s">
        <v>42</v>
      </c>
      <c r="C298" t="s">
        <v>39</v>
      </c>
      <c r="D298" s="28" t="s">
        <v>84</v>
      </c>
      <c r="E298" s="9">
        <v>100</v>
      </c>
      <c r="F298" t="s">
        <v>54</v>
      </c>
      <c r="G298" s="47" t="str">
        <f>_xlfn.XLOOKUP(Table22[[#This Row],[Reason ]],Churn_Mapping[Reason],Churn_Mapping[Type],"")</f>
        <v>Uncontrollable</v>
      </c>
      <c r="H298" s="3">
        <v>44579</v>
      </c>
      <c r="I298" s="45" t="str">
        <f t="shared" si="6"/>
        <v>January</v>
      </c>
      <c r="J298" s="7"/>
      <c r="K298">
        <v>4166883</v>
      </c>
      <c r="M298" s="14">
        <f>_xlfn.XLOOKUP(EOMONTH(Table22[[#This Row],[Effective Date: (BD)]],0),Budget_2022[Month],Budget_2022[Budget],"not found")</f>
        <v>36276.76</v>
      </c>
      <c r="N298" t="s">
        <v>670</v>
      </c>
    </row>
    <row r="299" spans="1:14" hidden="1">
      <c r="A299" t="s">
        <v>12</v>
      </c>
      <c r="B299" t="s">
        <v>47</v>
      </c>
      <c r="C299" t="s">
        <v>39</v>
      </c>
      <c r="D299" s="28" t="s">
        <v>84</v>
      </c>
      <c r="E299" s="9">
        <v>100</v>
      </c>
      <c r="F299" t="s">
        <v>41</v>
      </c>
      <c r="G299" s="47" t="str">
        <f>_xlfn.XLOOKUP(Table22[[#This Row],[Reason ]],Churn_Mapping[Reason],Churn_Mapping[Type],"")</f>
        <v>Uncontrollable</v>
      </c>
      <c r="H299" s="3">
        <v>44652</v>
      </c>
      <c r="I299" s="45" t="str">
        <f t="shared" si="6"/>
        <v>April</v>
      </c>
      <c r="J299" s="7"/>
      <c r="M299" s="15">
        <f>_xlfn.XLOOKUP(EOMONTH(Table22[[#This Row],[Effective Date: (BD)]],0),Budget_2022[Month],Budget_2022[Budget],"not found")</f>
        <v>37161.300000000003</v>
      </c>
      <c r="N299" t="s">
        <v>671</v>
      </c>
    </row>
    <row r="300" spans="1:14" hidden="1">
      <c r="A300" t="s">
        <v>12</v>
      </c>
      <c r="B300" t="s">
        <v>173</v>
      </c>
      <c r="C300" t="s">
        <v>39</v>
      </c>
      <c r="D300" s="28" t="s">
        <v>84</v>
      </c>
      <c r="E300" s="9">
        <v>45</v>
      </c>
      <c r="F300" t="s">
        <v>41</v>
      </c>
      <c r="G300" s="47" t="str">
        <f>_xlfn.XLOOKUP(Table22[[#This Row],[Reason ]],Churn_Mapping[Reason],Churn_Mapping[Type],"")</f>
        <v>Uncontrollable</v>
      </c>
      <c r="H300" s="3">
        <v>44652</v>
      </c>
      <c r="I300" s="45" t="str">
        <f t="shared" si="6"/>
        <v>April</v>
      </c>
      <c r="J300" s="7"/>
      <c r="M300" s="15">
        <f>_xlfn.XLOOKUP(EOMONTH(Table22[[#This Row],[Effective Date: (BD)]],0),Budget_2022[Month],Budget_2022[Budget],"not found")</f>
        <v>37161.300000000003</v>
      </c>
      <c r="N300" t="s">
        <v>671</v>
      </c>
    </row>
    <row r="301" spans="1:14" hidden="1">
      <c r="A301" t="s">
        <v>12</v>
      </c>
      <c r="B301" t="s">
        <v>173</v>
      </c>
      <c r="C301" t="s">
        <v>39</v>
      </c>
      <c r="D301" s="28" t="s">
        <v>84</v>
      </c>
      <c r="E301" s="9">
        <v>626</v>
      </c>
      <c r="F301" t="s">
        <v>475</v>
      </c>
      <c r="G301" s="47" t="str">
        <f>_xlfn.XLOOKUP(Table22[[#This Row],[Reason ]],Churn_Mapping[Reason],Churn_Mapping[Type],"")</f>
        <v>Controllable</v>
      </c>
      <c r="H301" s="3">
        <v>44653</v>
      </c>
      <c r="I301" s="45" t="str">
        <f t="shared" si="6"/>
        <v>April</v>
      </c>
      <c r="J301" s="7"/>
      <c r="M301" s="15">
        <f>_xlfn.XLOOKUP(EOMONTH(Table22[[#This Row],[Effective Date: (BD)]],0),Budget_2022[Month],Budget_2022[Budget],"not found")</f>
        <v>37161.300000000003</v>
      </c>
      <c r="N301" t="s">
        <v>672</v>
      </c>
    </row>
    <row r="302" spans="1:14" hidden="1">
      <c r="A302" t="s">
        <v>12</v>
      </c>
      <c r="B302" t="s">
        <v>173</v>
      </c>
      <c r="C302" t="s">
        <v>39</v>
      </c>
      <c r="D302" s="28" t="s">
        <v>84</v>
      </c>
      <c r="E302" s="9">
        <v>106</v>
      </c>
      <c r="F302" t="s">
        <v>475</v>
      </c>
      <c r="G302" s="47" t="str">
        <f>_xlfn.XLOOKUP(Table22[[#This Row],[Reason ]],Churn_Mapping[Reason],Churn_Mapping[Type],"")</f>
        <v>Controllable</v>
      </c>
      <c r="H302" s="3">
        <v>44593</v>
      </c>
      <c r="I302" s="45" t="str">
        <f t="shared" si="6"/>
        <v>February</v>
      </c>
      <c r="J302" s="7"/>
      <c r="K302">
        <v>4110550</v>
      </c>
      <c r="M302" s="14">
        <f>_xlfn.XLOOKUP(EOMONTH(Table22[[#This Row],[Effective Date: (BD)]],0),Budget_2022[Month],Budget_2022[Budget],"not found")</f>
        <v>36547</v>
      </c>
      <c r="N302" t="s">
        <v>673</v>
      </c>
    </row>
    <row r="303" spans="1:14" hidden="1">
      <c r="A303" t="s">
        <v>12</v>
      </c>
      <c r="B303" t="s">
        <v>173</v>
      </c>
      <c r="C303" t="s">
        <v>39</v>
      </c>
      <c r="D303" s="28" t="s">
        <v>84</v>
      </c>
      <c r="E303" s="9">
        <v>650</v>
      </c>
      <c r="F303" t="s">
        <v>475</v>
      </c>
      <c r="G303" s="47" t="str">
        <f>_xlfn.XLOOKUP(Table22[[#This Row],[Reason ]],Churn_Mapping[Reason],Churn_Mapping[Type],"")</f>
        <v>Controllable</v>
      </c>
      <c r="H303" s="3">
        <v>44614</v>
      </c>
      <c r="I303" s="45" t="str">
        <f t="shared" si="6"/>
        <v>February</v>
      </c>
      <c r="J303" s="7"/>
      <c r="K303">
        <v>4157280</v>
      </c>
      <c r="M303" s="14">
        <f>_xlfn.XLOOKUP(EOMONTH(Table22[[#This Row],[Effective Date: (BD)]],0),Budget_2022[Month],Budget_2022[Budget],"not found")</f>
        <v>36547</v>
      </c>
      <c r="N303" t="s">
        <v>674</v>
      </c>
    </row>
    <row r="304" spans="1:14" hidden="1">
      <c r="A304" t="s">
        <v>12</v>
      </c>
      <c r="B304" t="s">
        <v>160</v>
      </c>
      <c r="C304" t="s">
        <v>39</v>
      </c>
      <c r="D304" s="28" t="s">
        <v>84</v>
      </c>
      <c r="E304" s="9">
        <v>60</v>
      </c>
      <c r="F304" t="s">
        <v>475</v>
      </c>
      <c r="G304" s="47" t="str">
        <f>_xlfn.XLOOKUP(Table22[[#This Row],[Reason ]],Churn_Mapping[Reason],Churn_Mapping[Type],"")</f>
        <v>Controllable</v>
      </c>
      <c r="H304" s="3">
        <v>44629</v>
      </c>
      <c r="I304" s="45" t="str">
        <f t="shared" si="6"/>
        <v>March</v>
      </c>
      <c r="J304" s="7"/>
      <c r="M304" s="15">
        <f>_xlfn.XLOOKUP(EOMONTH(Table22[[#This Row],[Effective Date: (BD)]],0),Budget_2022[Month],Budget_2022[Budget],"not found")</f>
        <v>36825.51</v>
      </c>
      <c r="N304" t="s">
        <v>675</v>
      </c>
    </row>
    <row r="305" spans="1:14" hidden="1">
      <c r="A305" t="s">
        <v>12</v>
      </c>
      <c r="B305" t="s">
        <v>173</v>
      </c>
      <c r="C305" t="s">
        <v>39</v>
      </c>
      <c r="D305" s="28" t="s">
        <v>84</v>
      </c>
      <c r="E305" s="9">
        <v>192</v>
      </c>
      <c r="F305" t="s">
        <v>475</v>
      </c>
      <c r="G305" s="47" t="str">
        <f>_xlfn.XLOOKUP(Table22[[#This Row],[Reason ]],Churn_Mapping[Reason],Churn_Mapping[Type],"")</f>
        <v>Controllable</v>
      </c>
      <c r="H305" s="3">
        <v>44683</v>
      </c>
      <c r="I305" s="45" t="str">
        <f t="shared" si="6"/>
        <v>May</v>
      </c>
      <c r="J305" s="7"/>
      <c r="M305" s="15">
        <f>_xlfn.XLOOKUP(EOMONTH(Table22[[#This Row],[Effective Date: (BD)]],0),Budget_2022[Month],Budget_2022[Budget],"not found")</f>
        <v>39402</v>
      </c>
      <c r="N305" t="s">
        <v>676</v>
      </c>
    </row>
    <row r="306" spans="1:14">
      <c r="A306" t="s">
        <v>12</v>
      </c>
      <c r="B306" t="s">
        <v>173</v>
      </c>
      <c r="C306" t="s">
        <v>39</v>
      </c>
      <c r="D306" s="28" t="s">
        <v>84</v>
      </c>
      <c r="E306" s="9">
        <v>2817.5</v>
      </c>
      <c r="F306" t="s">
        <v>475</v>
      </c>
      <c r="G306" s="47" t="str">
        <f>_xlfn.XLOOKUP(Table22[[#This Row],[Reason ]],Churn_Mapping[Reason],Churn_Mapping[Type],"")</f>
        <v>Controllable</v>
      </c>
      <c r="H306" s="3">
        <v>44926</v>
      </c>
      <c r="I306" s="45" t="str">
        <f t="shared" si="6"/>
        <v>December</v>
      </c>
      <c r="J306" s="7"/>
      <c r="M306" s="15">
        <f>_xlfn.XLOOKUP(EOMONTH(Table22[[#This Row],[Effective Date: (BD)]],0),Budget_2022[Month],Budget_2022[Budget],"not found")</f>
        <v>56157</v>
      </c>
      <c r="N306" t="s">
        <v>677</v>
      </c>
    </row>
    <row r="307" spans="1:14">
      <c r="A307" t="s">
        <v>12</v>
      </c>
      <c r="B307" t="s">
        <v>47</v>
      </c>
      <c r="C307" t="s">
        <v>39</v>
      </c>
      <c r="D307" s="28" t="s">
        <v>84</v>
      </c>
      <c r="E307" s="9">
        <v>135</v>
      </c>
      <c r="F307" t="s">
        <v>475</v>
      </c>
      <c r="G307" s="47" t="str">
        <f>_xlfn.XLOOKUP(Table22[[#This Row],[Reason ]],Churn_Mapping[Reason],Churn_Mapping[Type],"")</f>
        <v>Controllable</v>
      </c>
      <c r="H307" s="3">
        <v>44926</v>
      </c>
      <c r="I307" s="45" t="str">
        <f t="shared" si="6"/>
        <v>December</v>
      </c>
      <c r="J307" s="7"/>
      <c r="M307" s="15">
        <f>_xlfn.XLOOKUP(EOMONTH(Table22[[#This Row],[Effective Date: (BD)]],0),Budget_2022[Month],Budget_2022[Budget],"not found")</f>
        <v>56157</v>
      </c>
      <c r="N307" t="s">
        <v>677</v>
      </c>
    </row>
    <row r="308" spans="1:14" hidden="1">
      <c r="A308" t="s">
        <v>12</v>
      </c>
      <c r="B308" t="s">
        <v>42</v>
      </c>
      <c r="C308" t="s">
        <v>39</v>
      </c>
      <c r="D308" s="28" t="s">
        <v>84</v>
      </c>
      <c r="E308" s="9">
        <v>100</v>
      </c>
      <c r="F308" t="s">
        <v>41</v>
      </c>
      <c r="G308" s="47" t="str">
        <f>_xlfn.XLOOKUP(Table22[[#This Row],[Reason ]],Churn_Mapping[Reason],Churn_Mapping[Type],"")</f>
        <v>Uncontrollable</v>
      </c>
      <c r="H308" s="3">
        <v>44652</v>
      </c>
      <c r="I308" s="45" t="str">
        <f t="shared" si="6"/>
        <v>April</v>
      </c>
      <c r="J308" s="7"/>
      <c r="M308" s="15">
        <f>_xlfn.XLOOKUP(EOMONTH(Table22[[#This Row],[Effective Date: (BD)]],0),Budget_2022[Month],Budget_2022[Budget],"not found")</f>
        <v>37161.300000000003</v>
      </c>
      <c r="N308" t="s">
        <v>671</v>
      </c>
    </row>
    <row r="309" spans="1:14" hidden="1">
      <c r="A309" t="s">
        <v>12</v>
      </c>
      <c r="B309" t="s">
        <v>42</v>
      </c>
      <c r="C309" t="s">
        <v>39</v>
      </c>
      <c r="D309" s="28" t="s">
        <v>84</v>
      </c>
      <c r="E309" s="9">
        <v>2025</v>
      </c>
      <c r="F309" t="s">
        <v>475</v>
      </c>
      <c r="G309" s="47" t="str">
        <f>_xlfn.XLOOKUP(Table22[[#This Row],[Reason ]],Churn_Mapping[Reason],Churn_Mapping[Type],"")</f>
        <v>Controllable</v>
      </c>
      <c r="H309" s="3">
        <v>44681</v>
      </c>
      <c r="I309" s="45" t="str">
        <f t="shared" si="6"/>
        <v>April</v>
      </c>
      <c r="J309" s="7"/>
      <c r="M309" s="15">
        <f>_xlfn.XLOOKUP(EOMONTH(Table22[[#This Row],[Effective Date: (BD)]],0),Budget_2022[Month],Budget_2022[Budget],"not found")</f>
        <v>37161.300000000003</v>
      </c>
      <c r="N309" t="s">
        <v>562</v>
      </c>
    </row>
    <row r="310" spans="1:14" hidden="1">
      <c r="A310" t="s">
        <v>12</v>
      </c>
      <c r="B310" t="s">
        <v>42</v>
      </c>
      <c r="C310" t="s">
        <v>39</v>
      </c>
      <c r="D310" s="28" t="s">
        <v>84</v>
      </c>
      <c r="E310" s="57">
        <v>4012.5</v>
      </c>
      <c r="F310" t="s">
        <v>475</v>
      </c>
      <c r="G310" s="47" t="str">
        <f>_xlfn.XLOOKUP(Table22[[#This Row],[Reason ]],Churn_Mapping[Reason],Churn_Mapping[Type],"")</f>
        <v>Controllable</v>
      </c>
      <c r="H310" s="3">
        <v>44804</v>
      </c>
      <c r="I310" s="45" t="str">
        <f t="shared" si="6"/>
        <v>August</v>
      </c>
      <c r="J310" s="7"/>
      <c r="M310" s="15">
        <f>_xlfn.XLOOKUP(EOMONTH(Table22[[#This Row],[Effective Date: (BD)]],0),Budget_2022[Month],Budget_2022[Budget],"not found")</f>
        <v>52731</v>
      </c>
      <c r="N310" t="s">
        <v>562</v>
      </c>
    </row>
    <row r="311" spans="1:14">
      <c r="A311" t="s">
        <v>12</v>
      </c>
      <c r="B311" t="s">
        <v>42</v>
      </c>
      <c r="C311" t="s">
        <v>39</v>
      </c>
      <c r="D311" s="28" t="s">
        <v>84</v>
      </c>
      <c r="E311" s="9">
        <v>3585</v>
      </c>
      <c r="F311" t="s">
        <v>475</v>
      </c>
      <c r="G311" s="47" t="str">
        <f>_xlfn.XLOOKUP(Table22[[#This Row],[Reason ]],Churn_Mapping[Reason],Churn_Mapping[Type],"")</f>
        <v>Controllable</v>
      </c>
      <c r="H311" s="3">
        <v>44926</v>
      </c>
      <c r="I311" s="45" t="str">
        <f t="shared" si="6"/>
        <v>December</v>
      </c>
      <c r="J311" s="7"/>
      <c r="M311" s="15">
        <f>_xlfn.XLOOKUP(EOMONTH(Table22[[#This Row],[Effective Date: (BD)]],0),Budget_2022[Month],Budget_2022[Budget],"not found")</f>
        <v>56157</v>
      </c>
      <c r="N311" t="s">
        <v>677</v>
      </c>
    </row>
    <row r="312" spans="1:14" hidden="1">
      <c r="A312" t="s">
        <v>12</v>
      </c>
      <c r="B312" t="s">
        <v>42</v>
      </c>
      <c r="C312" t="s">
        <v>39</v>
      </c>
      <c r="D312" s="28" t="s">
        <v>84</v>
      </c>
      <c r="E312" s="9">
        <v>100</v>
      </c>
      <c r="F312" t="s">
        <v>475</v>
      </c>
      <c r="G312" s="47" t="str">
        <f>_xlfn.XLOOKUP(Table22[[#This Row],[Reason ]],Churn_Mapping[Reason],Churn_Mapping[Type],"")</f>
        <v>Controllable</v>
      </c>
      <c r="H312" s="3">
        <v>44593</v>
      </c>
      <c r="I312" s="45" t="str">
        <f t="shared" si="6"/>
        <v>February</v>
      </c>
      <c r="J312" s="7"/>
      <c r="K312">
        <v>4110550</v>
      </c>
      <c r="M312" s="14">
        <f>_xlfn.XLOOKUP(EOMONTH(Table22[[#This Row],[Effective Date: (BD)]],0),Budget_2022[Month],Budget_2022[Budget],"not found")</f>
        <v>36547</v>
      </c>
      <c r="N312" t="s">
        <v>673</v>
      </c>
    </row>
    <row r="313" spans="1:14" hidden="1">
      <c r="A313" t="s">
        <v>12</v>
      </c>
      <c r="B313" t="s">
        <v>173</v>
      </c>
      <c r="C313" t="s">
        <v>39</v>
      </c>
      <c r="D313" s="28" t="s">
        <v>84</v>
      </c>
      <c r="E313" s="9">
        <v>1188</v>
      </c>
      <c r="F313" t="s">
        <v>475</v>
      </c>
      <c r="G313" s="47" t="str">
        <f>_xlfn.XLOOKUP(Table22[[#This Row],[Reason ]],Churn_Mapping[Reason],Churn_Mapping[Type],"")</f>
        <v>Controllable</v>
      </c>
      <c r="H313" s="3">
        <v>44804</v>
      </c>
      <c r="I313" s="45" t="str">
        <f t="shared" si="6"/>
        <v>August</v>
      </c>
      <c r="J313" s="7"/>
      <c r="M313" s="15">
        <f>_xlfn.XLOOKUP(EOMONTH(Table22[[#This Row],[Effective Date: (BD)]],0),Budget_2022[Month],Budget_2022[Budget],"not found")</f>
        <v>52731</v>
      </c>
      <c r="N313" t="s">
        <v>677</v>
      </c>
    </row>
    <row r="314" spans="1:14" hidden="1">
      <c r="A314" t="s">
        <v>12</v>
      </c>
      <c r="B314" t="s">
        <v>173</v>
      </c>
      <c r="C314" t="s">
        <v>39</v>
      </c>
      <c r="D314" s="28" t="s">
        <v>84</v>
      </c>
      <c r="E314" s="9">
        <v>1828</v>
      </c>
      <c r="F314" t="s">
        <v>475</v>
      </c>
      <c r="G314" s="47" t="str">
        <f>_xlfn.XLOOKUP(Table22[[#This Row],[Reason ]],Churn_Mapping[Reason],Churn_Mapping[Type],"")</f>
        <v>Controllable</v>
      </c>
      <c r="H314" s="3">
        <v>44834</v>
      </c>
      <c r="I314" s="45" t="str">
        <f t="shared" si="6"/>
        <v>September</v>
      </c>
      <c r="J314" s="7"/>
      <c r="M314" s="15">
        <f>_xlfn.XLOOKUP(EOMONTH(Table22[[#This Row],[Effective Date: (BD)]],0),Budget_2022[Month],Budget_2022[Budget],"not found")</f>
        <v>53571</v>
      </c>
      <c r="N314" t="s">
        <v>677</v>
      </c>
    </row>
    <row r="315" spans="1:14" hidden="1">
      <c r="A315" t="s">
        <v>12</v>
      </c>
      <c r="B315" t="s">
        <v>47</v>
      </c>
      <c r="C315" t="s">
        <v>39</v>
      </c>
      <c r="D315" s="28" t="s">
        <v>84</v>
      </c>
      <c r="E315" s="9">
        <v>7216.8</v>
      </c>
      <c r="F315" t="s">
        <v>475</v>
      </c>
      <c r="G315" s="47" t="str">
        <f>_xlfn.XLOOKUP(Table22[[#This Row],[Reason ]],Churn_Mapping[Reason],Churn_Mapping[Type],"")</f>
        <v>Controllable</v>
      </c>
      <c r="H315" s="3">
        <v>44834</v>
      </c>
      <c r="I315" s="45" t="str">
        <f t="shared" si="6"/>
        <v>September</v>
      </c>
      <c r="J315" s="7"/>
      <c r="M315" s="15">
        <f>_xlfn.XLOOKUP(EOMONTH(Table22[[#This Row],[Effective Date: (BD)]],0),Budget_2022[Month],Budget_2022[Budget],"not found")</f>
        <v>53571</v>
      </c>
      <c r="N315" t="s">
        <v>677</v>
      </c>
    </row>
    <row r="316" spans="1:14" hidden="1">
      <c r="A316" t="s">
        <v>12</v>
      </c>
      <c r="B316" t="s">
        <v>42</v>
      </c>
      <c r="C316" t="s">
        <v>39</v>
      </c>
      <c r="D316" s="28" t="s">
        <v>84</v>
      </c>
      <c r="E316" s="9">
        <v>1025</v>
      </c>
      <c r="F316" t="s">
        <v>475</v>
      </c>
      <c r="G316" s="47" t="str">
        <f>_xlfn.XLOOKUP(Table22[[#This Row],[Reason ]],Churn_Mapping[Reason],Churn_Mapping[Type],"")</f>
        <v>Controllable</v>
      </c>
      <c r="H316" s="3">
        <v>44773</v>
      </c>
      <c r="I316" s="45" t="str">
        <f t="shared" si="6"/>
        <v>July</v>
      </c>
      <c r="J316" s="7"/>
      <c r="M316" s="15">
        <f>_xlfn.XLOOKUP(EOMONTH(Table22[[#This Row],[Effective Date: (BD)]],0),Budget_2022[Month],Budget_2022[Budget],"not found")</f>
        <v>44332</v>
      </c>
      <c r="N316" t="s">
        <v>562</v>
      </c>
    </row>
    <row r="317" spans="1:14" hidden="1">
      <c r="A317" t="s">
        <v>12</v>
      </c>
      <c r="B317" t="s">
        <v>42</v>
      </c>
      <c r="C317" t="s">
        <v>39</v>
      </c>
      <c r="D317" s="28" t="s">
        <v>84</v>
      </c>
      <c r="E317" s="9">
        <v>888.5</v>
      </c>
      <c r="F317" t="s">
        <v>475</v>
      </c>
      <c r="G317" s="47" t="str">
        <f>_xlfn.XLOOKUP(Table22[[#This Row],[Reason ]],Churn_Mapping[Reason],Churn_Mapping[Type],"")</f>
        <v>Controllable</v>
      </c>
      <c r="H317" s="3">
        <v>44742</v>
      </c>
      <c r="I317" s="45" t="str">
        <f t="shared" si="6"/>
        <v>June</v>
      </c>
      <c r="J317" s="7"/>
      <c r="M317" s="15">
        <f>_xlfn.XLOOKUP(EOMONTH(Table22[[#This Row],[Effective Date: (BD)]],0),Budget_2022[Month],Budget_2022[Budget],"not found")</f>
        <v>42008</v>
      </c>
      <c r="N317" t="s">
        <v>562</v>
      </c>
    </row>
    <row r="318" spans="1:14" hidden="1">
      <c r="A318" t="s">
        <v>12</v>
      </c>
      <c r="B318" t="s">
        <v>42</v>
      </c>
      <c r="C318" t="s">
        <v>39</v>
      </c>
      <c r="D318" s="28" t="s">
        <v>84</v>
      </c>
      <c r="E318" s="9">
        <v>195</v>
      </c>
      <c r="F318" t="s">
        <v>475</v>
      </c>
      <c r="G318" s="47" t="str">
        <f>_xlfn.XLOOKUP(Table22[[#This Row],[Reason ]],Churn_Mapping[Reason],Churn_Mapping[Type],"")</f>
        <v>Controllable</v>
      </c>
      <c r="H318" s="3">
        <v>44629</v>
      </c>
      <c r="I318" s="45" t="str">
        <f t="shared" si="6"/>
        <v>March</v>
      </c>
      <c r="J318" s="7"/>
      <c r="M318" s="15">
        <f>_xlfn.XLOOKUP(EOMONTH(Table22[[#This Row],[Effective Date: (BD)]],0),Budget_2022[Month],Budget_2022[Budget],"not found")</f>
        <v>36825.51</v>
      </c>
      <c r="N318" t="s">
        <v>675</v>
      </c>
    </row>
    <row r="319" spans="1:14" hidden="1">
      <c r="A319" t="s">
        <v>12</v>
      </c>
      <c r="B319" t="s">
        <v>42</v>
      </c>
      <c r="C319" t="s">
        <v>39</v>
      </c>
      <c r="D319" s="28" t="s">
        <v>84</v>
      </c>
      <c r="E319" s="9">
        <v>1950</v>
      </c>
      <c r="F319" t="s">
        <v>475</v>
      </c>
      <c r="G319" s="47" t="str">
        <f>_xlfn.XLOOKUP(Table22[[#This Row],[Reason ]],Churn_Mapping[Reason],Churn_Mapping[Type],"")</f>
        <v>Controllable</v>
      </c>
      <c r="H319" s="3">
        <v>44895</v>
      </c>
      <c r="I319" s="45" t="str">
        <f t="shared" si="6"/>
        <v>November</v>
      </c>
      <c r="J319" s="7"/>
      <c r="M319" s="15">
        <f>_xlfn.XLOOKUP(EOMONTH(Table22[[#This Row],[Effective Date: (BD)]],0),Budget_2022[Month],Budget_2022[Budget],"not found")</f>
        <v>55290</v>
      </c>
      <c r="N319" t="s">
        <v>677</v>
      </c>
    </row>
    <row r="320" spans="1:14" hidden="1">
      <c r="A320" t="s">
        <v>12</v>
      </c>
      <c r="B320" t="s">
        <v>42</v>
      </c>
      <c r="C320" t="s">
        <v>39</v>
      </c>
      <c r="D320" s="28" t="s">
        <v>84</v>
      </c>
      <c r="E320" s="9">
        <v>2856</v>
      </c>
      <c r="F320" t="s">
        <v>475</v>
      </c>
      <c r="G320" s="47" t="str">
        <f>_xlfn.XLOOKUP(Table22[[#This Row],[Reason ]],Churn_Mapping[Reason],Churn_Mapping[Type],"")</f>
        <v>Controllable</v>
      </c>
      <c r="H320" s="3">
        <v>44865</v>
      </c>
      <c r="I320" s="45" t="str">
        <f t="shared" si="6"/>
        <v>October</v>
      </c>
      <c r="J320" s="7"/>
      <c r="M320" s="15">
        <f>_xlfn.XLOOKUP(EOMONTH(Table22[[#This Row],[Effective Date: (BD)]],0),Budget_2022[Month],Budget_2022[Budget],"not found")</f>
        <v>54434</v>
      </c>
      <c r="N320" t="s">
        <v>677</v>
      </c>
    </row>
    <row r="321" spans="1:15" hidden="1">
      <c r="A321" t="s">
        <v>12</v>
      </c>
      <c r="B321" t="s">
        <v>42</v>
      </c>
      <c r="C321" t="s">
        <v>39</v>
      </c>
      <c r="D321" s="28" t="s">
        <v>84</v>
      </c>
      <c r="E321" s="9">
        <v>2935</v>
      </c>
      <c r="F321" t="s">
        <v>475</v>
      </c>
      <c r="G321" s="47" t="str">
        <f>_xlfn.XLOOKUP(Table22[[#This Row],[Reason ]],Churn_Mapping[Reason],Churn_Mapping[Type],"")</f>
        <v>Controllable</v>
      </c>
      <c r="H321" s="3">
        <v>44834</v>
      </c>
      <c r="I321" s="45" t="str">
        <f t="shared" si="6"/>
        <v>September</v>
      </c>
      <c r="J321" s="7"/>
      <c r="M321" s="15">
        <f>_xlfn.XLOOKUP(EOMONTH(Table22[[#This Row],[Effective Date: (BD)]],0),Budget_2022[Month],Budget_2022[Budget],"not found")</f>
        <v>53571</v>
      </c>
      <c r="N321" t="s">
        <v>562</v>
      </c>
    </row>
    <row r="322" spans="1:15" ht="12" hidden="1" customHeight="1">
      <c r="A322" t="s">
        <v>12</v>
      </c>
      <c r="B322" t="s">
        <v>47</v>
      </c>
      <c r="C322" t="s">
        <v>39</v>
      </c>
      <c r="D322" s="28" t="s">
        <v>84</v>
      </c>
      <c r="E322" s="9">
        <v>0</v>
      </c>
      <c r="F322" t="s">
        <v>475</v>
      </c>
      <c r="G322" s="47" t="str">
        <f>_xlfn.XLOOKUP(Table22[[#This Row],[Reason ]],Churn_Mapping[Reason],Churn_Mapping[Type],"")</f>
        <v>Controllable</v>
      </c>
      <c r="H322" s="3">
        <v>44895</v>
      </c>
      <c r="I322" s="45" t="str">
        <f t="shared" si="6"/>
        <v>November</v>
      </c>
      <c r="J322" s="7"/>
      <c r="M322" s="15">
        <f>_xlfn.XLOOKUP(EOMONTH(Table22[[#This Row],[Effective Date: (BD)]],0),Budget_2022[Month],Budget_2022[Budget],"not found")</f>
        <v>55290</v>
      </c>
      <c r="N322" t="s">
        <v>677</v>
      </c>
    </row>
    <row r="323" spans="1:15" hidden="1">
      <c r="A323" t="s">
        <v>12</v>
      </c>
      <c r="B323" t="s">
        <v>173</v>
      </c>
      <c r="C323" t="s">
        <v>39</v>
      </c>
      <c r="D323" s="28" t="s">
        <v>84</v>
      </c>
      <c r="E323" s="9">
        <v>693</v>
      </c>
      <c r="F323" t="s">
        <v>475</v>
      </c>
      <c r="G323" s="47" t="str">
        <f>_xlfn.XLOOKUP(Table22[[#This Row],[Reason ]],Churn_Mapping[Reason],Churn_Mapping[Type],"")</f>
        <v>Controllable</v>
      </c>
      <c r="H323" s="3">
        <v>44895</v>
      </c>
      <c r="I323" s="45" t="str">
        <f t="shared" si="6"/>
        <v>November</v>
      </c>
      <c r="J323" s="7"/>
      <c r="M323" s="15">
        <f>_xlfn.XLOOKUP(EOMONTH(Table22[[#This Row],[Effective Date: (BD)]],0),Budget_2022[Month],Budget_2022[Budget],"not found")</f>
        <v>55290</v>
      </c>
      <c r="N323" t="s">
        <v>677</v>
      </c>
    </row>
    <row r="324" spans="1:15" hidden="1">
      <c r="A324" t="s">
        <v>12</v>
      </c>
      <c r="B324" t="s">
        <v>47</v>
      </c>
      <c r="C324" t="s">
        <v>39</v>
      </c>
      <c r="D324" s="28" t="s">
        <v>84</v>
      </c>
      <c r="E324" s="9">
        <v>173.25</v>
      </c>
      <c r="F324" t="s">
        <v>475</v>
      </c>
      <c r="G324" s="47" t="str">
        <f>_xlfn.XLOOKUP(Table22[[#This Row],[Reason ]],Churn_Mapping[Reason],Churn_Mapping[Type],"")</f>
        <v>Controllable</v>
      </c>
      <c r="H324" s="3">
        <v>44865</v>
      </c>
      <c r="I324" s="45" t="str">
        <f t="shared" si="6"/>
        <v>October</v>
      </c>
      <c r="J324" s="7"/>
      <c r="M324" s="15">
        <f>_xlfn.XLOOKUP(EOMONTH(Table22[[#This Row],[Effective Date: (BD)]],0),Budget_2022[Month],Budget_2022[Budget],"not found")</f>
        <v>54434</v>
      </c>
      <c r="N324" t="s">
        <v>677</v>
      </c>
    </row>
    <row r="325" spans="1:15" hidden="1">
      <c r="A325" t="s">
        <v>12</v>
      </c>
      <c r="B325" t="s">
        <v>173</v>
      </c>
      <c r="C325" t="s">
        <v>39</v>
      </c>
      <c r="D325" s="28" t="s">
        <v>84</v>
      </c>
      <c r="E325" s="9">
        <v>3716</v>
      </c>
      <c r="F325" t="s">
        <v>475</v>
      </c>
      <c r="G325" s="47" t="str">
        <f>_xlfn.XLOOKUP(Table22[[#This Row],[Reason ]],Churn_Mapping[Reason],Churn_Mapping[Type],"")</f>
        <v>Controllable</v>
      </c>
      <c r="H325" s="3">
        <v>44865</v>
      </c>
      <c r="I325" s="45" t="str">
        <f t="shared" si="6"/>
        <v>October</v>
      </c>
      <c r="J325" s="7"/>
      <c r="M325" s="15">
        <f>_xlfn.XLOOKUP(EOMONTH(Table22[[#This Row],[Effective Date: (BD)]],0),Budget_2022[Month],Budget_2022[Budget],"not found")</f>
        <v>54434</v>
      </c>
      <c r="N325" t="s">
        <v>677</v>
      </c>
    </row>
    <row r="326" spans="1:15" hidden="1">
      <c r="A326" t="s">
        <v>12</v>
      </c>
      <c r="B326" t="s">
        <v>58</v>
      </c>
      <c r="C326" t="s">
        <v>486</v>
      </c>
      <c r="D326" s="28" t="s">
        <v>678</v>
      </c>
      <c r="E326" s="9">
        <v>885.99</v>
      </c>
      <c r="F326" t="s">
        <v>481</v>
      </c>
      <c r="G326" s="47" t="str">
        <f>_xlfn.XLOOKUP(Table22[[#This Row],[Reason ]],Churn_Mapping[Reason],Churn_Mapping[Type],"")</f>
        <v>Uncontrollable</v>
      </c>
      <c r="H326" s="3">
        <v>44562</v>
      </c>
      <c r="I326" s="45" t="str">
        <f t="shared" si="6"/>
        <v>January</v>
      </c>
      <c r="J326" s="7"/>
      <c r="M326" s="14">
        <f>_xlfn.XLOOKUP(EOMONTH(Table22[[#This Row],[Effective Date: (BD)]],0),Budget_2022[Month],Budget_2022[Budget],"not found")</f>
        <v>36276.76</v>
      </c>
      <c r="N326" t="s">
        <v>679</v>
      </c>
    </row>
    <row r="327" spans="1:15" hidden="1">
      <c r="A327" t="s">
        <v>13</v>
      </c>
      <c r="B327" t="s">
        <v>160</v>
      </c>
      <c r="C327" t="s">
        <v>484</v>
      </c>
      <c r="D327" s="28" t="s">
        <v>680</v>
      </c>
      <c r="E327" s="9">
        <v>8720.56</v>
      </c>
      <c r="F327" t="s">
        <v>50</v>
      </c>
      <c r="G327" s="47" t="str">
        <f>_xlfn.XLOOKUP(Table22[[#This Row],[Reason ]],Churn_Mapping[Reason],Churn_Mapping[Type],"")</f>
        <v>Controllable</v>
      </c>
      <c r="H327" s="3">
        <v>44774</v>
      </c>
      <c r="I327" s="45" t="str">
        <f t="shared" si="6"/>
        <v>August</v>
      </c>
      <c r="J327" s="7"/>
      <c r="M327" s="15">
        <f>_xlfn.XLOOKUP(EOMONTH(Table22[[#This Row],[Effective Date: (BD)]],0),Budget_2022[Month],Budget_2022[Budget],"not found")</f>
        <v>52731</v>
      </c>
    </row>
    <row r="328" spans="1:15" hidden="1">
      <c r="A328" t="s">
        <v>13</v>
      </c>
      <c r="B328" t="s">
        <v>173</v>
      </c>
      <c r="C328" t="s">
        <v>168</v>
      </c>
      <c r="D328" s="28" t="s">
        <v>681</v>
      </c>
      <c r="E328" s="9">
        <v>225</v>
      </c>
      <c r="F328" t="s">
        <v>682</v>
      </c>
      <c r="G328" s="47" t="str">
        <f>_xlfn.XLOOKUP(Table22[[#This Row],[Reason ]],Churn_Mapping[Reason],Churn_Mapping[Type],"")</f>
        <v>Uncontrollable</v>
      </c>
      <c r="H328" s="3">
        <v>44835</v>
      </c>
      <c r="I328" s="45" t="str">
        <f t="shared" si="6"/>
        <v>October</v>
      </c>
      <c r="J328" s="7"/>
      <c r="M328" s="15">
        <f>_xlfn.XLOOKUP(EOMONTH(Table22[[#This Row],[Effective Date: (BD)]],0),Budget_2022[Month],Budget_2022[Budget],"not found")</f>
        <v>54434</v>
      </c>
      <c r="N328" t="s">
        <v>682</v>
      </c>
      <c r="O328" t="s">
        <v>683</v>
      </c>
    </row>
    <row r="329" spans="1:15" hidden="1">
      <c r="A329" t="s">
        <v>13</v>
      </c>
      <c r="B329" t="s">
        <v>58</v>
      </c>
      <c r="C329" t="s">
        <v>168</v>
      </c>
      <c r="D329" s="28" t="s">
        <v>681</v>
      </c>
      <c r="E329" s="9">
        <v>114.68</v>
      </c>
      <c r="F329" t="s">
        <v>682</v>
      </c>
      <c r="G329" s="47" t="str">
        <f>_xlfn.XLOOKUP(Table22[[#This Row],[Reason ]],Churn_Mapping[Reason],Churn_Mapping[Type],"")</f>
        <v>Uncontrollable</v>
      </c>
      <c r="H329" s="3">
        <v>44835</v>
      </c>
      <c r="I329" s="45" t="str">
        <f t="shared" si="6"/>
        <v>October</v>
      </c>
      <c r="J329" s="7"/>
      <c r="M329" s="15">
        <f>_xlfn.XLOOKUP(EOMONTH(Table22[[#This Row],[Effective Date: (BD)]],0),Budget_2022[Month],Budget_2022[Budget],"not found")</f>
        <v>54434</v>
      </c>
      <c r="N329" t="s">
        <v>682</v>
      </c>
      <c r="O329" t="s">
        <v>683</v>
      </c>
    </row>
    <row r="330" spans="1:15" hidden="1">
      <c r="A330" t="s">
        <v>14</v>
      </c>
      <c r="B330" t="s">
        <v>173</v>
      </c>
      <c r="C330" t="s">
        <v>39</v>
      </c>
      <c r="D330" s="28" t="s">
        <v>405</v>
      </c>
      <c r="E330" s="9">
        <v>2713.6</v>
      </c>
      <c r="F330" t="s">
        <v>52</v>
      </c>
      <c r="G330" s="47" t="str">
        <f>_xlfn.XLOOKUP(Table22[[#This Row],[Reason ]],Churn_Mapping[Reason],Churn_Mapping[Type],"")</f>
        <v>Controllable</v>
      </c>
      <c r="H330" s="3">
        <v>44765</v>
      </c>
      <c r="I330" s="45" t="str">
        <f t="shared" si="6"/>
        <v>July</v>
      </c>
      <c r="J330" s="7"/>
      <c r="M330" s="15">
        <f>_xlfn.XLOOKUP(EOMONTH(Table22[[#This Row],[Effective Date: (BD)]],0),Budget_2022[Month],Budget_2022[Budget],"not found")</f>
        <v>44332</v>
      </c>
    </row>
    <row r="331" spans="1:15" hidden="1">
      <c r="A331" t="s">
        <v>12</v>
      </c>
      <c r="B331" t="s">
        <v>478</v>
      </c>
      <c r="C331" t="s">
        <v>39</v>
      </c>
      <c r="D331" s="28" t="s">
        <v>684</v>
      </c>
      <c r="E331" s="9">
        <v>24.24</v>
      </c>
      <c r="F331" t="s">
        <v>475</v>
      </c>
      <c r="G331" s="47" t="str">
        <f>_xlfn.XLOOKUP(Table22[[#This Row],[Reason ]],Churn_Mapping[Reason],Churn_Mapping[Type],"")</f>
        <v>Controllable</v>
      </c>
      <c r="H331" s="3">
        <v>44599</v>
      </c>
      <c r="I331" s="45" t="str">
        <f t="shared" si="6"/>
        <v>February</v>
      </c>
      <c r="J331" s="7"/>
      <c r="M331" s="15">
        <f>_xlfn.XLOOKUP(EOMONTH(Table22[[#This Row],[Effective Date: (BD)]],0),Budget_2022[Month],Budget_2022[Budget],"not found")</f>
        <v>36547</v>
      </c>
      <c r="N331" t="s">
        <v>685</v>
      </c>
    </row>
    <row r="332" spans="1:15" hidden="1">
      <c r="A332" t="s">
        <v>13</v>
      </c>
      <c r="B332" t="s">
        <v>160</v>
      </c>
      <c r="C332" t="s">
        <v>484</v>
      </c>
      <c r="D332" s="28" t="s">
        <v>686</v>
      </c>
      <c r="E332" s="9">
        <v>2208</v>
      </c>
      <c r="F332" t="s">
        <v>50</v>
      </c>
      <c r="G332" s="47" t="str">
        <f>_xlfn.XLOOKUP(Table22[[#This Row],[Reason ]],Churn_Mapping[Reason],Churn_Mapping[Type],"")</f>
        <v>Controllable</v>
      </c>
      <c r="H332" s="3">
        <v>44713</v>
      </c>
      <c r="I332" s="45" t="str">
        <f t="shared" si="6"/>
        <v>June</v>
      </c>
      <c r="J332" s="7"/>
      <c r="M332" s="15">
        <f>_xlfn.XLOOKUP(EOMONTH(Table22[[#This Row],[Effective Date: (BD)]],0),Budget_2022[Month],Budget_2022[Budget],"not found")</f>
        <v>42008</v>
      </c>
    </row>
    <row r="333" spans="1:15" hidden="1">
      <c r="A333" t="s">
        <v>13</v>
      </c>
      <c r="B333" t="s">
        <v>160</v>
      </c>
      <c r="C333" t="s">
        <v>542</v>
      </c>
      <c r="D333" s="28" t="s">
        <v>687</v>
      </c>
      <c r="E333" s="9">
        <v>1195</v>
      </c>
      <c r="F333" t="s">
        <v>54</v>
      </c>
      <c r="G333" s="47" t="str">
        <f>_xlfn.XLOOKUP(Table22[[#This Row],[Reason ]],Churn_Mapping[Reason],Churn_Mapping[Type],"")</f>
        <v>Uncontrollable</v>
      </c>
      <c r="H333" s="3">
        <v>44713</v>
      </c>
      <c r="I333" s="45" t="str">
        <f t="shared" si="6"/>
        <v>June</v>
      </c>
      <c r="J333" s="7"/>
      <c r="M333" s="15">
        <f>_xlfn.XLOOKUP(EOMONTH(Table22[[#This Row],[Effective Date: (BD)]],0),Budget_2022[Month],Budget_2022[Budget],"not found")</f>
        <v>42008</v>
      </c>
    </row>
    <row r="334" spans="1:15" hidden="1">
      <c r="A334" t="s">
        <v>12</v>
      </c>
      <c r="B334" t="s">
        <v>202</v>
      </c>
      <c r="C334" t="s">
        <v>161</v>
      </c>
      <c r="D334" s="28" t="s">
        <v>688</v>
      </c>
      <c r="E334" s="9">
        <v>240</v>
      </c>
      <c r="F334" t="s">
        <v>54</v>
      </c>
      <c r="G334" s="47" t="str">
        <f>_xlfn.XLOOKUP(Table22[[#This Row],[Reason ]],Churn_Mapping[Reason],Churn_Mapping[Type],"")</f>
        <v>Uncontrollable</v>
      </c>
      <c r="H334" s="3">
        <v>44743</v>
      </c>
      <c r="I334" s="45" t="str">
        <f t="shared" si="6"/>
        <v>July</v>
      </c>
      <c r="J334" s="7"/>
      <c r="M334" s="15">
        <f>_xlfn.XLOOKUP(EOMONTH(Table22[[#This Row],[Effective Date: (BD)]],0),Budget_2022[Month],Budget_2022[Budget],"not found")</f>
        <v>44332</v>
      </c>
    </row>
    <row r="335" spans="1:15" hidden="1">
      <c r="A335" t="s">
        <v>12</v>
      </c>
      <c r="B335" t="s">
        <v>478</v>
      </c>
      <c r="C335" t="s">
        <v>161</v>
      </c>
      <c r="D335" s="28" t="s">
        <v>688</v>
      </c>
      <c r="E335" s="9">
        <v>30</v>
      </c>
      <c r="F335" t="s">
        <v>54</v>
      </c>
      <c r="G335" s="47" t="str">
        <f>_xlfn.XLOOKUP(Table22[[#This Row],[Reason ]],Churn_Mapping[Reason],Churn_Mapping[Type],"")</f>
        <v>Uncontrollable</v>
      </c>
      <c r="H335" s="3">
        <v>44743</v>
      </c>
      <c r="I335" s="45" t="str">
        <f t="shared" si="6"/>
        <v>July</v>
      </c>
      <c r="J335" s="7"/>
      <c r="M335" s="15">
        <f>_xlfn.XLOOKUP(EOMONTH(Table22[[#This Row],[Effective Date: (BD)]],0),Budget_2022[Month],Budget_2022[Budget],"not found")</f>
        <v>44332</v>
      </c>
    </row>
    <row r="336" spans="1:15">
      <c r="A336" t="s">
        <v>13</v>
      </c>
      <c r="B336" t="s">
        <v>160</v>
      </c>
      <c r="C336" t="s">
        <v>476</v>
      </c>
      <c r="D336" s="28" t="s">
        <v>689</v>
      </c>
      <c r="E336" s="9">
        <v>218.9</v>
      </c>
      <c r="F336" t="s">
        <v>469</v>
      </c>
      <c r="G336" s="47" t="str">
        <f>_xlfn.XLOOKUP(Table22[[#This Row],[Reason ]],Churn_Mapping[Reason],Churn_Mapping[Type],"")</f>
        <v xml:space="preserve">Unknown </v>
      </c>
      <c r="H336" s="3">
        <v>44910</v>
      </c>
      <c r="I336" s="45" t="str">
        <f t="shared" si="6"/>
        <v>December</v>
      </c>
      <c r="J336" s="7"/>
      <c r="M336" s="15">
        <f>_xlfn.XLOOKUP(EOMONTH(Table22[[#This Row],[Effective Date: (BD)]],0),Budget_2022[Month],Budget_2022[Budget],"not found")</f>
        <v>56157</v>
      </c>
    </row>
    <row r="337" spans="1:15">
      <c r="A337" t="s">
        <v>13</v>
      </c>
      <c r="B337" t="s">
        <v>478</v>
      </c>
      <c r="C337" t="s">
        <v>476</v>
      </c>
      <c r="D337" s="28" t="s">
        <v>689</v>
      </c>
      <c r="E337" s="9">
        <v>34.950000000000003</v>
      </c>
      <c r="F337" t="s">
        <v>469</v>
      </c>
      <c r="G337" s="47" t="str">
        <f>_xlfn.XLOOKUP(Table22[[#This Row],[Reason ]],Churn_Mapping[Reason],Churn_Mapping[Type],"")</f>
        <v xml:space="preserve">Unknown </v>
      </c>
      <c r="H337" s="3">
        <v>44910</v>
      </c>
      <c r="I337" s="45" t="str">
        <f t="shared" si="6"/>
        <v>December</v>
      </c>
      <c r="J337" s="7"/>
      <c r="M337" s="15">
        <f>_xlfn.XLOOKUP(EOMONTH(Table22[[#This Row],[Effective Date: (BD)]],0),Budget_2022[Month],Budget_2022[Budget],"not found")</f>
        <v>56157</v>
      </c>
    </row>
    <row r="338" spans="1:15" hidden="1">
      <c r="A338" t="s">
        <v>13</v>
      </c>
      <c r="B338" t="s">
        <v>58</v>
      </c>
      <c r="C338" t="s">
        <v>161</v>
      </c>
      <c r="D338" s="28" t="s">
        <v>690</v>
      </c>
      <c r="E338" s="9">
        <v>10626.1</v>
      </c>
      <c r="F338" t="s">
        <v>54</v>
      </c>
      <c r="G338" s="47" t="str">
        <f>_xlfn.XLOOKUP(Table22[[#This Row],[Reason ]],Churn_Mapping[Reason],Churn_Mapping[Type],"")</f>
        <v>Uncontrollable</v>
      </c>
      <c r="H338" s="3">
        <v>44756</v>
      </c>
      <c r="I338" s="45" t="str">
        <f t="shared" si="6"/>
        <v>July</v>
      </c>
      <c r="J338" s="7"/>
      <c r="M338" s="15">
        <f>_xlfn.XLOOKUP(EOMONTH(Table22[[#This Row],[Effective Date: (BD)]],0),Budget_2022[Month],Budget_2022[Budget],"not found")</f>
        <v>44332</v>
      </c>
    </row>
    <row r="339" spans="1:15" hidden="1">
      <c r="A339" t="s">
        <v>13</v>
      </c>
      <c r="B339" t="s">
        <v>173</v>
      </c>
      <c r="C339" t="s">
        <v>161</v>
      </c>
      <c r="D339" s="28" t="s">
        <v>690</v>
      </c>
      <c r="E339" s="9">
        <v>8562</v>
      </c>
      <c r="F339" t="s">
        <v>54</v>
      </c>
      <c r="G339" s="47" t="str">
        <f>_xlfn.XLOOKUP(Table22[[#This Row],[Reason ]],Churn_Mapping[Reason],Churn_Mapping[Type],"")</f>
        <v>Uncontrollable</v>
      </c>
      <c r="H339" s="3">
        <v>44782</v>
      </c>
      <c r="I339" s="45" t="str">
        <f t="shared" si="6"/>
        <v>August</v>
      </c>
      <c r="J339" s="7"/>
      <c r="M339" s="15">
        <f>_xlfn.XLOOKUP(EOMONTH(Table22[[#This Row],[Effective Date: (BD)]],0),Budget_2022[Month],Budget_2022[Budget],"not found")</f>
        <v>52731</v>
      </c>
    </row>
    <row r="340" spans="1:15" hidden="1">
      <c r="A340" s="41" t="s">
        <v>13</v>
      </c>
      <c r="B340" s="41" t="s">
        <v>160</v>
      </c>
      <c r="C340" s="41" t="s">
        <v>161</v>
      </c>
      <c r="D340" s="46" t="s">
        <v>690</v>
      </c>
      <c r="E340" s="59">
        <v>44679.93</v>
      </c>
      <c r="F340" s="41" t="s">
        <v>54</v>
      </c>
      <c r="G340" s="60" t="str">
        <f>_xlfn.XLOOKUP(Table22[[#This Row],[Reason ]],Churn_Mapping[Reason],Churn_Mapping[Type],"")</f>
        <v>Uncontrollable</v>
      </c>
      <c r="H340" s="61">
        <v>44746</v>
      </c>
      <c r="I340" s="62" t="str">
        <f t="shared" ref="I340:I403" si="7">TEXT(H340,"mmmm")</f>
        <v>July</v>
      </c>
      <c r="J340" s="63"/>
      <c r="K340" s="41"/>
      <c r="L340" s="41"/>
      <c r="M340" s="64">
        <f>_xlfn.XLOOKUP(EOMONTH(Table22[[#This Row],[Effective Date: (BD)]],0),Budget_2022[Month],Budget_2022[Budget],"not found")</f>
        <v>44332</v>
      </c>
      <c r="N340" s="41"/>
      <c r="O340" s="41"/>
    </row>
    <row r="341" spans="1:15" hidden="1">
      <c r="A341" s="41" t="s">
        <v>13</v>
      </c>
      <c r="B341" s="41" t="s">
        <v>160</v>
      </c>
      <c r="C341" s="41" t="s">
        <v>161</v>
      </c>
      <c r="D341" s="46" t="s">
        <v>690</v>
      </c>
      <c r="E341" s="59">
        <v>-44679.93</v>
      </c>
      <c r="F341" s="41" t="s">
        <v>54</v>
      </c>
      <c r="G341" s="60" t="str">
        <f>_xlfn.XLOOKUP(Table22[[#This Row],[Reason ]],Churn_Mapping[Reason],Churn_Mapping[Type],"")</f>
        <v>Uncontrollable</v>
      </c>
      <c r="H341" s="61">
        <v>44746</v>
      </c>
      <c r="I341" s="62" t="str">
        <f t="shared" si="7"/>
        <v>July</v>
      </c>
      <c r="J341" s="63"/>
      <c r="K341" s="41"/>
      <c r="L341" s="41"/>
      <c r="M341" s="64">
        <f>_xlfn.XLOOKUP(EOMONTH(Table22[[#This Row],[Effective Date: (BD)]],0),Budget_2022[Month],Budget_2022[Budget],"not found")</f>
        <v>44332</v>
      </c>
      <c r="N341" s="41"/>
      <c r="O341" s="41"/>
    </row>
    <row r="342" spans="1:15" hidden="1">
      <c r="A342" t="s">
        <v>13</v>
      </c>
      <c r="B342" t="s">
        <v>160</v>
      </c>
      <c r="C342" t="s">
        <v>161</v>
      </c>
      <c r="D342" s="28" t="s">
        <v>690</v>
      </c>
      <c r="E342" s="9">
        <v>43725</v>
      </c>
      <c r="F342" t="s">
        <v>54</v>
      </c>
      <c r="G342" s="47" t="str">
        <f>_xlfn.XLOOKUP(Table22[[#This Row],[Reason ]],Churn_Mapping[Reason],Churn_Mapping[Type],"")</f>
        <v>Uncontrollable</v>
      </c>
      <c r="H342" s="3">
        <v>44746</v>
      </c>
      <c r="I342" s="45" t="str">
        <f t="shared" si="7"/>
        <v>July</v>
      </c>
      <c r="J342" s="7"/>
      <c r="M342" s="15">
        <f>_xlfn.XLOOKUP(EOMONTH(Table22[[#This Row],[Effective Date: (BD)]],0),Budget_2022[Month],Budget_2022[Budget],"not found")</f>
        <v>44332</v>
      </c>
    </row>
    <row r="343" spans="1:15" hidden="1">
      <c r="A343" s="41" t="s">
        <v>13</v>
      </c>
      <c r="B343" s="41" t="s">
        <v>58</v>
      </c>
      <c r="C343" s="41" t="s">
        <v>161</v>
      </c>
      <c r="D343" s="46" t="s">
        <v>690</v>
      </c>
      <c r="E343" s="59">
        <v>10682</v>
      </c>
      <c r="F343" s="41" t="s">
        <v>54</v>
      </c>
      <c r="G343" s="60" t="str">
        <f>_xlfn.XLOOKUP(Table22[[#This Row],[Reason ]],Churn_Mapping[Reason],Churn_Mapping[Type],"")</f>
        <v>Uncontrollable</v>
      </c>
      <c r="H343" s="61">
        <v>44756</v>
      </c>
      <c r="I343" s="62" t="str">
        <f t="shared" si="7"/>
        <v>July</v>
      </c>
      <c r="J343" s="63"/>
      <c r="K343" s="41"/>
      <c r="L343" s="41"/>
      <c r="M343" s="64">
        <f>_xlfn.XLOOKUP(EOMONTH(Table22[[#This Row],[Effective Date: (BD)]],0),Budget_2022[Month],Budget_2022[Budget],"not found")</f>
        <v>44332</v>
      </c>
      <c r="N343" s="41"/>
      <c r="O343" s="41"/>
    </row>
    <row r="344" spans="1:15" hidden="1">
      <c r="A344" t="s">
        <v>13</v>
      </c>
      <c r="B344" t="s">
        <v>173</v>
      </c>
      <c r="C344" t="s">
        <v>161</v>
      </c>
      <c r="D344" s="28" t="s">
        <v>690</v>
      </c>
      <c r="E344" s="9">
        <v>18778</v>
      </c>
      <c r="F344" t="s">
        <v>54</v>
      </c>
      <c r="G344" s="47" t="str">
        <f>_xlfn.XLOOKUP(Table22[[#This Row],[Reason ]],Churn_Mapping[Reason],Churn_Mapping[Type],"")</f>
        <v>Uncontrollable</v>
      </c>
      <c r="H344" s="3">
        <v>44814</v>
      </c>
      <c r="I344" s="45" t="str">
        <f t="shared" si="7"/>
        <v>September</v>
      </c>
      <c r="J344" s="7"/>
      <c r="M344" s="15">
        <f>_xlfn.XLOOKUP(EOMONTH(Table22[[#This Row],[Effective Date: (BD)]],0),Budget_2022[Month],Budget_2022[Budget],"not found")</f>
        <v>53571</v>
      </c>
    </row>
    <row r="345" spans="1:15" hidden="1">
      <c r="A345" s="41" t="s">
        <v>13</v>
      </c>
      <c r="B345" s="41" t="s">
        <v>58</v>
      </c>
      <c r="C345" s="41" t="s">
        <v>161</v>
      </c>
      <c r="D345" s="46" t="s">
        <v>690</v>
      </c>
      <c r="E345" s="59">
        <v>-10682</v>
      </c>
      <c r="F345" s="41" t="s">
        <v>54</v>
      </c>
      <c r="G345" s="60" t="str">
        <f>_xlfn.XLOOKUP(Table22[[#This Row],[Reason ]],Churn_Mapping[Reason],Churn_Mapping[Type],"")</f>
        <v>Uncontrollable</v>
      </c>
      <c r="H345" s="61">
        <v>44756</v>
      </c>
      <c r="I345" s="62" t="str">
        <f t="shared" si="7"/>
        <v>July</v>
      </c>
      <c r="J345" s="63"/>
      <c r="K345" s="41"/>
      <c r="L345" s="41"/>
      <c r="M345" s="64">
        <f>_xlfn.XLOOKUP(EOMONTH(Table22[[#This Row],[Effective Date: (BD)]],0),Budget_2022[Month],Budget_2022[Budget],"not found")</f>
        <v>44332</v>
      </c>
      <c r="N345" s="41"/>
      <c r="O345" s="41"/>
    </row>
    <row r="346" spans="1:15" hidden="1">
      <c r="A346" t="s">
        <v>13</v>
      </c>
      <c r="B346" t="s">
        <v>173</v>
      </c>
      <c r="C346" t="s">
        <v>161</v>
      </c>
      <c r="D346" s="28" t="s">
        <v>690</v>
      </c>
      <c r="E346" s="9">
        <v>84</v>
      </c>
      <c r="F346" t="s">
        <v>54</v>
      </c>
      <c r="G346" s="47" t="str">
        <f>_xlfn.XLOOKUP(Table22[[#This Row],[Reason ]],Churn_Mapping[Reason],Churn_Mapping[Type],"")</f>
        <v>Uncontrollable</v>
      </c>
      <c r="H346" s="3">
        <v>44754</v>
      </c>
      <c r="I346" s="45" t="str">
        <f t="shared" si="7"/>
        <v>July</v>
      </c>
      <c r="J346" s="7"/>
      <c r="M346" s="15">
        <f>_xlfn.XLOOKUP(EOMONTH(Table22[[#This Row],[Effective Date: (BD)]],0),Budget_2022[Month],Budget_2022[Budget],"not found")</f>
        <v>44332</v>
      </c>
    </row>
    <row r="347" spans="1:15" hidden="1">
      <c r="A347" t="s">
        <v>13</v>
      </c>
      <c r="B347" t="s">
        <v>42</v>
      </c>
      <c r="C347" t="s">
        <v>161</v>
      </c>
      <c r="D347" s="28" t="s">
        <v>690</v>
      </c>
      <c r="E347" s="9">
        <v>175</v>
      </c>
      <c r="F347" t="s">
        <v>54</v>
      </c>
      <c r="G347" s="47" t="str">
        <f>_xlfn.XLOOKUP(Table22[[#This Row],[Reason ]],Churn_Mapping[Reason],Churn_Mapping[Type],"")</f>
        <v>Uncontrollable</v>
      </c>
      <c r="H347" s="3">
        <v>44754</v>
      </c>
      <c r="I347" s="45" t="str">
        <f t="shared" si="7"/>
        <v>July</v>
      </c>
      <c r="J347" s="7"/>
      <c r="M347" s="15">
        <f>_xlfn.XLOOKUP(EOMONTH(Table22[[#This Row],[Effective Date: (BD)]],0),Budget_2022[Month],Budget_2022[Budget],"not found")</f>
        <v>44332</v>
      </c>
    </row>
    <row r="348" spans="1:15" hidden="1">
      <c r="A348" t="s">
        <v>13</v>
      </c>
      <c r="B348" t="s">
        <v>42</v>
      </c>
      <c r="C348" t="s">
        <v>161</v>
      </c>
      <c r="D348" s="28" t="s">
        <v>690</v>
      </c>
      <c r="E348" s="9">
        <v>7925</v>
      </c>
      <c r="F348" t="s">
        <v>54</v>
      </c>
      <c r="G348" s="47" t="str">
        <f>_xlfn.XLOOKUP(Table22[[#This Row],[Reason ]],Churn_Mapping[Reason],Churn_Mapping[Type],"")</f>
        <v>Uncontrollable</v>
      </c>
      <c r="H348" s="3">
        <v>44814</v>
      </c>
      <c r="I348" s="45" t="str">
        <f t="shared" si="7"/>
        <v>September</v>
      </c>
      <c r="J348" s="7"/>
      <c r="M348" s="15">
        <f>_xlfn.XLOOKUP(EOMONTH(Table22[[#This Row],[Effective Date: (BD)]],0),Budget_2022[Month],Budget_2022[Budget],"not found")</f>
        <v>53571</v>
      </c>
    </row>
    <row r="349" spans="1:15" hidden="1">
      <c r="A349" s="41" t="s">
        <v>13</v>
      </c>
      <c r="B349" s="41" t="s">
        <v>42</v>
      </c>
      <c r="C349" s="41" t="s">
        <v>161</v>
      </c>
      <c r="D349" s="46" t="s">
        <v>690</v>
      </c>
      <c r="E349" s="59">
        <v>34551</v>
      </c>
      <c r="F349" s="41" t="s">
        <v>54</v>
      </c>
      <c r="G349" s="60" t="str">
        <f>_xlfn.XLOOKUP(Table22[[#This Row],[Reason ]],Churn_Mapping[Reason],Churn_Mapping[Type],"")</f>
        <v>Uncontrollable</v>
      </c>
      <c r="H349" s="61">
        <v>44814</v>
      </c>
      <c r="I349" s="62" t="str">
        <f t="shared" si="7"/>
        <v>September</v>
      </c>
      <c r="J349" s="63"/>
      <c r="K349" s="41"/>
      <c r="L349" s="41"/>
      <c r="M349" s="64">
        <f>_xlfn.XLOOKUP(EOMONTH(Table22[[#This Row],[Effective Date: (BD)]],0),Budget_2022[Month],Budget_2022[Budget],"not found")</f>
        <v>53571</v>
      </c>
      <c r="N349" s="41"/>
      <c r="O349" s="41"/>
    </row>
    <row r="350" spans="1:15" hidden="1">
      <c r="A350" s="41" t="s">
        <v>13</v>
      </c>
      <c r="B350" s="41" t="s">
        <v>42</v>
      </c>
      <c r="C350" s="41" t="s">
        <v>161</v>
      </c>
      <c r="D350" s="46" t="s">
        <v>690</v>
      </c>
      <c r="E350" s="59">
        <v>-34551</v>
      </c>
      <c r="F350" s="41" t="s">
        <v>54</v>
      </c>
      <c r="G350" s="60" t="str">
        <f>_xlfn.XLOOKUP(Table22[[#This Row],[Reason ]],Churn_Mapping[Reason],Churn_Mapping[Type],"")</f>
        <v>Uncontrollable</v>
      </c>
      <c r="H350" s="61">
        <v>44814</v>
      </c>
      <c r="I350" s="62" t="str">
        <f t="shared" si="7"/>
        <v>September</v>
      </c>
      <c r="J350" s="63"/>
      <c r="K350" s="41"/>
      <c r="L350" s="41"/>
      <c r="M350" s="64">
        <f>_xlfn.XLOOKUP(EOMONTH(Table22[[#This Row],[Effective Date: (BD)]],0),Budget_2022[Month],Budget_2022[Budget],"not found")</f>
        <v>53571</v>
      </c>
      <c r="N350" s="41"/>
      <c r="O350" s="41"/>
    </row>
    <row r="351" spans="1:15" hidden="1">
      <c r="A351" t="s">
        <v>13</v>
      </c>
      <c r="B351" t="s">
        <v>202</v>
      </c>
      <c r="C351" t="s">
        <v>164</v>
      </c>
      <c r="D351" s="28" t="s">
        <v>691</v>
      </c>
      <c r="E351" s="50">
        <v>3328.34</v>
      </c>
      <c r="F351" t="s">
        <v>54</v>
      </c>
      <c r="G351" s="47" t="str">
        <f>_xlfn.XLOOKUP(Table22[[#This Row],[Reason ]],Churn_Mapping[Reason],Churn_Mapping[Type],"")</f>
        <v>Uncontrollable</v>
      </c>
      <c r="H351" s="3">
        <v>44659</v>
      </c>
      <c r="I351" s="45" t="str">
        <f t="shared" si="7"/>
        <v>April</v>
      </c>
      <c r="J351" s="7"/>
      <c r="M351" s="15">
        <f>_xlfn.XLOOKUP(EOMONTH(Table22[[#This Row],[Effective Date: (BD)]],0),Budget_2022[Month],Budget_2022[Budget],"not found")</f>
        <v>37161.300000000003</v>
      </c>
      <c r="N351" t="s">
        <v>692</v>
      </c>
    </row>
    <row r="352" spans="1:15" hidden="1">
      <c r="A352" t="s">
        <v>13</v>
      </c>
      <c r="B352" t="s">
        <v>202</v>
      </c>
      <c r="C352" t="s">
        <v>164</v>
      </c>
      <c r="D352" s="28" t="s">
        <v>691</v>
      </c>
      <c r="E352" s="9">
        <v>3328.34</v>
      </c>
      <c r="F352" t="s">
        <v>54</v>
      </c>
      <c r="G352" s="47" t="str">
        <f>_xlfn.XLOOKUP(Table22[[#This Row],[Reason ]],Churn_Mapping[Reason],Churn_Mapping[Type],"")</f>
        <v>Uncontrollable</v>
      </c>
      <c r="H352" s="3">
        <v>44659</v>
      </c>
      <c r="I352" s="45" t="str">
        <f t="shared" si="7"/>
        <v>April</v>
      </c>
      <c r="J352" s="7"/>
      <c r="K352">
        <v>4233259</v>
      </c>
      <c r="M352" s="15">
        <f>_xlfn.XLOOKUP(EOMONTH(Table22[[#This Row],[Effective Date: (BD)]],0),Budget_2022[Month],Budget_2022[Budget],"not found")</f>
        <v>37161.300000000003</v>
      </c>
    </row>
    <row r="353" spans="1:14" hidden="1">
      <c r="A353" t="s">
        <v>14</v>
      </c>
      <c r="B353" t="s">
        <v>202</v>
      </c>
      <c r="C353" t="s">
        <v>164</v>
      </c>
      <c r="D353" s="28" t="s">
        <v>691</v>
      </c>
      <c r="E353" s="50">
        <v>11208.65</v>
      </c>
      <c r="F353" t="s">
        <v>54</v>
      </c>
      <c r="G353" s="47" t="str">
        <f>_xlfn.XLOOKUP(Table22[[#This Row],[Reason ]],Churn_Mapping[Reason],Churn_Mapping[Type],"")</f>
        <v>Uncontrollable</v>
      </c>
      <c r="H353" s="3">
        <v>44593</v>
      </c>
      <c r="I353" s="45" t="str">
        <f t="shared" si="7"/>
        <v>February</v>
      </c>
      <c r="J353" s="7"/>
      <c r="M353" s="15">
        <f>_xlfn.XLOOKUP(EOMONTH(Table22[[#This Row],[Effective Date: (BD)]],0),Budget_2022[Month],Budget_2022[Budget],"not found")</f>
        <v>36547</v>
      </c>
      <c r="N353" t="s">
        <v>692</v>
      </c>
    </row>
    <row r="354" spans="1:14" hidden="1">
      <c r="A354" t="s">
        <v>13</v>
      </c>
      <c r="B354" t="s">
        <v>160</v>
      </c>
      <c r="C354" t="s">
        <v>467</v>
      </c>
      <c r="D354" s="28" t="s">
        <v>693</v>
      </c>
      <c r="E354" s="9">
        <v>5139</v>
      </c>
      <c r="F354" t="s">
        <v>54</v>
      </c>
      <c r="G354" s="47" t="str">
        <f>_xlfn.XLOOKUP(Table22[[#This Row],[Reason ]],Churn_Mapping[Reason],Churn_Mapping[Type],"")</f>
        <v>Uncontrollable</v>
      </c>
      <c r="H354" s="3">
        <v>44774</v>
      </c>
      <c r="I354" s="45" t="str">
        <f t="shared" si="7"/>
        <v>August</v>
      </c>
      <c r="J354" s="7"/>
      <c r="M354" s="15">
        <f>_xlfn.XLOOKUP(EOMONTH(Table22[[#This Row],[Effective Date: (BD)]],0),Budget_2022[Month],Budget_2022[Budget],"not found")</f>
        <v>52731</v>
      </c>
    </row>
    <row r="355" spans="1:14" hidden="1">
      <c r="A355" t="s">
        <v>13</v>
      </c>
      <c r="B355" t="s">
        <v>160</v>
      </c>
      <c r="C355" t="s">
        <v>467</v>
      </c>
      <c r="D355" s="28" t="s">
        <v>693</v>
      </c>
      <c r="E355" s="9">
        <v>1294.3</v>
      </c>
      <c r="F355" t="s">
        <v>54</v>
      </c>
      <c r="G355" s="47" t="str">
        <f>_xlfn.XLOOKUP(Table22[[#This Row],[Reason ]],Churn_Mapping[Reason],Churn_Mapping[Type],"")</f>
        <v>Uncontrollable</v>
      </c>
      <c r="H355" s="3">
        <v>44774</v>
      </c>
      <c r="I355" s="45" t="str">
        <f t="shared" si="7"/>
        <v>August</v>
      </c>
      <c r="J355" s="7"/>
      <c r="M355" s="15">
        <f>_xlfn.XLOOKUP(EOMONTH(Table22[[#This Row],[Effective Date: (BD)]],0),Budget_2022[Month],Budget_2022[Budget],"not found")</f>
        <v>52731</v>
      </c>
    </row>
    <row r="356" spans="1:14" hidden="1">
      <c r="A356" t="s">
        <v>12</v>
      </c>
      <c r="B356" t="s">
        <v>173</v>
      </c>
      <c r="C356" t="s">
        <v>39</v>
      </c>
      <c r="D356" s="28" t="s">
        <v>414</v>
      </c>
      <c r="E356" s="9">
        <v>881</v>
      </c>
      <c r="F356" t="s">
        <v>50</v>
      </c>
      <c r="G356" s="47" t="str">
        <f>_xlfn.XLOOKUP(Table22[[#This Row],[Reason ]],Churn_Mapping[Reason],Churn_Mapping[Type],"")</f>
        <v>Controllable</v>
      </c>
      <c r="H356" s="3">
        <v>44570</v>
      </c>
      <c r="I356" s="45" t="str">
        <f t="shared" si="7"/>
        <v>January</v>
      </c>
      <c r="J356" s="7" t="s">
        <v>163</v>
      </c>
      <c r="K356">
        <v>4177606</v>
      </c>
      <c r="M356" s="14">
        <f>_xlfn.XLOOKUP(EOMONTH(Table22[[#This Row],[Effective Date: (BD)]],0),Budget_2022[Month],Budget_2022[Budget],"not found")</f>
        <v>36276.76</v>
      </c>
    </row>
    <row r="357" spans="1:14" hidden="1">
      <c r="A357" t="s">
        <v>12</v>
      </c>
      <c r="B357" t="s">
        <v>173</v>
      </c>
      <c r="C357" t="s">
        <v>39</v>
      </c>
      <c r="D357" s="28" t="s">
        <v>414</v>
      </c>
      <c r="E357" s="9">
        <v>860</v>
      </c>
      <c r="F357" t="s">
        <v>50</v>
      </c>
      <c r="G357" s="47" t="str">
        <f>_xlfn.XLOOKUP(Table22[[#This Row],[Reason ]],Churn_Mapping[Reason],Churn_Mapping[Type],"")</f>
        <v>Controllable</v>
      </c>
      <c r="H357" s="3">
        <v>44589</v>
      </c>
      <c r="I357" s="45" t="str">
        <f t="shared" si="7"/>
        <v>January</v>
      </c>
      <c r="J357" s="7"/>
      <c r="K357">
        <v>3997779</v>
      </c>
      <c r="M357" s="14">
        <f>_xlfn.XLOOKUP(EOMONTH(Table22[[#This Row],[Effective Date: (BD)]],0),Budget_2022[Month],Budget_2022[Budget],"not found")</f>
        <v>36276.76</v>
      </c>
      <c r="N357" t="s">
        <v>694</v>
      </c>
    </row>
    <row r="358" spans="1:14" hidden="1">
      <c r="A358" t="s">
        <v>12</v>
      </c>
      <c r="B358" t="s">
        <v>173</v>
      </c>
      <c r="C358" t="s">
        <v>39</v>
      </c>
      <c r="D358" s="28" t="s">
        <v>414</v>
      </c>
      <c r="E358" s="9">
        <v>371</v>
      </c>
      <c r="F358" t="s">
        <v>50</v>
      </c>
      <c r="G358" s="47" t="str">
        <f>_xlfn.XLOOKUP(Table22[[#This Row],[Reason ]],Churn_Mapping[Reason],Churn_Mapping[Type],"")</f>
        <v>Controllable</v>
      </c>
      <c r="H358" s="3">
        <v>44578</v>
      </c>
      <c r="I358" s="45" t="str">
        <f t="shared" si="7"/>
        <v>January</v>
      </c>
      <c r="J358" s="7"/>
      <c r="K358">
        <v>3997779</v>
      </c>
      <c r="M358" s="14">
        <f>_xlfn.XLOOKUP(EOMONTH(Table22[[#This Row],[Effective Date: (BD)]],0),Budget_2022[Month],Budget_2022[Budget],"not found")</f>
        <v>36276.76</v>
      </c>
      <c r="N358" t="s">
        <v>695</v>
      </c>
    </row>
    <row r="359" spans="1:14" hidden="1">
      <c r="A359" t="s">
        <v>12</v>
      </c>
      <c r="B359" t="s">
        <v>173</v>
      </c>
      <c r="C359" t="s">
        <v>39</v>
      </c>
      <c r="D359" s="28" t="s">
        <v>414</v>
      </c>
      <c r="E359" s="9">
        <v>977</v>
      </c>
      <c r="F359" t="s">
        <v>50</v>
      </c>
      <c r="G359" s="47" t="str">
        <f>_xlfn.XLOOKUP(Table22[[#This Row],[Reason ]],Churn_Mapping[Reason],Churn_Mapping[Type],"")</f>
        <v>Controllable</v>
      </c>
      <c r="H359" s="3">
        <v>44668</v>
      </c>
      <c r="I359" s="45" t="str">
        <f t="shared" si="7"/>
        <v>April</v>
      </c>
      <c r="J359" s="7"/>
      <c r="K359">
        <v>3997779</v>
      </c>
      <c r="M359" s="14">
        <f>_xlfn.XLOOKUP(EOMONTH(Table22[[#This Row],[Effective Date: (BD)]],0),Budget_2022[Month],Budget_2022[Budget],"not found")</f>
        <v>37161.300000000003</v>
      </c>
      <c r="N359" t="s">
        <v>696</v>
      </c>
    </row>
    <row r="360" spans="1:14" hidden="1">
      <c r="A360" t="s">
        <v>12</v>
      </c>
      <c r="B360" t="s">
        <v>173</v>
      </c>
      <c r="C360" t="s">
        <v>39</v>
      </c>
      <c r="D360" s="28" t="s">
        <v>414</v>
      </c>
      <c r="E360" s="9">
        <v>96</v>
      </c>
      <c r="F360" t="s">
        <v>50</v>
      </c>
      <c r="G360" s="47" t="str">
        <f>_xlfn.XLOOKUP(Table22[[#This Row],[Reason ]],Churn_Mapping[Reason],Churn_Mapping[Type],"")</f>
        <v>Controllable</v>
      </c>
      <c r="H360" s="3">
        <v>44655</v>
      </c>
      <c r="I360" s="45" t="str">
        <f t="shared" si="7"/>
        <v>April</v>
      </c>
      <c r="J360" s="7"/>
      <c r="K360">
        <v>3997779</v>
      </c>
      <c r="M360" s="14">
        <f>_xlfn.XLOOKUP(EOMONTH(Table22[[#This Row],[Effective Date: (BD)]],0),Budget_2022[Month],Budget_2022[Budget],"not found")</f>
        <v>37161.300000000003</v>
      </c>
      <c r="N360" t="s">
        <v>694</v>
      </c>
    </row>
    <row r="361" spans="1:14" hidden="1">
      <c r="A361" t="s">
        <v>12</v>
      </c>
      <c r="B361" t="s">
        <v>173</v>
      </c>
      <c r="C361" t="s">
        <v>39</v>
      </c>
      <c r="D361" s="28" t="s">
        <v>414</v>
      </c>
      <c r="E361" s="9">
        <v>1102</v>
      </c>
      <c r="F361" t="s">
        <v>50</v>
      </c>
      <c r="G361" s="47" t="str">
        <f>_xlfn.XLOOKUP(Table22[[#This Row],[Reason ]],Churn_Mapping[Reason],Churn_Mapping[Type],"")</f>
        <v>Controllable</v>
      </c>
      <c r="H361" s="3">
        <v>44620</v>
      </c>
      <c r="I361" s="45" t="str">
        <f t="shared" si="7"/>
        <v>February</v>
      </c>
      <c r="J361" s="7"/>
      <c r="K361">
        <v>3997779</v>
      </c>
      <c r="M361" s="14">
        <f>_xlfn.XLOOKUP(EOMONTH(Table22[[#This Row],[Effective Date: (BD)]],0),Budget_2022[Month],Budget_2022[Budget],"not found")</f>
        <v>36547</v>
      </c>
      <c r="N361" t="s">
        <v>697</v>
      </c>
    </row>
    <row r="362" spans="1:14" hidden="1">
      <c r="A362" t="s">
        <v>12</v>
      </c>
      <c r="B362" t="s">
        <v>173</v>
      </c>
      <c r="C362" t="s">
        <v>39</v>
      </c>
      <c r="D362" s="28" t="s">
        <v>414</v>
      </c>
      <c r="E362" s="9">
        <v>96</v>
      </c>
      <c r="F362" t="s">
        <v>50</v>
      </c>
      <c r="G362" s="47" t="str">
        <f>_xlfn.XLOOKUP(Table22[[#This Row],[Reason ]],Churn_Mapping[Reason],Churn_Mapping[Type],"")</f>
        <v>Controllable</v>
      </c>
      <c r="H362" s="3">
        <v>44640</v>
      </c>
      <c r="I362" s="45" t="str">
        <f t="shared" si="7"/>
        <v>March</v>
      </c>
      <c r="J362" s="7"/>
      <c r="K362">
        <v>3997779</v>
      </c>
      <c r="M362" s="14">
        <f>_xlfn.XLOOKUP(EOMONTH(Table22[[#This Row],[Effective Date: (BD)]],0),Budget_2022[Month],Budget_2022[Budget],"not found")</f>
        <v>36825.51</v>
      </c>
      <c r="N362" t="s">
        <v>698</v>
      </c>
    </row>
    <row r="363" spans="1:14" hidden="1">
      <c r="A363" t="s">
        <v>12</v>
      </c>
      <c r="B363" t="s">
        <v>173</v>
      </c>
      <c r="C363" t="s">
        <v>39</v>
      </c>
      <c r="D363" s="28" t="s">
        <v>414</v>
      </c>
      <c r="E363" s="9">
        <v>122</v>
      </c>
      <c r="F363" t="s">
        <v>50</v>
      </c>
      <c r="G363" s="47" t="str">
        <f>_xlfn.XLOOKUP(Table22[[#This Row],[Reason ]],Churn_Mapping[Reason],Churn_Mapping[Type],"")</f>
        <v>Controllable</v>
      </c>
      <c r="H363" s="3">
        <v>44700</v>
      </c>
      <c r="I363" s="45" t="str">
        <f t="shared" si="7"/>
        <v>May</v>
      </c>
      <c r="J363" s="7"/>
      <c r="M363" s="15">
        <f>_xlfn.XLOOKUP(EOMONTH(Table22[[#This Row],[Effective Date: (BD)]],0),Budget_2022[Month],Budget_2022[Budget],"not found")</f>
        <v>39402</v>
      </c>
      <c r="N363" t="s">
        <v>699</v>
      </c>
    </row>
    <row r="364" spans="1:14" hidden="1">
      <c r="A364" t="s">
        <v>12</v>
      </c>
      <c r="B364" t="s">
        <v>173</v>
      </c>
      <c r="C364" t="s">
        <v>39</v>
      </c>
      <c r="D364" s="28" t="s">
        <v>414</v>
      </c>
      <c r="E364" s="9">
        <v>1092</v>
      </c>
      <c r="F364" t="s">
        <v>50</v>
      </c>
      <c r="G364" s="47" t="str">
        <f>_xlfn.XLOOKUP(Table22[[#This Row],[Reason ]],Churn_Mapping[Reason],Churn_Mapping[Type],"")</f>
        <v>Controllable</v>
      </c>
      <c r="H364" s="3">
        <v>44700</v>
      </c>
      <c r="I364" s="45" t="str">
        <f t="shared" si="7"/>
        <v>May</v>
      </c>
      <c r="J364" s="7"/>
      <c r="M364" s="15">
        <f>_xlfn.XLOOKUP(EOMONTH(Table22[[#This Row],[Effective Date: (BD)]],0),Budget_2022[Month],Budget_2022[Budget],"not found")</f>
        <v>39402</v>
      </c>
      <c r="N364" t="s">
        <v>700</v>
      </c>
    </row>
    <row r="365" spans="1:14" hidden="1">
      <c r="A365" t="s">
        <v>12</v>
      </c>
      <c r="B365" t="s">
        <v>173</v>
      </c>
      <c r="C365" t="s">
        <v>39</v>
      </c>
      <c r="D365" s="28" t="s">
        <v>414</v>
      </c>
      <c r="E365" s="9">
        <v>96</v>
      </c>
      <c r="F365" t="s">
        <v>50</v>
      </c>
      <c r="G365" s="47" t="str">
        <f>_xlfn.XLOOKUP(Table22[[#This Row],[Reason ]],Churn_Mapping[Reason],Churn_Mapping[Type],"")</f>
        <v>Controllable</v>
      </c>
      <c r="H365" s="3">
        <v>44702</v>
      </c>
      <c r="I365" s="45" t="str">
        <f t="shared" si="7"/>
        <v>May</v>
      </c>
      <c r="J365" s="7"/>
      <c r="K365">
        <v>3997779</v>
      </c>
      <c r="M365" s="14">
        <f>_xlfn.XLOOKUP(EOMONTH(Table22[[#This Row],[Effective Date: (BD)]],0),Budget_2022[Month],Budget_2022[Budget],"not found")</f>
        <v>39402</v>
      </c>
      <c r="N365" t="s">
        <v>701</v>
      </c>
    </row>
    <row r="366" spans="1:14" hidden="1">
      <c r="A366" t="s">
        <v>12</v>
      </c>
      <c r="B366" t="s">
        <v>173</v>
      </c>
      <c r="C366" t="s">
        <v>39</v>
      </c>
      <c r="D366" s="28" t="s">
        <v>414</v>
      </c>
      <c r="E366" s="9">
        <v>122</v>
      </c>
      <c r="F366" t="s">
        <v>50</v>
      </c>
      <c r="G366" s="47" t="str">
        <f>_xlfn.XLOOKUP(Table22[[#This Row],[Reason ]],Churn_Mapping[Reason],Churn_Mapping[Type],"")</f>
        <v>Controllable</v>
      </c>
      <c r="H366" s="3">
        <v>44688</v>
      </c>
      <c r="I366" s="45" t="str">
        <f t="shared" si="7"/>
        <v>May</v>
      </c>
      <c r="J366" s="7"/>
      <c r="K366">
        <v>3997779</v>
      </c>
      <c r="M366" s="14">
        <f>_xlfn.XLOOKUP(EOMONTH(Table22[[#This Row],[Effective Date: (BD)]],0),Budget_2022[Month],Budget_2022[Budget],"not found")</f>
        <v>39402</v>
      </c>
      <c r="N366" t="s">
        <v>697</v>
      </c>
    </row>
    <row r="367" spans="1:14" hidden="1">
      <c r="A367" t="s">
        <v>12</v>
      </c>
      <c r="B367" t="s">
        <v>173</v>
      </c>
      <c r="C367" t="s">
        <v>39</v>
      </c>
      <c r="D367" s="28" t="s">
        <v>414</v>
      </c>
      <c r="E367" s="9">
        <v>808</v>
      </c>
      <c r="F367" t="s">
        <v>50</v>
      </c>
      <c r="G367" s="47" t="str">
        <f>_xlfn.XLOOKUP(Table22[[#This Row],[Reason ]],Churn_Mapping[Reason],Churn_Mapping[Type],"")</f>
        <v>Controllable</v>
      </c>
      <c r="H367" s="3">
        <v>44700</v>
      </c>
      <c r="I367" s="45" t="str">
        <f t="shared" si="7"/>
        <v>May</v>
      </c>
      <c r="J367" s="7"/>
      <c r="M367" s="15">
        <f>_xlfn.XLOOKUP(EOMONTH(Table22[[#This Row],[Effective Date: (BD)]],0),Budget_2022[Month],Budget_2022[Budget],"not found")</f>
        <v>39402</v>
      </c>
      <c r="N367" t="s">
        <v>699</v>
      </c>
    </row>
    <row r="368" spans="1:14" hidden="1">
      <c r="A368" t="s">
        <v>12</v>
      </c>
      <c r="B368" t="s">
        <v>173</v>
      </c>
      <c r="C368" t="s">
        <v>39</v>
      </c>
      <c r="D368" s="28" t="s">
        <v>414</v>
      </c>
      <c r="E368" s="9">
        <v>946</v>
      </c>
      <c r="F368" t="s">
        <v>50</v>
      </c>
      <c r="G368" s="47" t="str">
        <f>_xlfn.XLOOKUP(Table22[[#This Row],[Reason ]],Churn_Mapping[Reason],Churn_Mapping[Type],"")</f>
        <v>Controllable</v>
      </c>
      <c r="H368" s="3">
        <v>44696</v>
      </c>
      <c r="I368" s="45" t="str">
        <f t="shared" si="7"/>
        <v>May</v>
      </c>
      <c r="J368" s="7"/>
      <c r="M368" s="15">
        <f>_xlfn.XLOOKUP(EOMONTH(Table22[[#This Row],[Effective Date: (BD)]],0),Budget_2022[Month],Budget_2022[Budget],"not found")</f>
        <v>39402</v>
      </c>
      <c r="N368" t="s">
        <v>702</v>
      </c>
    </row>
    <row r="369" spans="1:14" hidden="1">
      <c r="A369" t="s">
        <v>12</v>
      </c>
      <c r="B369" t="s">
        <v>173</v>
      </c>
      <c r="C369" t="s">
        <v>39</v>
      </c>
      <c r="D369" s="28" t="s">
        <v>414</v>
      </c>
      <c r="E369" s="9">
        <v>96</v>
      </c>
      <c r="F369" t="s">
        <v>50</v>
      </c>
      <c r="G369" s="47" t="str">
        <f>_xlfn.XLOOKUP(Table22[[#This Row],[Reason ]],Churn_Mapping[Reason],Churn_Mapping[Type],"")</f>
        <v>Controllable</v>
      </c>
      <c r="H369" s="3">
        <v>44707</v>
      </c>
      <c r="I369" s="45" t="str">
        <f t="shared" si="7"/>
        <v>May</v>
      </c>
      <c r="J369" s="7"/>
      <c r="M369" s="15">
        <f>_xlfn.XLOOKUP(EOMONTH(Table22[[#This Row],[Effective Date: (BD)]],0),Budget_2022[Month],Budget_2022[Budget],"not found")</f>
        <v>39402</v>
      </c>
      <c r="N369" t="s">
        <v>703</v>
      </c>
    </row>
    <row r="370" spans="1:14" hidden="1">
      <c r="A370" t="s">
        <v>12</v>
      </c>
      <c r="B370" t="s">
        <v>173</v>
      </c>
      <c r="C370" t="s">
        <v>39</v>
      </c>
      <c r="D370" s="28" t="s">
        <v>414</v>
      </c>
      <c r="E370" s="9">
        <v>985</v>
      </c>
      <c r="F370" t="s">
        <v>50</v>
      </c>
      <c r="G370" s="47" t="str">
        <f>_xlfn.XLOOKUP(Table22[[#This Row],[Reason ]],Churn_Mapping[Reason],Churn_Mapping[Type],"")</f>
        <v>Controllable</v>
      </c>
      <c r="H370" s="3">
        <v>44708</v>
      </c>
      <c r="I370" s="45" t="str">
        <f t="shared" si="7"/>
        <v>May</v>
      </c>
      <c r="J370" s="7"/>
      <c r="M370" s="15">
        <f>_xlfn.XLOOKUP(EOMONTH(Table22[[#This Row],[Effective Date: (BD)]],0),Budget_2022[Month],Budget_2022[Budget],"not found")</f>
        <v>39402</v>
      </c>
      <c r="N370" t="s">
        <v>704</v>
      </c>
    </row>
    <row r="371" spans="1:14" hidden="1">
      <c r="A371" t="s">
        <v>12</v>
      </c>
      <c r="B371" t="s">
        <v>160</v>
      </c>
      <c r="C371" t="s">
        <v>39</v>
      </c>
      <c r="D371" s="28" t="s">
        <v>414</v>
      </c>
      <c r="E371" s="9">
        <v>125</v>
      </c>
      <c r="F371" t="s">
        <v>475</v>
      </c>
      <c r="G371" s="47" t="str">
        <f>_xlfn.XLOOKUP(Table22[[#This Row],[Reason ]],Churn_Mapping[Reason],Churn_Mapping[Type],"")</f>
        <v>Controllable</v>
      </c>
      <c r="H371" s="3">
        <v>44745</v>
      </c>
      <c r="I371" s="45" t="str">
        <f t="shared" si="7"/>
        <v>July</v>
      </c>
      <c r="J371" s="7"/>
      <c r="M371" s="15">
        <f>_xlfn.XLOOKUP(EOMONTH(Table22[[#This Row],[Effective Date: (BD)]],0),Budget_2022[Month],Budget_2022[Budget],"not found")</f>
        <v>44332</v>
      </c>
      <c r="N371" t="s">
        <v>703</v>
      </c>
    </row>
    <row r="372" spans="1:14" hidden="1">
      <c r="A372" t="s">
        <v>12</v>
      </c>
      <c r="B372" t="s">
        <v>173</v>
      </c>
      <c r="C372" t="s">
        <v>161</v>
      </c>
      <c r="D372" s="28" t="s">
        <v>427</v>
      </c>
      <c r="E372" s="9">
        <v>157</v>
      </c>
      <c r="F372" t="s">
        <v>475</v>
      </c>
      <c r="G372" s="47" t="str">
        <f>_xlfn.XLOOKUP(Table22[[#This Row],[Reason ]],Churn_Mapping[Reason],Churn_Mapping[Type],"")</f>
        <v>Controllable</v>
      </c>
      <c r="H372" s="3">
        <v>44596</v>
      </c>
      <c r="I372" s="45" t="str">
        <f t="shared" si="7"/>
        <v>February</v>
      </c>
      <c r="J372" s="7"/>
      <c r="K372">
        <v>4224512</v>
      </c>
      <c r="M372" s="14">
        <f>_xlfn.XLOOKUP(EOMONTH(Table22[[#This Row],[Effective Date: (BD)]],0),Budget_2022[Month],Budget_2022[Budget],"not found")</f>
        <v>36547</v>
      </c>
    </row>
    <row r="373" spans="1:14" hidden="1">
      <c r="A373" t="s">
        <v>12</v>
      </c>
      <c r="B373" t="s">
        <v>202</v>
      </c>
      <c r="C373" t="s">
        <v>161</v>
      </c>
      <c r="D373" s="28" t="s">
        <v>427</v>
      </c>
      <c r="E373" s="9">
        <v>385</v>
      </c>
      <c r="F373" t="s">
        <v>475</v>
      </c>
      <c r="G373" s="47" t="str">
        <f>_xlfn.XLOOKUP(Table22[[#This Row],[Reason ]],Churn_Mapping[Reason],Churn_Mapping[Type],"")</f>
        <v>Controllable</v>
      </c>
      <c r="H373" s="3">
        <v>44853</v>
      </c>
      <c r="I373" s="45" t="str">
        <f t="shared" si="7"/>
        <v>October</v>
      </c>
      <c r="J373" s="7"/>
      <c r="M373" s="15">
        <f>_xlfn.XLOOKUP(EOMONTH(Table22[[#This Row],[Effective Date: (BD)]],0),Budget_2022[Month],Budget_2022[Budget],"not found")</f>
        <v>54434</v>
      </c>
    </row>
    <row r="374" spans="1:14" hidden="1">
      <c r="A374" t="s">
        <v>14</v>
      </c>
      <c r="B374" t="s">
        <v>173</v>
      </c>
      <c r="C374" t="s">
        <v>39</v>
      </c>
      <c r="D374" s="28" t="s">
        <v>705</v>
      </c>
      <c r="E374" s="9">
        <v>1640</v>
      </c>
      <c r="F374" t="s">
        <v>45</v>
      </c>
      <c r="G374" s="47" t="str">
        <f>_xlfn.XLOOKUP(Table22[[#This Row],[Reason ]],Churn_Mapping[Reason],Churn_Mapping[Type],"")</f>
        <v>Uncontrollable</v>
      </c>
      <c r="H374" s="3">
        <v>44713</v>
      </c>
      <c r="I374" s="45" t="str">
        <f t="shared" si="7"/>
        <v>June</v>
      </c>
      <c r="J374" s="7"/>
      <c r="M374" s="15">
        <f>_xlfn.XLOOKUP(EOMONTH(Table22[[#This Row],[Effective Date: (BD)]],0),Budget_2022[Month],Budget_2022[Budget],"not found")</f>
        <v>42008</v>
      </c>
    </row>
    <row r="375" spans="1:14" hidden="1">
      <c r="A375" t="s">
        <v>13</v>
      </c>
      <c r="B375" t="s">
        <v>160</v>
      </c>
      <c r="C375" t="s">
        <v>500</v>
      </c>
      <c r="D375" s="28" t="s">
        <v>706</v>
      </c>
      <c r="E375" s="9">
        <v>1780</v>
      </c>
      <c r="F375" s="81" t="s">
        <v>469</v>
      </c>
      <c r="G375" s="47" t="str">
        <f>_xlfn.XLOOKUP(Table22[[#This Row],[Reason ]],Churn_Mapping[Reason],Churn_Mapping[Type],"")</f>
        <v xml:space="preserve">Unknown </v>
      </c>
      <c r="H375" s="3">
        <v>44866</v>
      </c>
      <c r="I375" s="45" t="str">
        <f t="shared" si="7"/>
        <v>November</v>
      </c>
      <c r="J375" s="7"/>
      <c r="M375" s="15">
        <f>_xlfn.XLOOKUP(EOMONTH(Table22[[#This Row],[Effective Date: (BD)]],0),Budget_2022[Month],Budget_2022[Budget],"not found")</f>
        <v>55290</v>
      </c>
      <c r="N375" t="s">
        <v>707</v>
      </c>
    </row>
    <row r="376" spans="1:14" hidden="1">
      <c r="A376" t="s">
        <v>13</v>
      </c>
      <c r="B376" t="s">
        <v>478</v>
      </c>
      <c r="C376" t="s">
        <v>500</v>
      </c>
      <c r="D376" s="28" t="s">
        <v>706</v>
      </c>
      <c r="E376" s="9">
        <v>86.16</v>
      </c>
      <c r="F376" s="81" t="s">
        <v>469</v>
      </c>
      <c r="G376" s="47" t="str">
        <f>_xlfn.XLOOKUP(Table22[[#This Row],[Reason ]],Churn_Mapping[Reason],Churn_Mapping[Type],"")</f>
        <v xml:space="preserve">Unknown </v>
      </c>
      <c r="H376" s="3">
        <v>44866</v>
      </c>
      <c r="I376" s="45" t="str">
        <f t="shared" si="7"/>
        <v>November</v>
      </c>
      <c r="J376" s="7"/>
      <c r="M376" s="15">
        <f>_xlfn.XLOOKUP(EOMONTH(Table22[[#This Row],[Effective Date: (BD)]],0),Budget_2022[Month],Budget_2022[Budget],"not found")</f>
        <v>55290</v>
      </c>
    </row>
    <row r="377" spans="1:14" hidden="1">
      <c r="A377" t="s">
        <v>13</v>
      </c>
      <c r="B377" t="s">
        <v>202</v>
      </c>
      <c r="C377" t="s">
        <v>500</v>
      </c>
      <c r="D377" s="28" t="s">
        <v>706</v>
      </c>
      <c r="E377" s="9">
        <v>179.4</v>
      </c>
      <c r="F377" s="81" t="s">
        <v>469</v>
      </c>
      <c r="G377" s="47" t="str">
        <f>_xlfn.XLOOKUP(Table22[[#This Row],[Reason ]],Churn_Mapping[Reason],Churn_Mapping[Type],"")</f>
        <v xml:space="preserve">Unknown </v>
      </c>
      <c r="H377" s="3">
        <v>44866</v>
      </c>
      <c r="I377" s="45" t="str">
        <f t="shared" si="7"/>
        <v>November</v>
      </c>
      <c r="J377" s="7"/>
      <c r="M377" s="15">
        <f>_xlfn.XLOOKUP(EOMONTH(Table22[[#This Row],[Effective Date: (BD)]],0),Budget_2022[Month],Budget_2022[Budget],"not found")</f>
        <v>55290</v>
      </c>
    </row>
    <row r="378" spans="1:14" hidden="1">
      <c r="A378" t="s">
        <v>13</v>
      </c>
      <c r="B378" t="s">
        <v>386</v>
      </c>
      <c r="C378" t="s">
        <v>500</v>
      </c>
      <c r="D378" s="28" t="s">
        <v>706</v>
      </c>
      <c r="E378" s="9">
        <v>28.75</v>
      </c>
      <c r="F378" s="81" t="s">
        <v>469</v>
      </c>
      <c r="G378" s="47" t="str">
        <f>_xlfn.XLOOKUP(Table22[[#This Row],[Reason ]],Churn_Mapping[Reason],Churn_Mapping[Type],"")</f>
        <v xml:space="preserve">Unknown </v>
      </c>
      <c r="H378" s="3">
        <v>44866</v>
      </c>
      <c r="I378" s="45" t="str">
        <f t="shared" si="7"/>
        <v>November</v>
      </c>
      <c r="J378" s="7"/>
      <c r="M378" s="15">
        <f>_xlfn.XLOOKUP(EOMONTH(Table22[[#This Row],[Effective Date: (BD)]],0),Budget_2022[Month],Budget_2022[Budget],"not found")</f>
        <v>55290</v>
      </c>
    </row>
    <row r="379" spans="1:14" hidden="1">
      <c r="A379" t="s">
        <v>13</v>
      </c>
      <c r="B379" t="s">
        <v>290</v>
      </c>
      <c r="C379" t="s">
        <v>168</v>
      </c>
      <c r="D379" s="28" t="s">
        <v>708</v>
      </c>
      <c r="E379" s="9">
        <v>137.15</v>
      </c>
      <c r="F379" t="s">
        <v>45</v>
      </c>
      <c r="G379" s="47" t="str">
        <f>_xlfn.XLOOKUP(Table22[[#This Row],[Reason ]],Churn_Mapping[Reason],Churn_Mapping[Type],"")</f>
        <v>Uncontrollable</v>
      </c>
      <c r="H379" s="3">
        <v>44743</v>
      </c>
      <c r="I379" s="45" t="str">
        <f t="shared" si="7"/>
        <v>July</v>
      </c>
      <c r="J379" s="7"/>
      <c r="M379" s="15">
        <f>_xlfn.XLOOKUP(EOMONTH(Table22[[#This Row],[Effective Date: (BD)]],0),Budget_2022[Month],Budget_2022[Budget],"not found")</f>
        <v>44332</v>
      </c>
    </row>
    <row r="380" spans="1:14" hidden="1">
      <c r="A380" t="s">
        <v>14</v>
      </c>
      <c r="B380" t="s">
        <v>290</v>
      </c>
      <c r="C380" t="s">
        <v>168</v>
      </c>
      <c r="D380" s="28" t="s">
        <v>708</v>
      </c>
      <c r="E380" s="9">
        <v>291.42</v>
      </c>
      <c r="F380" t="s">
        <v>45</v>
      </c>
      <c r="G380" s="47" t="str">
        <f>_xlfn.XLOOKUP(Table22[[#This Row],[Reason ]],Churn_Mapping[Reason],Churn_Mapping[Type],"")</f>
        <v>Uncontrollable</v>
      </c>
      <c r="H380" s="3">
        <v>44682</v>
      </c>
      <c r="I380" s="45" t="str">
        <f t="shared" si="7"/>
        <v>May</v>
      </c>
      <c r="J380" s="7"/>
      <c r="M380" s="15">
        <f>_xlfn.XLOOKUP(EOMONTH(Table22[[#This Row],[Effective Date: (BD)]],0),Budget_2022[Month],Budget_2022[Budget],"not found")</f>
        <v>39402</v>
      </c>
    </row>
    <row r="381" spans="1:14" hidden="1">
      <c r="A381" t="s">
        <v>12</v>
      </c>
      <c r="B381" t="s">
        <v>478</v>
      </c>
      <c r="C381" t="s">
        <v>161</v>
      </c>
      <c r="D381" s="28" t="s">
        <v>709</v>
      </c>
      <c r="E381" s="9">
        <v>324</v>
      </c>
      <c r="F381" t="s">
        <v>475</v>
      </c>
      <c r="G381" s="47" t="str">
        <f>_xlfn.XLOOKUP(Table22[[#This Row],[Reason ]],Churn_Mapping[Reason],Churn_Mapping[Type],"")</f>
        <v>Controllable</v>
      </c>
      <c r="H381" s="3">
        <v>44755</v>
      </c>
      <c r="I381" s="45" t="str">
        <f t="shared" si="7"/>
        <v>July</v>
      </c>
      <c r="J381" s="7"/>
      <c r="M381" s="15">
        <f>_xlfn.XLOOKUP(EOMONTH(Table22[[#This Row],[Effective Date: (BD)]],0),Budget_2022[Month],Budget_2022[Budget],"not found")</f>
        <v>44332</v>
      </c>
      <c r="N381" t="s">
        <v>710</v>
      </c>
    </row>
    <row r="382" spans="1:14" hidden="1">
      <c r="A382" t="s">
        <v>12</v>
      </c>
      <c r="B382" t="s">
        <v>160</v>
      </c>
      <c r="C382" t="s">
        <v>225</v>
      </c>
      <c r="D382" s="28" t="s">
        <v>711</v>
      </c>
      <c r="E382" s="9">
        <v>297</v>
      </c>
      <c r="F382" t="s">
        <v>475</v>
      </c>
      <c r="G382" s="47" t="str">
        <f>_xlfn.XLOOKUP(Table22[[#This Row],[Reason ]],Churn_Mapping[Reason],Churn_Mapping[Type],"")</f>
        <v>Controllable</v>
      </c>
      <c r="H382" s="3">
        <v>44593</v>
      </c>
      <c r="I382" s="45" t="str">
        <f t="shared" si="7"/>
        <v>February</v>
      </c>
      <c r="J382" s="7"/>
      <c r="K382">
        <v>4246958</v>
      </c>
      <c r="M382" s="14">
        <f>_xlfn.XLOOKUP(EOMONTH(Table22[[#This Row],[Effective Date: (BD)]],0),Budget_2022[Month],Budget_2022[Budget],"not found")</f>
        <v>36547</v>
      </c>
    </row>
    <row r="383" spans="1:14" hidden="1">
      <c r="A383" t="s">
        <v>14</v>
      </c>
      <c r="B383" t="s">
        <v>173</v>
      </c>
      <c r="C383" t="s">
        <v>39</v>
      </c>
      <c r="D383" s="28" t="s">
        <v>712</v>
      </c>
      <c r="E383" s="9">
        <v>120</v>
      </c>
      <c r="F383" t="s">
        <v>54</v>
      </c>
      <c r="G383" s="47" t="str">
        <f>_xlfn.XLOOKUP(Table22[[#This Row],[Reason ]],Churn_Mapping[Reason],Churn_Mapping[Type],"")</f>
        <v>Uncontrollable</v>
      </c>
      <c r="H383" s="3">
        <v>44593</v>
      </c>
      <c r="I383" s="45" t="str">
        <f t="shared" si="7"/>
        <v>February</v>
      </c>
      <c r="J383" s="5">
        <v>44656</v>
      </c>
      <c r="K383">
        <v>4172656</v>
      </c>
      <c r="M383" s="14">
        <f>_xlfn.XLOOKUP(EOMONTH(Table22[[#This Row],[Effective Date: (BD)]],0),Budget_2022[Month],Budget_2022[Budget],"not found")</f>
        <v>36547</v>
      </c>
      <c r="N383" t="s">
        <v>713</v>
      </c>
    </row>
    <row r="384" spans="1:14" hidden="1">
      <c r="A384" t="s">
        <v>14</v>
      </c>
      <c r="B384" t="s">
        <v>173</v>
      </c>
      <c r="C384" t="s">
        <v>39</v>
      </c>
      <c r="D384" s="28" t="s">
        <v>712</v>
      </c>
      <c r="E384" s="9">
        <v>598</v>
      </c>
      <c r="F384" t="s">
        <v>54</v>
      </c>
      <c r="G384" s="47" t="str">
        <f>_xlfn.XLOOKUP(Table22[[#This Row],[Reason ]],Churn_Mapping[Reason],Churn_Mapping[Type],"")</f>
        <v>Uncontrollable</v>
      </c>
      <c r="H384" s="3">
        <v>44657</v>
      </c>
      <c r="I384" s="45" t="str">
        <f t="shared" si="7"/>
        <v>April</v>
      </c>
      <c r="J384" s="5">
        <v>44587</v>
      </c>
      <c r="K384">
        <v>4172656</v>
      </c>
      <c r="M384" s="14">
        <f>_xlfn.XLOOKUP(EOMONTH(Table22[[#This Row],[Effective Date: (BD)]],0),Budget_2022[Month],Budget_2022[Budget],"not found")</f>
        <v>37161.300000000003</v>
      </c>
      <c r="N384" t="s">
        <v>714</v>
      </c>
    </row>
    <row r="385" spans="1:14" hidden="1">
      <c r="A385" t="s">
        <v>14</v>
      </c>
      <c r="B385" t="s">
        <v>173</v>
      </c>
      <c r="C385" t="s">
        <v>39</v>
      </c>
      <c r="D385" s="28" t="s">
        <v>712</v>
      </c>
      <c r="E385" s="9">
        <v>100</v>
      </c>
      <c r="F385" t="s">
        <v>54</v>
      </c>
      <c r="G385" s="47" t="str">
        <f>_xlfn.XLOOKUP(Table22[[#This Row],[Reason ]],Churn_Mapping[Reason],Churn_Mapping[Type],"")</f>
        <v>Uncontrollable</v>
      </c>
      <c r="H385" s="3">
        <v>44593</v>
      </c>
      <c r="I385" s="45" t="str">
        <f t="shared" si="7"/>
        <v>February</v>
      </c>
      <c r="J385" s="5">
        <v>44880</v>
      </c>
      <c r="K385">
        <v>4172656</v>
      </c>
      <c r="M385" s="14">
        <f>_xlfn.XLOOKUP(EOMONTH(Table22[[#This Row],[Effective Date: (BD)]],0),Budget_2022[Month],Budget_2022[Budget],"not found")</f>
        <v>36547</v>
      </c>
      <c r="N385" t="s">
        <v>715</v>
      </c>
    </row>
    <row r="386" spans="1:14" hidden="1">
      <c r="A386" t="s">
        <v>14</v>
      </c>
      <c r="B386" t="s">
        <v>173</v>
      </c>
      <c r="C386" t="s">
        <v>39</v>
      </c>
      <c r="D386" s="28" t="s">
        <v>712</v>
      </c>
      <c r="E386" s="9">
        <v>100</v>
      </c>
      <c r="F386" t="s">
        <v>54</v>
      </c>
      <c r="G386" s="47" t="str">
        <f>_xlfn.XLOOKUP(Table22[[#This Row],[Reason ]],Churn_Mapping[Reason],Churn_Mapping[Type],"")</f>
        <v>Uncontrollable</v>
      </c>
      <c r="H386" s="3">
        <v>44593</v>
      </c>
      <c r="I386" s="45" t="str">
        <f t="shared" si="7"/>
        <v>February</v>
      </c>
      <c r="J386" s="5">
        <v>44844</v>
      </c>
      <c r="K386">
        <v>4172656</v>
      </c>
      <c r="M386" s="14">
        <f>_xlfn.XLOOKUP(EOMONTH(Table22[[#This Row],[Effective Date: (BD)]],0),Budget_2022[Month],Budget_2022[Budget],"not found")</f>
        <v>36547</v>
      </c>
      <c r="N386" t="s">
        <v>716</v>
      </c>
    </row>
    <row r="387" spans="1:14" hidden="1">
      <c r="A387" t="s">
        <v>14</v>
      </c>
      <c r="B387" t="s">
        <v>173</v>
      </c>
      <c r="C387" t="s">
        <v>39</v>
      </c>
      <c r="D387" s="28" t="s">
        <v>712</v>
      </c>
      <c r="E387" s="9">
        <v>1087</v>
      </c>
      <c r="F387" t="s">
        <v>54</v>
      </c>
      <c r="G387" s="47" t="str">
        <f>_xlfn.XLOOKUP(Table22[[#This Row],[Reason ]],Churn_Mapping[Reason],Churn_Mapping[Type],"")</f>
        <v>Uncontrollable</v>
      </c>
      <c r="H387" s="3">
        <v>44593</v>
      </c>
      <c r="I387" s="45" t="str">
        <f t="shared" si="7"/>
        <v>February</v>
      </c>
      <c r="J387" s="5">
        <v>44733</v>
      </c>
      <c r="K387">
        <v>4172656</v>
      </c>
      <c r="M387" s="14">
        <f>_xlfn.XLOOKUP(EOMONTH(Table22[[#This Row],[Effective Date: (BD)]],0),Budget_2022[Month],Budget_2022[Budget],"not found")</f>
        <v>36547</v>
      </c>
      <c r="N387" t="s">
        <v>717</v>
      </c>
    </row>
    <row r="388" spans="1:14" hidden="1">
      <c r="A388" t="s">
        <v>14</v>
      </c>
      <c r="B388" t="s">
        <v>42</v>
      </c>
      <c r="C388" t="s">
        <v>39</v>
      </c>
      <c r="D388" s="28" t="s">
        <v>712</v>
      </c>
      <c r="E388" s="9">
        <v>200</v>
      </c>
      <c r="F388" t="s">
        <v>54</v>
      </c>
      <c r="G388" s="47" t="str">
        <f>_xlfn.XLOOKUP(Table22[[#This Row],[Reason ]],Churn_Mapping[Reason],Churn_Mapping[Type],"")</f>
        <v>Uncontrollable</v>
      </c>
      <c r="H388" s="3">
        <v>44593</v>
      </c>
      <c r="I388" s="45" t="str">
        <f t="shared" si="7"/>
        <v>February</v>
      </c>
      <c r="J388" s="5">
        <v>44641</v>
      </c>
      <c r="K388">
        <v>4172656</v>
      </c>
      <c r="M388" s="14">
        <f>_xlfn.XLOOKUP(EOMONTH(Table22[[#This Row],[Effective Date: (BD)]],0),Budget_2022[Month],Budget_2022[Budget],"not found")</f>
        <v>36547</v>
      </c>
      <c r="N388" s="9" t="s">
        <v>718</v>
      </c>
    </row>
    <row r="389" spans="1:14" hidden="1">
      <c r="A389" t="s">
        <v>14</v>
      </c>
      <c r="B389" t="s">
        <v>42</v>
      </c>
      <c r="C389" t="s">
        <v>39</v>
      </c>
      <c r="D389" s="28" t="s">
        <v>712</v>
      </c>
      <c r="E389" s="9">
        <v>150</v>
      </c>
      <c r="F389" t="s">
        <v>54</v>
      </c>
      <c r="G389" s="47" t="str">
        <f>_xlfn.XLOOKUP(Table22[[#This Row],[Reason ]],Churn_Mapping[Reason],Churn_Mapping[Type],"")</f>
        <v>Uncontrollable</v>
      </c>
      <c r="H389" s="3">
        <v>44593</v>
      </c>
      <c r="I389" s="45" t="str">
        <f t="shared" si="7"/>
        <v>February</v>
      </c>
      <c r="J389" s="5">
        <v>44831</v>
      </c>
      <c r="K389">
        <v>4172656</v>
      </c>
      <c r="M389" s="14">
        <f>_xlfn.XLOOKUP(EOMONTH(Table22[[#This Row],[Effective Date: (BD)]],0),Budget_2022[Month],Budget_2022[Budget],"not found")</f>
        <v>36547</v>
      </c>
      <c r="N389" t="s">
        <v>719</v>
      </c>
    </row>
    <row r="390" spans="1:14" hidden="1">
      <c r="A390" t="s">
        <v>14</v>
      </c>
      <c r="B390" t="s">
        <v>42</v>
      </c>
      <c r="C390" t="s">
        <v>39</v>
      </c>
      <c r="D390" s="28" t="s">
        <v>712</v>
      </c>
      <c r="E390" s="9">
        <v>100</v>
      </c>
      <c r="F390" t="s">
        <v>54</v>
      </c>
      <c r="G390" s="47" t="str">
        <f>_xlfn.XLOOKUP(Table22[[#This Row],[Reason ]],Churn_Mapping[Reason],Churn_Mapping[Type],"")</f>
        <v>Uncontrollable</v>
      </c>
      <c r="H390" s="3">
        <v>44593</v>
      </c>
      <c r="I390" s="45" t="str">
        <f t="shared" si="7"/>
        <v>February</v>
      </c>
      <c r="J390" s="5">
        <v>44656</v>
      </c>
      <c r="K390">
        <v>4172656</v>
      </c>
      <c r="M390" s="14">
        <f>_xlfn.XLOOKUP(EOMONTH(Table22[[#This Row],[Effective Date: (BD)]],0),Budget_2022[Month],Budget_2022[Budget],"not found")</f>
        <v>36547</v>
      </c>
      <c r="N390" t="s">
        <v>713</v>
      </c>
    </row>
    <row r="391" spans="1:14" hidden="1">
      <c r="A391" t="s">
        <v>14</v>
      </c>
      <c r="B391" t="s">
        <v>42</v>
      </c>
      <c r="C391" t="s">
        <v>39</v>
      </c>
      <c r="D391" s="28" t="s">
        <v>712</v>
      </c>
      <c r="E391" s="9">
        <v>-3</v>
      </c>
      <c r="F391" t="s">
        <v>54</v>
      </c>
      <c r="G391" s="47" t="str">
        <f>_xlfn.XLOOKUP(Table22[[#This Row],[Reason ]],Churn_Mapping[Reason],Churn_Mapping[Type],"")</f>
        <v>Uncontrollable</v>
      </c>
      <c r="H391" s="3">
        <v>44593</v>
      </c>
      <c r="I391" s="45" t="str">
        <f t="shared" si="7"/>
        <v>February</v>
      </c>
      <c r="J391" s="5">
        <v>44656</v>
      </c>
      <c r="K391">
        <v>4172656</v>
      </c>
      <c r="M391" s="14">
        <f>_xlfn.XLOOKUP(EOMONTH(Table22[[#This Row],[Effective Date: (BD)]],0),Budget_2022[Month],Budget_2022[Budget],"not found")</f>
        <v>36547</v>
      </c>
      <c r="N391" t="s">
        <v>713</v>
      </c>
    </row>
    <row r="392" spans="1:14" hidden="1">
      <c r="A392" t="s">
        <v>14</v>
      </c>
      <c r="B392" t="s">
        <v>42</v>
      </c>
      <c r="C392" t="s">
        <v>39</v>
      </c>
      <c r="D392" s="28" t="s">
        <v>712</v>
      </c>
      <c r="E392" s="9">
        <v>100</v>
      </c>
      <c r="F392" t="s">
        <v>54</v>
      </c>
      <c r="G392" s="47" t="str">
        <f>_xlfn.XLOOKUP(Table22[[#This Row],[Reason ]],Churn_Mapping[Reason],Churn_Mapping[Type],"")</f>
        <v>Uncontrollable</v>
      </c>
      <c r="H392" s="3">
        <v>44593</v>
      </c>
      <c r="I392" s="45" t="str">
        <f t="shared" si="7"/>
        <v>February</v>
      </c>
      <c r="J392" s="5">
        <v>44587</v>
      </c>
      <c r="K392">
        <v>4172656</v>
      </c>
      <c r="M392" s="14">
        <f>_xlfn.XLOOKUP(EOMONTH(Table22[[#This Row],[Effective Date: (BD)]],0),Budget_2022[Month],Budget_2022[Budget],"not found")</f>
        <v>36547</v>
      </c>
      <c r="N392" t="s">
        <v>714</v>
      </c>
    </row>
    <row r="393" spans="1:14" hidden="1">
      <c r="A393" t="s">
        <v>14</v>
      </c>
      <c r="B393" t="s">
        <v>42</v>
      </c>
      <c r="C393" t="s">
        <v>39</v>
      </c>
      <c r="D393" s="28" t="s">
        <v>712</v>
      </c>
      <c r="E393" s="9">
        <v>292</v>
      </c>
      <c r="F393" t="s">
        <v>54</v>
      </c>
      <c r="G393" s="47" t="str">
        <f>_xlfn.XLOOKUP(Table22[[#This Row],[Reason ]],Churn_Mapping[Reason],Churn_Mapping[Type],"")</f>
        <v>Uncontrollable</v>
      </c>
      <c r="H393" s="3">
        <v>44593</v>
      </c>
      <c r="I393" s="45" t="str">
        <f t="shared" si="7"/>
        <v>February</v>
      </c>
      <c r="J393" s="5">
        <v>44880</v>
      </c>
      <c r="K393">
        <v>4172656</v>
      </c>
      <c r="M393" s="14">
        <f>_xlfn.XLOOKUP(EOMONTH(Table22[[#This Row],[Effective Date: (BD)]],0),Budget_2022[Month],Budget_2022[Budget],"not found")</f>
        <v>36547</v>
      </c>
      <c r="N393" t="s">
        <v>715</v>
      </c>
    </row>
    <row r="394" spans="1:14" hidden="1">
      <c r="A394" t="s">
        <v>14</v>
      </c>
      <c r="B394" t="s">
        <v>42</v>
      </c>
      <c r="C394" t="s">
        <v>39</v>
      </c>
      <c r="D394" s="28" t="s">
        <v>712</v>
      </c>
      <c r="E394" s="9">
        <v>425</v>
      </c>
      <c r="F394" t="s">
        <v>54</v>
      </c>
      <c r="G394" s="47" t="str">
        <f>_xlfn.XLOOKUP(Table22[[#This Row],[Reason ]],Churn_Mapping[Reason],Churn_Mapping[Type],"")</f>
        <v>Uncontrollable</v>
      </c>
      <c r="H394" s="3">
        <v>44593</v>
      </c>
      <c r="I394" s="45" t="str">
        <f t="shared" si="7"/>
        <v>February</v>
      </c>
      <c r="J394" s="5">
        <v>44601</v>
      </c>
      <c r="K394">
        <v>4172656</v>
      </c>
      <c r="M394" s="14">
        <f>_xlfn.XLOOKUP(EOMONTH(Table22[[#This Row],[Effective Date: (BD)]],0),Budget_2022[Month],Budget_2022[Budget],"not found")</f>
        <v>36547</v>
      </c>
      <c r="N394" t="s">
        <v>720</v>
      </c>
    </row>
    <row r="395" spans="1:14" hidden="1">
      <c r="A395" t="s">
        <v>14</v>
      </c>
      <c r="B395" t="s">
        <v>42</v>
      </c>
      <c r="C395" t="s">
        <v>39</v>
      </c>
      <c r="D395" s="28" t="s">
        <v>712</v>
      </c>
      <c r="E395" s="9">
        <v>233</v>
      </c>
      <c r="F395" t="s">
        <v>54</v>
      </c>
      <c r="G395" s="47" t="str">
        <f>_xlfn.XLOOKUP(Table22[[#This Row],[Reason ]],Churn_Mapping[Reason],Churn_Mapping[Type],"")</f>
        <v>Uncontrollable</v>
      </c>
      <c r="H395" s="3">
        <v>44593</v>
      </c>
      <c r="I395" s="45" t="str">
        <f t="shared" si="7"/>
        <v>February</v>
      </c>
      <c r="J395" s="5">
        <v>44844</v>
      </c>
      <c r="K395">
        <v>4172656</v>
      </c>
      <c r="M395" s="14">
        <f>_xlfn.XLOOKUP(EOMONTH(Table22[[#This Row],[Effective Date: (BD)]],0),Budget_2022[Month],Budget_2022[Budget],"not found")</f>
        <v>36547</v>
      </c>
      <c r="N395" t="s">
        <v>716</v>
      </c>
    </row>
    <row r="396" spans="1:14" hidden="1">
      <c r="A396" t="s">
        <v>14</v>
      </c>
      <c r="B396" t="s">
        <v>42</v>
      </c>
      <c r="C396" t="s">
        <v>39</v>
      </c>
      <c r="D396" s="28" t="s">
        <v>712</v>
      </c>
      <c r="E396" s="9">
        <v>100</v>
      </c>
      <c r="F396" t="s">
        <v>54</v>
      </c>
      <c r="G396" s="47" t="str">
        <f>_xlfn.XLOOKUP(Table22[[#This Row],[Reason ]],Churn_Mapping[Reason],Churn_Mapping[Type],"")</f>
        <v>Uncontrollable</v>
      </c>
      <c r="H396" s="3">
        <v>44593</v>
      </c>
      <c r="I396" s="45" t="str">
        <f t="shared" si="7"/>
        <v>February</v>
      </c>
      <c r="J396" s="5">
        <v>44733</v>
      </c>
      <c r="K396">
        <v>4172656</v>
      </c>
      <c r="M396" s="14">
        <f>_xlfn.XLOOKUP(EOMONTH(Table22[[#This Row],[Effective Date: (BD)]],0),Budget_2022[Month],Budget_2022[Budget],"not found")</f>
        <v>36547</v>
      </c>
      <c r="N396" t="s">
        <v>717</v>
      </c>
    </row>
    <row r="397" spans="1:14" hidden="1">
      <c r="A397" t="s">
        <v>14</v>
      </c>
      <c r="B397" t="s">
        <v>42</v>
      </c>
      <c r="C397" t="s">
        <v>39</v>
      </c>
      <c r="D397" s="28" t="s">
        <v>712</v>
      </c>
      <c r="E397" s="9">
        <v>150</v>
      </c>
      <c r="F397" t="s">
        <v>54</v>
      </c>
      <c r="G397" s="47" t="str">
        <f>_xlfn.XLOOKUP(Table22[[#This Row],[Reason ]],Churn_Mapping[Reason],Churn_Mapping[Type],"")</f>
        <v>Uncontrollable</v>
      </c>
      <c r="H397" s="3">
        <v>44593</v>
      </c>
      <c r="I397" s="45" t="str">
        <f t="shared" si="7"/>
        <v>February</v>
      </c>
      <c r="J397" s="5">
        <v>44913</v>
      </c>
      <c r="K397">
        <v>4172656</v>
      </c>
      <c r="M397" s="14">
        <f>_xlfn.XLOOKUP(EOMONTH(Table22[[#This Row],[Effective Date: (BD)]],0),Budget_2022[Month],Budget_2022[Budget],"not found")</f>
        <v>36547</v>
      </c>
      <c r="N397" t="s">
        <v>721</v>
      </c>
    </row>
    <row r="398" spans="1:14" hidden="1">
      <c r="A398" t="s">
        <v>14</v>
      </c>
      <c r="B398" t="s">
        <v>42</v>
      </c>
      <c r="C398" t="s">
        <v>39</v>
      </c>
      <c r="D398" s="28" t="s">
        <v>712</v>
      </c>
      <c r="E398" s="9">
        <v>150</v>
      </c>
      <c r="F398" t="s">
        <v>54</v>
      </c>
      <c r="G398" s="47" t="str">
        <f>_xlfn.XLOOKUP(Table22[[#This Row],[Reason ]],Churn_Mapping[Reason],Churn_Mapping[Type],"")</f>
        <v>Uncontrollable</v>
      </c>
      <c r="H398" s="3">
        <v>44593</v>
      </c>
      <c r="I398" s="45" t="str">
        <f t="shared" si="7"/>
        <v>February</v>
      </c>
      <c r="J398" s="5">
        <v>44592</v>
      </c>
      <c r="K398">
        <v>4172656</v>
      </c>
      <c r="M398" s="14">
        <f>_xlfn.XLOOKUP(EOMONTH(Table22[[#This Row],[Effective Date: (BD)]],0),Budget_2022[Month],Budget_2022[Budget],"not found")</f>
        <v>36547</v>
      </c>
      <c r="N398" t="s">
        <v>722</v>
      </c>
    </row>
    <row r="399" spans="1:14" hidden="1">
      <c r="A399" t="s">
        <v>14</v>
      </c>
      <c r="B399" t="s">
        <v>42</v>
      </c>
      <c r="C399" t="s">
        <v>39</v>
      </c>
      <c r="D399" s="28" t="s">
        <v>712</v>
      </c>
      <c r="E399" s="9">
        <v>150</v>
      </c>
      <c r="F399" t="s">
        <v>54</v>
      </c>
      <c r="G399" s="47" t="str">
        <f>_xlfn.XLOOKUP(Table22[[#This Row],[Reason ]],Churn_Mapping[Reason],Churn_Mapping[Type],"")</f>
        <v>Uncontrollable</v>
      </c>
      <c r="H399" s="3">
        <v>44593</v>
      </c>
      <c r="I399" s="45" t="str">
        <f t="shared" si="7"/>
        <v>February</v>
      </c>
      <c r="J399" s="5">
        <v>44710</v>
      </c>
      <c r="K399">
        <v>4172656</v>
      </c>
      <c r="M399" s="14">
        <f>_xlfn.XLOOKUP(EOMONTH(Table22[[#This Row],[Effective Date: (BD)]],0),Budget_2022[Month],Budget_2022[Budget],"not found")</f>
        <v>36547</v>
      </c>
      <c r="N399" t="s">
        <v>723</v>
      </c>
    </row>
    <row r="400" spans="1:14" hidden="1">
      <c r="A400" t="s">
        <v>14</v>
      </c>
      <c r="B400" t="s">
        <v>42</v>
      </c>
      <c r="C400" t="s">
        <v>39</v>
      </c>
      <c r="D400" s="28" t="s">
        <v>712</v>
      </c>
      <c r="E400" s="9">
        <v>150</v>
      </c>
      <c r="F400" t="s">
        <v>54</v>
      </c>
      <c r="G400" s="47" t="str">
        <f>_xlfn.XLOOKUP(Table22[[#This Row],[Reason ]],Churn_Mapping[Reason],Churn_Mapping[Type],"")</f>
        <v>Uncontrollable</v>
      </c>
      <c r="H400" s="3">
        <v>44593</v>
      </c>
      <c r="I400" s="45" t="str">
        <f t="shared" si="7"/>
        <v>February</v>
      </c>
      <c r="J400" s="5">
        <v>44800</v>
      </c>
      <c r="K400">
        <v>4172656</v>
      </c>
      <c r="M400" s="14">
        <f>_xlfn.XLOOKUP(EOMONTH(Table22[[#This Row],[Effective Date: (BD)]],0),Budget_2022[Month],Budget_2022[Budget],"not found")</f>
        <v>36547</v>
      </c>
      <c r="N400" t="s">
        <v>724</v>
      </c>
    </row>
    <row r="401" spans="1:14" hidden="1">
      <c r="A401" t="s">
        <v>14</v>
      </c>
      <c r="B401" t="s">
        <v>173</v>
      </c>
      <c r="C401" t="s">
        <v>39</v>
      </c>
      <c r="D401" s="28" t="s">
        <v>712</v>
      </c>
      <c r="E401" s="9">
        <v>192</v>
      </c>
      <c r="F401" t="s">
        <v>54</v>
      </c>
      <c r="G401" s="47" t="str">
        <f>_xlfn.XLOOKUP(Table22[[#This Row],[Reason ]],Churn_Mapping[Reason],Churn_Mapping[Type],"")</f>
        <v>Uncontrollable</v>
      </c>
      <c r="H401" s="3">
        <v>44716</v>
      </c>
      <c r="I401" s="45" t="str">
        <f t="shared" si="7"/>
        <v>June</v>
      </c>
      <c r="J401" s="7"/>
      <c r="L401">
        <v>1030.4000000000001</v>
      </c>
      <c r="M401" s="15">
        <f>_xlfn.XLOOKUP(EOMONTH(Table22[[#This Row],[Effective Date: (BD)]],0),Budget_2022[Month],Budget_2022[Budget],"not found")</f>
        <v>42008</v>
      </c>
    </row>
    <row r="402" spans="1:14" hidden="1">
      <c r="A402" t="s">
        <v>14</v>
      </c>
      <c r="B402" t="s">
        <v>42</v>
      </c>
      <c r="C402" t="s">
        <v>39</v>
      </c>
      <c r="D402" s="28" t="s">
        <v>712</v>
      </c>
      <c r="E402" s="9">
        <v>150</v>
      </c>
      <c r="F402" t="s">
        <v>54</v>
      </c>
      <c r="G402" s="47" t="str">
        <f>_xlfn.XLOOKUP(Table22[[#This Row],[Reason ]],Churn_Mapping[Reason],Churn_Mapping[Type],"")</f>
        <v>Uncontrollable</v>
      </c>
      <c r="H402" s="3">
        <v>44593</v>
      </c>
      <c r="I402" s="45" t="str">
        <f t="shared" si="7"/>
        <v>February</v>
      </c>
      <c r="J402" s="5">
        <v>44743</v>
      </c>
      <c r="K402">
        <v>4172656</v>
      </c>
      <c r="M402" s="14">
        <f>_xlfn.XLOOKUP(EOMONTH(Table22[[#This Row],[Effective Date: (BD)]],0),Budget_2022[Month],Budget_2022[Budget],"not found")</f>
        <v>36547</v>
      </c>
      <c r="N402" t="s">
        <v>725</v>
      </c>
    </row>
    <row r="403" spans="1:14" hidden="1">
      <c r="A403" t="s">
        <v>14</v>
      </c>
      <c r="B403" t="s">
        <v>42</v>
      </c>
      <c r="C403" t="s">
        <v>39</v>
      </c>
      <c r="D403" s="28" t="s">
        <v>712</v>
      </c>
      <c r="E403" s="9">
        <v>150</v>
      </c>
      <c r="F403" t="s">
        <v>54</v>
      </c>
      <c r="G403" s="47" t="str">
        <f>_xlfn.XLOOKUP(Table22[[#This Row],[Reason ]],Churn_Mapping[Reason],Churn_Mapping[Type],"")</f>
        <v>Uncontrollable</v>
      </c>
      <c r="H403" s="3">
        <v>44593</v>
      </c>
      <c r="I403" s="45" t="str">
        <f t="shared" si="7"/>
        <v>February</v>
      </c>
      <c r="J403" s="5">
        <v>44595</v>
      </c>
      <c r="K403">
        <v>4172656</v>
      </c>
      <c r="M403" s="14">
        <f>_xlfn.XLOOKUP(EOMONTH(Table22[[#This Row],[Effective Date: (BD)]],0),Budget_2022[Month],Budget_2022[Budget],"not found")</f>
        <v>36547</v>
      </c>
      <c r="N403" t="s">
        <v>726</v>
      </c>
    </row>
    <row r="404" spans="1:14" hidden="1">
      <c r="A404" t="s">
        <v>14</v>
      </c>
      <c r="B404" t="s">
        <v>42</v>
      </c>
      <c r="C404" t="s">
        <v>39</v>
      </c>
      <c r="D404" s="28" t="s">
        <v>712</v>
      </c>
      <c r="E404" s="9">
        <v>142</v>
      </c>
      <c r="F404" t="s">
        <v>54</v>
      </c>
      <c r="G404" s="47" t="str">
        <f>_xlfn.XLOOKUP(Table22[[#This Row],[Reason ]],Churn_Mapping[Reason],Churn_Mapping[Type],"")</f>
        <v>Uncontrollable</v>
      </c>
      <c r="H404" s="3">
        <v>44593</v>
      </c>
      <c r="I404" s="45" t="str">
        <f t="shared" ref="I404:I423" si="8">TEXT(H404,"mmmm")</f>
        <v>February</v>
      </c>
      <c r="J404" s="5">
        <v>44595</v>
      </c>
      <c r="K404">
        <v>4172656</v>
      </c>
      <c r="M404" s="14">
        <f>_xlfn.XLOOKUP(EOMONTH(Table22[[#This Row],[Effective Date: (BD)]],0),Budget_2022[Month],Budget_2022[Budget],"not found")</f>
        <v>36547</v>
      </c>
      <c r="N404" t="s">
        <v>727</v>
      </c>
    </row>
    <row r="405" spans="1:14" hidden="1">
      <c r="A405" t="s">
        <v>14</v>
      </c>
      <c r="B405" t="s">
        <v>42</v>
      </c>
      <c r="C405" t="s">
        <v>39</v>
      </c>
      <c r="D405" s="28" t="s">
        <v>712</v>
      </c>
      <c r="E405" s="9">
        <v>150</v>
      </c>
      <c r="F405" t="s">
        <v>54</v>
      </c>
      <c r="G405" s="47" t="str">
        <f>_xlfn.XLOOKUP(Table22[[#This Row],[Reason ]],Churn_Mapping[Reason],Churn_Mapping[Type],"")</f>
        <v>Uncontrollable</v>
      </c>
      <c r="H405" s="3">
        <v>44593</v>
      </c>
      <c r="I405" s="45" t="str">
        <f t="shared" si="8"/>
        <v>February</v>
      </c>
      <c r="J405" s="5">
        <v>44914</v>
      </c>
      <c r="K405">
        <v>4172656</v>
      </c>
      <c r="M405" s="14">
        <f>_xlfn.XLOOKUP(EOMONTH(Table22[[#This Row],[Effective Date: (BD)]],0),Budget_2022[Month],Budget_2022[Budget],"not found")</f>
        <v>36547</v>
      </c>
      <c r="N405" t="s">
        <v>728</v>
      </c>
    </row>
    <row r="406" spans="1:14" hidden="1">
      <c r="A406" t="s">
        <v>12</v>
      </c>
      <c r="B406" t="s">
        <v>173</v>
      </c>
      <c r="C406" t="s">
        <v>39</v>
      </c>
      <c r="D406" s="28" t="s">
        <v>712</v>
      </c>
      <c r="E406" s="9">
        <v>924</v>
      </c>
      <c r="F406" t="s">
        <v>475</v>
      </c>
      <c r="G406" s="47" t="str">
        <f>_xlfn.XLOOKUP(Table22[[#This Row],[Reason ]],Churn_Mapping[Reason],Churn_Mapping[Type],"")</f>
        <v>Controllable</v>
      </c>
      <c r="H406" s="3">
        <v>44842</v>
      </c>
      <c r="I406" s="45" t="str">
        <f t="shared" si="8"/>
        <v>October</v>
      </c>
      <c r="J406" s="7"/>
      <c r="M406" s="15">
        <f>_xlfn.XLOOKUP(EOMONTH(Table22[[#This Row],[Effective Date: (BD)]],0),Budget_2022[Month],Budget_2022[Budget],"not found")</f>
        <v>54434</v>
      </c>
      <c r="N406" t="s">
        <v>729</v>
      </c>
    </row>
    <row r="407" spans="1:14" hidden="1">
      <c r="A407" t="s">
        <v>13</v>
      </c>
      <c r="B407" t="s">
        <v>160</v>
      </c>
      <c r="C407" t="s">
        <v>161</v>
      </c>
      <c r="D407" s="28" t="s">
        <v>730</v>
      </c>
      <c r="E407" s="9">
        <v>214</v>
      </c>
      <c r="F407" t="s">
        <v>475</v>
      </c>
      <c r="G407" s="47" t="str">
        <f>_xlfn.XLOOKUP(Table22[[#This Row],[Reason ]],Churn_Mapping[Reason],Churn_Mapping[Type],"")</f>
        <v>Controllable</v>
      </c>
      <c r="H407" s="3">
        <v>44805</v>
      </c>
      <c r="I407" s="45" t="str">
        <f t="shared" si="8"/>
        <v>September</v>
      </c>
      <c r="J407" s="7"/>
      <c r="M407" s="15">
        <f>_xlfn.XLOOKUP(EOMONTH(Table22[[#This Row],[Effective Date: (BD)]],0),Budget_2022[Month],Budget_2022[Budget],"not found")</f>
        <v>53571</v>
      </c>
    </row>
    <row r="408" spans="1:14" hidden="1">
      <c r="A408" t="s">
        <v>13</v>
      </c>
      <c r="B408" t="s">
        <v>173</v>
      </c>
      <c r="C408" t="s">
        <v>39</v>
      </c>
      <c r="D408" s="28" t="s">
        <v>731</v>
      </c>
      <c r="E408" s="9">
        <v>152</v>
      </c>
      <c r="F408" t="s">
        <v>54</v>
      </c>
      <c r="G408" s="47" t="str">
        <f>_xlfn.XLOOKUP(Table22[[#This Row],[Reason ]],Churn_Mapping[Reason],Churn_Mapping[Type],"")</f>
        <v>Uncontrollable</v>
      </c>
      <c r="H408" s="3">
        <v>44732</v>
      </c>
      <c r="I408" s="45" t="str">
        <f t="shared" si="8"/>
        <v>June</v>
      </c>
      <c r="J408" s="7"/>
      <c r="M408" s="15">
        <f>_xlfn.XLOOKUP(EOMONTH(Table22[[#This Row],[Effective Date: (BD)]],0),Budget_2022[Month],Budget_2022[Budget],"not found")</f>
        <v>42008</v>
      </c>
    </row>
    <row r="409" spans="1:14" hidden="1">
      <c r="A409" t="s">
        <v>13</v>
      </c>
      <c r="B409" t="s">
        <v>173</v>
      </c>
      <c r="C409" t="s">
        <v>39</v>
      </c>
      <c r="D409" s="28" t="s">
        <v>731</v>
      </c>
      <c r="E409" s="9">
        <v>279</v>
      </c>
      <c r="F409" t="s">
        <v>54</v>
      </c>
      <c r="G409" s="47" t="str">
        <f>_xlfn.XLOOKUP(Table22[[#This Row],[Reason ]],Churn_Mapping[Reason],Churn_Mapping[Type],"")</f>
        <v>Uncontrollable</v>
      </c>
      <c r="H409" s="3">
        <v>44757</v>
      </c>
      <c r="I409" s="45" t="str">
        <f t="shared" si="8"/>
        <v>July</v>
      </c>
      <c r="J409" s="7"/>
      <c r="M409" s="15">
        <f>_xlfn.XLOOKUP(EOMONTH(Table22[[#This Row],[Effective Date: (BD)]],0),Budget_2022[Month],Budget_2022[Budget],"not found")</f>
        <v>44332</v>
      </c>
    </row>
    <row r="410" spans="1:14">
      <c r="A410" t="s">
        <v>12</v>
      </c>
      <c r="B410" t="s">
        <v>173</v>
      </c>
      <c r="C410" t="s">
        <v>168</v>
      </c>
      <c r="D410" s="28" t="s">
        <v>444</v>
      </c>
      <c r="E410" s="22">
        <v>800</v>
      </c>
      <c r="F410" t="s">
        <v>41</v>
      </c>
      <c r="G410" s="47" t="str">
        <f>_xlfn.XLOOKUP(Table22[[#This Row],[Reason ]],Churn_Mapping[Reason],Churn_Mapping[Type],"")</f>
        <v>Uncontrollable</v>
      </c>
      <c r="H410" s="3">
        <v>44896</v>
      </c>
      <c r="I410" s="45" t="str">
        <f t="shared" si="8"/>
        <v>December</v>
      </c>
      <c r="J410" s="7"/>
      <c r="M410" s="15">
        <f>_xlfn.XLOOKUP(EOMONTH(Table22[[#This Row],[Effective Date: (BD)]],0),Budget_2022[Month],Budget_2022[Budget],"not found")</f>
        <v>56157</v>
      </c>
    </row>
    <row r="411" spans="1:14" hidden="1">
      <c r="A411" t="s">
        <v>13</v>
      </c>
      <c r="B411" t="s">
        <v>160</v>
      </c>
      <c r="C411" t="s">
        <v>225</v>
      </c>
      <c r="D411" s="28" t="s">
        <v>447</v>
      </c>
      <c r="E411" s="9">
        <v>1850</v>
      </c>
      <c r="F411" t="s">
        <v>52</v>
      </c>
      <c r="G411" s="47" t="str">
        <f>_xlfn.XLOOKUP(Table22[[#This Row],[Reason ]],Churn_Mapping[Reason],Churn_Mapping[Type],"")</f>
        <v>Controllable</v>
      </c>
      <c r="H411" s="3">
        <v>44562</v>
      </c>
      <c r="I411" s="45" t="str">
        <f t="shared" si="8"/>
        <v>January</v>
      </c>
      <c r="J411" s="5">
        <v>44562</v>
      </c>
      <c r="K411">
        <v>4163639</v>
      </c>
      <c r="M411" s="14">
        <f>_xlfn.XLOOKUP(EOMONTH(Table22[[#This Row],[Effective Date: (BD)]],0),Budget_2022[Month],Budget_2022[Budget],"not found")</f>
        <v>36276.76</v>
      </c>
    </row>
    <row r="412" spans="1:14" hidden="1">
      <c r="A412" t="s">
        <v>13</v>
      </c>
      <c r="B412" t="s">
        <v>58</v>
      </c>
      <c r="C412" t="s">
        <v>168</v>
      </c>
      <c r="D412" s="28" t="s">
        <v>732</v>
      </c>
      <c r="E412" s="9">
        <v>160</v>
      </c>
      <c r="F412" t="s">
        <v>475</v>
      </c>
      <c r="G412" s="47" t="str">
        <f>_xlfn.XLOOKUP(Table22[[#This Row],[Reason ]],Churn_Mapping[Reason],Churn_Mapping[Type],"")</f>
        <v>Controllable</v>
      </c>
      <c r="H412" s="3">
        <v>44598</v>
      </c>
      <c r="I412" s="45" t="str">
        <f t="shared" si="8"/>
        <v>February</v>
      </c>
      <c r="J412" s="5">
        <v>44598</v>
      </c>
      <c r="K412">
        <v>4212988</v>
      </c>
      <c r="M412" s="14">
        <f>_xlfn.XLOOKUP(EOMONTH(Table22[[#This Row],[Effective Date: (BD)]],0),Budget_2022[Month],Budget_2022[Budget],"not found")</f>
        <v>36547</v>
      </c>
    </row>
    <row r="413" spans="1:14" hidden="1">
      <c r="A413" t="s">
        <v>13</v>
      </c>
      <c r="B413" t="s">
        <v>58</v>
      </c>
      <c r="C413" t="s">
        <v>168</v>
      </c>
      <c r="D413" s="28" t="s">
        <v>732</v>
      </c>
      <c r="E413" s="9">
        <v>160</v>
      </c>
      <c r="F413" t="s">
        <v>475</v>
      </c>
      <c r="G413" s="47" t="str">
        <f>_xlfn.XLOOKUP(Table22[[#This Row],[Reason ]],Churn_Mapping[Reason],Churn_Mapping[Type],"")</f>
        <v>Controllable</v>
      </c>
      <c r="H413" s="3">
        <v>44622</v>
      </c>
      <c r="I413" s="45" t="str">
        <f t="shared" si="8"/>
        <v>March</v>
      </c>
      <c r="J413" s="7"/>
      <c r="M413" s="15">
        <f>_xlfn.XLOOKUP(EOMONTH(Table22[[#This Row],[Effective Date: (BD)]],0),Budget_2022[Month],Budget_2022[Budget],"not found")</f>
        <v>36825.51</v>
      </c>
    </row>
    <row r="414" spans="1:14" hidden="1">
      <c r="A414" t="s">
        <v>13</v>
      </c>
      <c r="B414" t="s">
        <v>47</v>
      </c>
      <c r="C414" t="s">
        <v>39</v>
      </c>
      <c r="D414" s="28" t="s">
        <v>733</v>
      </c>
      <c r="E414" s="9">
        <v>5256</v>
      </c>
      <c r="F414" t="s">
        <v>41</v>
      </c>
      <c r="G414" s="47" t="str">
        <f>_xlfn.XLOOKUP(Table22[[#This Row],[Reason ]],Churn_Mapping[Reason],Churn_Mapping[Type],"")</f>
        <v>Uncontrollable</v>
      </c>
      <c r="H414" s="3">
        <v>44562</v>
      </c>
      <c r="I414" s="45" t="str">
        <f t="shared" si="8"/>
        <v>January</v>
      </c>
      <c r="J414" s="7"/>
      <c r="K414">
        <v>4119864</v>
      </c>
      <c r="M414" s="14">
        <f>_xlfn.XLOOKUP(EOMONTH(Table22[[#This Row],[Effective Date: (BD)]],0),Budget_2022[Month],Budget_2022[Budget],"not found")</f>
        <v>36276.76</v>
      </c>
    </row>
    <row r="415" spans="1:14" hidden="1">
      <c r="A415" t="s">
        <v>13</v>
      </c>
      <c r="B415" t="s">
        <v>173</v>
      </c>
      <c r="C415" t="s">
        <v>39</v>
      </c>
      <c r="D415" s="28" t="s">
        <v>733</v>
      </c>
      <c r="E415" s="9">
        <v>4153</v>
      </c>
      <c r="F415" t="s">
        <v>41</v>
      </c>
      <c r="G415" s="47" t="str">
        <f>_xlfn.XLOOKUP(Table22[[#This Row],[Reason ]],Churn_Mapping[Reason],Churn_Mapping[Type],"")</f>
        <v>Uncontrollable</v>
      </c>
      <c r="H415" s="3">
        <v>44562</v>
      </c>
      <c r="I415" s="45" t="str">
        <f t="shared" si="8"/>
        <v>January</v>
      </c>
      <c r="J415" s="7"/>
      <c r="K415">
        <v>4119864</v>
      </c>
      <c r="M415" s="14">
        <f>_xlfn.XLOOKUP(EOMONTH(Table22[[#This Row],[Effective Date: (BD)]],0),Budget_2022[Month],Budget_2022[Budget],"not found")</f>
        <v>36276.76</v>
      </c>
    </row>
    <row r="416" spans="1:14" hidden="1">
      <c r="A416" t="s">
        <v>13</v>
      </c>
      <c r="B416" t="s">
        <v>290</v>
      </c>
      <c r="C416" t="s">
        <v>39</v>
      </c>
      <c r="D416" s="28" t="s">
        <v>733</v>
      </c>
      <c r="E416" s="9">
        <v>1453</v>
      </c>
      <c r="F416" t="s">
        <v>41</v>
      </c>
      <c r="G416" s="47" t="str">
        <f>_xlfn.XLOOKUP(Table22[[#This Row],[Reason ]],Churn_Mapping[Reason],Churn_Mapping[Type],"")</f>
        <v>Uncontrollable</v>
      </c>
      <c r="H416" s="3">
        <v>44562</v>
      </c>
      <c r="I416" s="45" t="str">
        <f t="shared" si="8"/>
        <v>January</v>
      </c>
      <c r="J416" s="7"/>
      <c r="K416">
        <v>4119864</v>
      </c>
      <c r="M416" s="14">
        <f>_xlfn.XLOOKUP(EOMONTH(Table22[[#This Row],[Effective Date: (BD)]],0),Budget_2022[Month],Budget_2022[Budget],"not found")</f>
        <v>36276.76</v>
      </c>
    </row>
    <row r="417" spans="1:13" hidden="1">
      <c r="A417" t="s">
        <v>13</v>
      </c>
      <c r="B417" t="s">
        <v>202</v>
      </c>
      <c r="C417" t="s">
        <v>39</v>
      </c>
      <c r="D417" s="28" t="s">
        <v>733</v>
      </c>
      <c r="E417" s="9">
        <v>396.72</v>
      </c>
      <c r="F417" t="s">
        <v>41</v>
      </c>
      <c r="G417" s="47" t="str">
        <f>_xlfn.XLOOKUP(Table22[[#This Row],[Reason ]],Churn_Mapping[Reason],Churn_Mapping[Type],"")</f>
        <v>Uncontrollable</v>
      </c>
      <c r="H417" s="3">
        <v>44562</v>
      </c>
      <c r="I417" s="45" t="str">
        <f t="shared" si="8"/>
        <v>January</v>
      </c>
      <c r="J417" s="7"/>
      <c r="K417">
        <v>4119864</v>
      </c>
      <c r="M417" s="14">
        <f>_xlfn.XLOOKUP(EOMONTH(Table22[[#This Row],[Effective Date: (BD)]],0),Budget_2022[Month],Budget_2022[Budget],"not found")</f>
        <v>36276.76</v>
      </c>
    </row>
    <row r="418" spans="1:13" hidden="1">
      <c r="A418" t="s">
        <v>13</v>
      </c>
      <c r="B418" t="s">
        <v>160</v>
      </c>
      <c r="C418" t="s">
        <v>39</v>
      </c>
      <c r="D418" s="28" t="s">
        <v>733</v>
      </c>
      <c r="E418" s="9">
        <v>2205</v>
      </c>
      <c r="F418" t="s">
        <v>41</v>
      </c>
      <c r="G418" s="47" t="str">
        <f>_xlfn.XLOOKUP(Table22[[#This Row],[Reason ]],Churn_Mapping[Reason],Churn_Mapping[Type],"")</f>
        <v>Uncontrollable</v>
      </c>
      <c r="H418" s="3">
        <v>44562</v>
      </c>
      <c r="I418" s="45" t="str">
        <f t="shared" si="8"/>
        <v>January</v>
      </c>
      <c r="J418" s="7"/>
      <c r="K418">
        <v>4119864</v>
      </c>
      <c r="M418" s="14">
        <f>_xlfn.XLOOKUP(EOMONTH(Table22[[#This Row],[Effective Date: (BD)]],0),Budget_2022[Month],Budget_2022[Budget],"not found")</f>
        <v>36276.76</v>
      </c>
    </row>
    <row r="419" spans="1:13" hidden="1">
      <c r="A419" t="s">
        <v>13</v>
      </c>
      <c r="B419" t="s">
        <v>42</v>
      </c>
      <c r="C419" t="s">
        <v>39</v>
      </c>
      <c r="D419" s="28" t="s">
        <v>733</v>
      </c>
      <c r="E419" s="9">
        <v>1820</v>
      </c>
      <c r="F419" t="s">
        <v>41</v>
      </c>
      <c r="G419" s="47" t="str">
        <f>_xlfn.XLOOKUP(Table22[[#This Row],[Reason ]],Churn_Mapping[Reason],Churn_Mapping[Type],"")</f>
        <v>Uncontrollable</v>
      </c>
      <c r="H419" s="3">
        <v>44562</v>
      </c>
      <c r="I419" s="45" t="str">
        <f t="shared" si="8"/>
        <v>January</v>
      </c>
      <c r="J419" s="7"/>
      <c r="K419">
        <v>4119864</v>
      </c>
      <c r="M419" s="14">
        <f>_xlfn.XLOOKUP(EOMONTH(Table22[[#This Row],[Effective Date: (BD)]],0),Budget_2022[Month],Budget_2022[Budget],"not found")</f>
        <v>36276.76</v>
      </c>
    </row>
    <row r="420" spans="1:13" hidden="1">
      <c r="A420" t="s">
        <v>12</v>
      </c>
      <c r="B420" t="s">
        <v>42</v>
      </c>
      <c r="C420" t="s">
        <v>39</v>
      </c>
      <c r="D420" s="28" t="s">
        <v>734</v>
      </c>
      <c r="E420" s="9">
        <v>2532</v>
      </c>
      <c r="F420" t="s">
        <v>41</v>
      </c>
      <c r="G420" s="47" t="str">
        <f>_xlfn.XLOOKUP(Table22[[#This Row],[Reason ]],Churn_Mapping[Reason],Churn_Mapping[Type],"")</f>
        <v>Uncontrollable</v>
      </c>
      <c r="H420" s="3">
        <v>44774</v>
      </c>
      <c r="I420" s="45" t="str">
        <f t="shared" si="8"/>
        <v>August</v>
      </c>
      <c r="J420" s="7"/>
      <c r="M420" s="15">
        <f>_xlfn.XLOOKUP(EOMONTH(Table22[[#This Row],[Effective Date: (BD)]],0),Budget_2022[Month],Budget_2022[Budget],"not found")</f>
        <v>52731</v>
      </c>
    </row>
    <row r="421" spans="1:13" hidden="1">
      <c r="A421" t="s">
        <v>12</v>
      </c>
      <c r="B421" t="s">
        <v>173</v>
      </c>
      <c r="C421" t="s">
        <v>168</v>
      </c>
      <c r="D421" s="28" t="s">
        <v>735</v>
      </c>
      <c r="E421" s="9">
        <v>2128.52</v>
      </c>
      <c r="F421" t="s">
        <v>54</v>
      </c>
      <c r="G421" s="47" t="str">
        <f>_xlfn.XLOOKUP(Table22[[#This Row],[Reason ]],Churn_Mapping[Reason],Churn_Mapping[Type],"")</f>
        <v>Uncontrollable</v>
      </c>
      <c r="H421" s="3">
        <v>44745</v>
      </c>
      <c r="I421" s="45" t="str">
        <f t="shared" si="8"/>
        <v>July</v>
      </c>
      <c r="J421" s="7"/>
      <c r="M421" s="15">
        <f>_xlfn.XLOOKUP(EOMONTH(Table22[[#This Row],[Effective Date: (BD)]],0),Budget_2022[Month],Budget_2022[Budget],"not found")</f>
        <v>44332</v>
      </c>
    </row>
    <row r="422" spans="1:13" hidden="1">
      <c r="A422" t="s">
        <v>13</v>
      </c>
      <c r="B422" t="s">
        <v>160</v>
      </c>
      <c r="C422" t="s">
        <v>500</v>
      </c>
      <c r="D422" s="28" t="s">
        <v>736</v>
      </c>
      <c r="E422" s="9">
        <v>4634.07</v>
      </c>
      <c r="F422" t="s">
        <v>52</v>
      </c>
      <c r="G422" s="47" t="str">
        <f>_xlfn.XLOOKUP(Table22[[#This Row],[Reason ]],Churn_Mapping[Reason],Churn_Mapping[Type],"")</f>
        <v>Controllable</v>
      </c>
      <c r="H422" s="3">
        <v>44743</v>
      </c>
      <c r="I422" s="45" t="str">
        <f t="shared" si="8"/>
        <v>July</v>
      </c>
      <c r="J422" s="7"/>
      <c r="M422" s="15">
        <f>_xlfn.XLOOKUP(EOMONTH(Table22[[#This Row],[Effective Date: (BD)]],0),Budget_2022[Month],Budget_2022[Budget],"not found")</f>
        <v>44332</v>
      </c>
    </row>
    <row r="423" spans="1:13" hidden="1">
      <c r="A423" t="s">
        <v>12</v>
      </c>
      <c r="B423" t="s">
        <v>160</v>
      </c>
      <c r="C423" t="s">
        <v>484</v>
      </c>
      <c r="D423" s="28" t="s">
        <v>737</v>
      </c>
      <c r="E423" s="9">
        <v>34.99</v>
      </c>
      <c r="F423" t="s">
        <v>738</v>
      </c>
      <c r="G423" s="47" t="str">
        <f>_xlfn.XLOOKUP(Table22[[#This Row],[Reason ]],Churn_Mapping[Reason],Churn_Mapping[Type],"")</f>
        <v>Controllable</v>
      </c>
      <c r="H423" s="3">
        <v>44854</v>
      </c>
      <c r="I423" s="45" t="str">
        <f t="shared" si="8"/>
        <v>October</v>
      </c>
      <c r="J423" s="5"/>
      <c r="K423">
        <v>8631826</v>
      </c>
      <c r="M423" s="15">
        <f>_xlfn.XLOOKUP(EOMONTH(Table22[[#This Row],[Effective Date: (BD)]],0),Budget_2022[Month],Budget_2022[Budget],"not found")</f>
        <v>54434</v>
      </c>
    </row>
  </sheetData>
  <phoneticPr fontId="10" type="noConversion"/>
  <dataValidations count="4">
    <dataValidation type="list" allowBlank="1" showInputMessage="1" showErrorMessage="1" sqref="C2:C423" xr:uid="{93D7EA38-0B92-4D66-8BC6-EEA79309EDC8}">
      <formula1>INDIRECT("Internal_Company")</formula1>
    </dataValidation>
    <dataValidation type="list" allowBlank="1" showInputMessage="1" showErrorMessage="1" sqref="B2:B423" xr:uid="{94957883-9636-49EB-B520-9FC4F37C6A32}">
      <formula1>INDIRECT("Service_Type")</formula1>
    </dataValidation>
    <dataValidation type="list" allowBlank="1" showInputMessage="1" showErrorMessage="1" sqref="A2:A423" xr:uid="{74EF2E31-A470-4CC8-9480-760662660EE7}">
      <formula1>INDIRECT("Churn_Type")</formula1>
    </dataValidation>
    <dataValidation type="list" allowBlank="1" showInputMessage="1" showErrorMessage="1" sqref="F2:F423" xr:uid="{538FE07D-9B19-45A7-A9A4-830E1554D56B}">
      <formula1>INDIRECT("Churn_Mapping[Reason]")</formula1>
    </dataValidation>
  </dataValidations>
  <pageMargins left="0.7" right="0.7" top="0.75" bottom="0.75" header="0.3" footer="0.3"/>
  <pageSetup orientation="portrait"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01C54-ADA0-47EE-9E47-D068A5229C36}">
  <dimension ref="A1:S10"/>
  <sheetViews>
    <sheetView workbookViewId="0">
      <selection activeCell="F4" sqref="F4:F10"/>
    </sheetView>
  </sheetViews>
  <sheetFormatPr defaultRowHeight="14.45"/>
  <cols>
    <col min="1" max="1" width="13.5703125" bestFit="1" customWidth="1"/>
    <col min="2" max="2" width="17" bestFit="1" customWidth="1"/>
    <col min="3" max="3" width="19.42578125" bestFit="1" customWidth="1"/>
    <col min="4" max="4" width="24.7109375" bestFit="1" customWidth="1"/>
    <col min="5" max="5" width="24" bestFit="1" customWidth="1"/>
    <col min="6" max="6" width="21.7109375" bestFit="1" customWidth="1"/>
    <col min="7" max="7" width="20.28515625" bestFit="1" customWidth="1"/>
    <col min="8" max="8" width="20.5703125" bestFit="1" customWidth="1"/>
    <col min="9" max="9" width="12.85546875" bestFit="1" customWidth="1"/>
    <col min="10" max="10" width="35.85546875" bestFit="1" customWidth="1"/>
    <col min="11" max="11" width="18.42578125" bestFit="1" customWidth="1"/>
    <col min="12" max="12" width="25.42578125" bestFit="1" customWidth="1"/>
    <col min="13" max="13" width="29.140625" bestFit="1" customWidth="1"/>
    <col min="14" max="14" width="21.140625" bestFit="1" customWidth="1"/>
    <col min="15" max="15" width="9.42578125" bestFit="1" customWidth="1"/>
    <col min="16" max="16" width="9.7109375" bestFit="1" customWidth="1"/>
    <col min="17" max="17" width="30.5703125" bestFit="1" customWidth="1"/>
    <col min="18" max="18" width="255.7109375" bestFit="1" customWidth="1"/>
    <col min="19" max="19" width="16.140625" bestFit="1" customWidth="1"/>
  </cols>
  <sheetData>
    <row r="1" spans="1:19">
      <c r="A1" s="10" t="s">
        <v>739</v>
      </c>
    </row>
    <row r="3" spans="1:19">
      <c r="A3" t="s">
        <v>740</v>
      </c>
      <c r="B3" t="s">
        <v>741</v>
      </c>
      <c r="C3" t="s">
        <v>742</v>
      </c>
      <c r="D3" t="s">
        <v>743</v>
      </c>
      <c r="E3" t="s">
        <v>744</v>
      </c>
      <c r="F3" t="s">
        <v>745</v>
      </c>
      <c r="G3" t="s">
        <v>746</v>
      </c>
      <c r="H3" t="s">
        <v>747</v>
      </c>
      <c r="I3" t="s">
        <v>35</v>
      </c>
      <c r="J3" t="s">
        <v>748</v>
      </c>
      <c r="K3" t="s">
        <v>749</v>
      </c>
      <c r="L3" t="s">
        <v>750</v>
      </c>
      <c r="M3" t="s">
        <v>463</v>
      </c>
      <c r="N3" t="s">
        <v>15</v>
      </c>
      <c r="O3" t="s">
        <v>32</v>
      </c>
      <c r="P3" t="s">
        <v>36</v>
      </c>
      <c r="Q3" t="s">
        <v>751</v>
      </c>
      <c r="R3" t="s">
        <v>37</v>
      </c>
      <c r="S3" t="s">
        <v>752</v>
      </c>
    </row>
    <row r="4" spans="1:19">
      <c r="A4" t="s">
        <v>12</v>
      </c>
      <c r="B4" t="s">
        <v>753</v>
      </c>
      <c r="C4" t="s">
        <v>39</v>
      </c>
      <c r="D4" t="s">
        <v>575</v>
      </c>
      <c r="E4">
        <v>225</v>
      </c>
      <c r="F4">
        <v>225</v>
      </c>
      <c r="G4">
        <v>0</v>
      </c>
      <c r="H4" t="s">
        <v>754</v>
      </c>
      <c r="I4">
        <v>0</v>
      </c>
      <c r="J4">
        <v>0</v>
      </c>
      <c r="K4">
        <v>0</v>
      </c>
      <c r="L4" t="s">
        <v>475</v>
      </c>
      <c r="M4" t="s">
        <v>755</v>
      </c>
      <c r="N4" s="3">
        <v>44927</v>
      </c>
      <c r="O4" t="s">
        <v>0</v>
      </c>
      <c r="P4">
        <v>59270</v>
      </c>
      <c r="Q4">
        <v>0</v>
      </c>
    </row>
    <row r="5" spans="1:19" ht="43.15">
      <c r="A5" t="s">
        <v>12</v>
      </c>
      <c r="B5" t="s">
        <v>160</v>
      </c>
      <c r="C5" t="s">
        <v>467</v>
      </c>
      <c r="D5" s="79" t="s">
        <v>756</v>
      </c>
      <c r="E5">
        <v>268.88</v>
      </c>
      <c r="F5">
        <v>268.88</v>
      </c>
      <c r="G5">
        <v>0</v>
      </c>
      <c r="H5" t="s">
        <v>754</v>
      </c>
      <c r="I5">
        <v>0</v>
      </c>
      <c r="J5">
        <v>0</v>
      </c>
      <c r="K5">
        <v>0</v>
      </c>
      <c r="M5" t="s">
        <v>757</v>
      </c>
      <c r="N5" s="3">
        <v>44927</v>
      </c>
      <c r="O5" t="s">
        <v>0</v>
      </c>
      <c r="P5">
        <v>59270</v>
      </c>
      <c r="R5" t="s">
        <v>758</v>
      </c>
    </row>
    <row r="6" spans="1:19">
      <c r="A6" t="s">
        <v>12</v>
      </c>
      <c r="B6" t="s">
        <v>173</v>
      </c>
      <c r="C6" t="s">
        <v>39</v>
      </c>
      <c r="D6" t="s">
        <v>575</v>
      </c>
      <c r="E6">
        <v>1209</v>
      </c>
      <c r="F6">
        <v>1209</v>
      </c>
      <c r="G6">
        <v>0</v>
      </c>
      <c r="H6" t="s">
        <v>754</v>
      </c>
      <c r="I6">
        <v>0</v>
      </c>
      <c r="J6">
        <v>0</v>
      </c>
      <c r="K6">
        <v>0</v>
      </c>
      <c r="L6" t="s">
        <v>475</v>
      </c>
      <c r="M6" t="s">
        <v>755</v>
      </c>
      <c r="N6" s="3">
        <v>44927</v>
      </c>
      <c r="O6" t="s">
        <v>0</v>
      </c>
      <c r="P6">
        <v>59270</v>
      </c>
      <c r="Q6">
        <v>0</v>
      </c>
    </row>
    <row r="7" spans="1:19">
      <c r="A7" t="s">
        <v>12</v>
      </c>
      <c r="B7" t="s">
        <v>173</v>
      </c>
      <c r="C7" t="s">
        <v>39</v>
      </c>
      <c r="D7" t="s">
        <v>526</v>
      </c>
      <c r="E7">
        <v>0</v>
      </c>
      <c r="F7">
        <v>1372</v>
      </c>
      <c r="G7">
        <v>0</v>
      </c>
      <c r="H7" t="s">
        <v>754</v>
      </c>
      <c r="I7">
        <v>0</v>
      </c>
      <c r="J7">
        <v>0</v>
      </c>
      <c r="K7">
        <v>0</v>
      </c>
      <c r="L7" t="s">
        <v>475</v>
      </c>
      <c r="M7" t="s">
        <v>755</v>
      </c>
      <c r="N7" s="3">
        <v>44927</v>
      </c>
      <c r="O7" t="s">
        <v>0</v>
      </c>
      <c r="P7">
        <v>59270</v>
      </c>
      <c r="Q7">
        <v>0</v>
      </c>
      <c r="R7" t="s">
        <v>759</v>
      </c>
    </row>
    <row r="8" spans="1:19" ht="28.9">
      <c r="A8" t="s">
        <v>12</v>
      </c>
      <c r="B8" t="s">
        <v>160</v>
      </c>
      <c r="C8" t="s">
        <v>760</v>
      </c>
      <c r="D8" s="79" t="s">
        <v>761</v>
      </c>
      <c r="E8">
        <v>1750</v>
      </c>
      <c r="F8">
        <v>1750</v>
      </c>
      <c r="G8">
        <v>0</v>
      </c>
      <c r="H8" t="s">
        <v>754</v>
      </c>
      <c r="I8">
        <v>0</v>
      </c>
      <c r="J8">
        <v>0</v>
      </c>
      <c r="K8">
        <v>0</v>
      </c>
      <c r="M8" t="s">
        <v>757</v>
      </c>
      <c r="N8" s="3">
        <v>44927</v>
      </c>
      <c r="O8" t="s">
        <v>0</v>
      </c>
      <c r="P8">
        <v>59270</v>
      </c>
    </row>
    <row r="9" spans="1:19">
      <c r="A9" t="s">
        <v>12</v>
      </c>
      <c r="B9" t="s">
        <v>173</v>
      </c>
      <c r="C9" t="s">
        <v>39</v>
      </c>
      <c r="D9" t="s">
        <v>762</v>
      </c>
      <c r="E9">
        <v>2459</v>
      </c>
      <c r="F9">
        <v>2441</v>
      </c>
      <c r="G9">
        <v>0</v>
      </c>
      <c r="H9" t="s">
        <v>763</v>
      </c>
      <c r="I9">
        <v>1873.74</v>
      </c>
      <c r="J9">
        <v>0</v>
      </c>
      <c r="K9">
        <v>1873.74</v>
      </c>
      <c r="L9" t="s">
        <v>475</v>
      </c>
      <c r="M9" t="s">
        <v>755</v>
      </c>
      <c r="N9" s="3">
        <v>44957</v>
      </c>
      <c r="O9" t="s">
        <v>0</v>
      </c>
      <c r="P9">
        <v>59270</v>
      </c>
      <c r="Q9">
        <v>0</v>
      </c>
      <c r="R9" t="s">
        <v>764</v>
      </c>
    </row>
    <row r="10" spans="1:19">
      <c r="A10" t="s">
        <v>12</v>
      </c>
      <c r="B10" t="s">
        <v>753</v>
      </c>
      <c r="C10" t="s">
        <v>39</v>
      </c>
      <c r="D10" t="s">
        <v>765</v>
      </c>
      <c r="E10">
        <v>2587.5</v>
      </c>
      <c r="F10">
        <v>2537.5</v>
      </c>
      <c r="G10">
        <v>0</v>
      </c>
      <c r="H10" t="s">
        <v>754</v>
      </c>
      <c r="I10">
        <v>0</v>
      </c>
      <c r="J10">
        <v>0</v>
      </c>
      <c r="K10">
        <v>0</v>
      </c>
      <c r="L10" t="s">
        <v>41</v>
      </c>
      <c r="M10" t="s">
        <v>766</v>
      </c>
      <c r="N10" s="3">
        <v>44957</v>
      </c>
      <c r="O10" t="s">
        <v>0</v>
      </c>
      <c r="P10">
        <v>59270</v>
      </c>
      <c r="Q10">
        <v>0</v>
      </c>
      <c r="R10" t="s">
        <v>764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1FC4C-6E04-44E1-B8A9-0E67481AFD5A}">
  <sheetPr>
    <tabColor theme="8" tint="0.79998168889431442"/>
  </sheetPr>
  <dimension ref="A3:N16"/>
  <sheetViews>
    <sheetView workbookViewId="0">
      <selection activeCell="J6" sqref="J6"/>
    </sheetView>
  </sheetViews>
  <sheetFormatPr defaultRowHeight="14.45"/>
  <cols>
    <col min="1" max="1" width="26.42578125" bestFit="1" customWidth="1"/>
    <col min="2" max="2" width="17.28515625" bestFit="1" customWidth="1"/>
    <col min="3" max="3" width="9.28515625" bestFit="1" customWidth="1"/>
    <col min="4" max="4" width="10.28515625" bestFit="1" customWidth="1"/>
    <col min="5" max="5" width="9.28515625" bestFit="1" customWidth="1"/>
    <col min="6" max="6" width="10.28515625" bestFit="1" customWidth="1"/>
    <col min="7" max="9" width="9.28515625" bestFit="1" customWidth="1"/>
    <col min="10" max="10" width="11" bestFit="1" customWidth="1"/>
    <col min="11" max="11" width="9.28515625" bestFit="1" customWidth="1"/>
    <col min="12" max="12" width="10.28515625" bestFit="1" customWidth="1"/>
    <col min="13" max="13" width="10.5703125" bestFit="1" customWidth="1"/>
    <col min="14" max="14" width="11.7109375" bestFit="1" customWidth="1"/>
    <col min="15" max="78" width="9.140625" bestFit="1" customWidth="1"/>
  </cols>
  <sheetData>
    <row r="3" spans="1:14">
      <c r="A3" s="75" t="s">
        <v>767</v>
      </c>
      <c r="B3" s="75" t="s">
        <v>18</v>
      </c>
    </row>
    <row r="4" spans="1:14">
      <c r="A4" s="75" t="s">
        <v>19</v>
      </c>
      <c r="B4" t="s">
        <v>0</v>
      </c>
      <c r="C4" t="s">
        <v>1</v>
      </c>
      <c r="D4" t="s">
        <v>2</v>
      </c>
      <c r="E4" t="s">
        <v>3</v>
      </c>
      <c r="F4" t="s">
        <v>4</v>
      </c>
      <c r="G4" t="s">
        <v>5</v>
      </c>
      <c r="H4" t="s">
        <v>6</v>
      </c>
      <c r="I4" t="s">
        <v>7</v>
      </c>
      <c r="J4" t="s">
        <v>8</v>
      </c>
      <c r="K4" t="s">
        <v>9</v>
      </c>
      <c r="L4" t="s">
        <v>11</v>
      </c>
      <c r="M4" t="s">
        <v>10</v>
      </c>
      <c r="N4" t="s">
        <v>21</v>
      </c>
    </row>
    <row r="5" spans="1:14">
      <c r="A5" s="76" t="s">
        <v>13</v>
      </c>
      <c r="B5" s="83">
        <v>12292.293000000001</v>
      </c>
      <c r="C5" s="83">
        <v>57702.200000000004</v>
      </c>
      <c r="D5" s="83">
        <v>40289.21</v>
      </c>
      <c r="E5" s="83">
        <v>21076.19</v>
      </c>
      <c r="F5" s="83">
        <v>115345.65</v>
      </c>
      <c r="G5" s="83">
        <v>31196.59</v>
      </c>
      <c r="H5" s="83">
        <v>11640.02</v>
      </c>
      <c r="I5" s="83">
        <v>902.48</v>
      </c>
      <c r="J5" s="83">
        <v>11636.689999999999</v>
      </c>
      <c r="K5" s="83">
        <v>13237.8</v>
      </c>
      <c r="L5" s="83">
        <v>921.7</v>
      </c>
      <c r="M5" s="83"/>
      <c r="N5" s="83">
        <v>316240.82300000003</v>
      </c>
    </row>
    <row r="6" spans="1:14">
      <c r="A6" s="76" t="s">
        <v>14</v>
      </c>
      <c r="B6" s="83">
        <v>149.82</v>
      </c>
      <c r="C6" s="83">
        <v>378.9</v>
      </c>
      <c r="D6" s="83">
        <v>74717.05</v>
      </c>
      <c r="E6" s="83">
        <v>1193.3499999999999</v>
      </c>
      <c r="F6" s="83">
        <v>4348.25</v>
      </c>
      <c r="G6" s="83"/>
      <c r="H6" s="83">
        <v>48016.2</v>
      </c>
      <c r="I6" s="83">
        <v>22988.81</v>
      </c>
      <c r="J6" s="83">
        <v>7278.1100000000006</v>
      </c>
      <c r="K6" s="83">
        <v>929.45</v>
      </c>
      <c r="L6" s="83">
        <v>921.7</v>
      </c>
      <c r="M6" s="83">
        <v>4095.8</v>
      </c>
      <c r="N6" s="83">
        <v>165017.44</v>
      </c>
    </row>
    <row r="7" spans="1:14">
      <c r="A7" s="76" t="s">
        <v>12</v>
      </c>
      <c r="B7" s="83">
        <v>9803.380000000001</v>
      </c>
      <c r="C7" s="83">
        <v>9213.67</v>
      </c>
      <c r="D7" s="83">
        <v>9575.9</v>
      </c>
      <c r="E7" s="83">
        <v>17334.420000000002</v>
      </c>
      <c r="F7" s="83">
        <v>4714.5</v>
      </c>
      <c r="G7" s="83">
        <v>14028.55</v>
      </c>
      <c r="H7" s="83">
        <v>4686.78</v>
      </c>
      <c r="I7" s="83">
        <v>468.75</v>
      </c>
      <c r="J7" s="83">
        <v>4002.2799999999997</v>
      </c>
      <c r="K7" s="83">
        <v>8507.48</v>
      </c>
      <c r="L7" s="83"/>
      <c r="M7" s="83">
        <v>120</v>
      </c>
      <c r="N7" s="83">
        <v>82455.710000000006</v>
      </c>
    </row>
    <row r="8" spans="1:14">
      <c r="A8" s="76" t="s">
        <v>21</v>
      </c>
      <c r="B8" s="83">
        <v>22245.493000000002</v>
      </c>
      <c r="C8" s="83">
        <v>67294.77</v>
      </c>
      <c r="D8" s="83">
        <v>124582.16</v>
      </c>
      <c r="E8" s="83">
        <v>39603.96</v>
      </c>
      <c r="F8" s="83">
        <v>124408.4</v>
      </c>
      <c r="G8" s="83">
        <v>45225.14</v>
      </c>
      <c r="H8" s="83">
        <v>64343</v>
      </c>
      <c r="I8" s="83">
        <v>24360.04</v>
      </c>
      <c r="J8" s="83">
        <v>22917.079999999998</v>
      </c>
      <c r="K8" s="83">
        <v>22674.73</v>
      </c>
      <c r="L8" s="83">
        <v>1843.4</v>
      </c>
      <c r="M8" s="83">
        <v>4215.8</v>
      </c>
      <c r="N8" s="83">
        <v>563713.973</v>
      </c>
    </row>
    <row r="12" spans="1:14">
      <c r="A12" t="s">
        <v>13</v>
      </c>
      <c r="B12" s="83">
        <f>B5/1000</f>
        <v>12.292293000000001</v>
      </c>
      <c r="C12" s="83">
        <f t="shared" ref="C12:L12" si="0">C5/1000</f>
        <v>57.702200000000005</v>
      </c>
      <c r="D12" s="83">
        <f t="shared" si="0"/>
        <v>40.289209999999997</v>
      </c>
      <c r="E12" s="83">
        <f t="shared" si="0"/>
        <v>21.07619</v>
      </c>
      <c r="F12" s="83">
        <f t="shared" si="0"/>
        <v>115.34564999999999</v>
      </c>
      <c r="G12" s="83">
        <f t="shared" si="0"/>
        <v>31.19659</v>
      </c>
      <c r="H12" s="83">
        <f t="shared" si="0"/>
        <v>11.64002</v>
      </c>
      <c r="I12" s="83">
        <f t="shared" si="0"/>
        <v>0.90248000000000006</v>
      </c>
      <c r="J12" s="83">
        <f t="shared" si="0"/>
        <v>11.636689999999998</v>
      </c>
      <c r="K12" s="83">
        <f t="shared" si="0"/>
        <v>13.2378</v>
      </c>
      <c r="L12" s="84">
        <f t="shared" si="0"/>
        <v>0.92170000000000007</v>
      </c>
    </row>
    <row r="13" spans="1:14">
      <c r="A13" t="s">
        <v>14</v>
      </c>
      <c r="B13" s="83">
        <f t="shared" ref="B13:L14" si="1">B6/1000</f>
        <v>0.14981999999999998</v>
      </c>
      <c r="C13" s="83">
        <f t="shared" si="1"/>
        <v>0.37889999999999996</v>
      </c>
      <c r="D13" s="83">
        <f t="shared" si="1"/>
        <v>74.71705</v>
      </c>
      <c r="E13" s="83">
        <f t="shared" si="1"/>
        <v>1.1933499999999999</v>
      </c>
      <c r="F13" s="83">
        <f t="shared" si="1"/>
        <v>4.3482500000000002</v>
      </c>
      <c r="G13" s="83">
        <f t="shared" si="1"/>
        <v>0</v>
      </c>
      <c r="H13" s="83">
        <f t="shared" si="1"/>
        <v>48.016199999999998</v>
      </c>
      <c r="I13" s="83">
        <f t="shared" si="1"/>
        <v>22.988810000000001</v>
      </c>
      <c r="J13" s="83">
        <f t="shared" si="1"/>
        <v>7.2781100000000007</v>
      </c>
      <c r="K13" s="83">
        <f t="shared" si="1"/>
        <v>0.92945</v>
      </c>
      <c r="L13" s="84">
        <f t="shared" si="1"/>
        <v>0.92170000000000007</v>
      </c>
    </row>
    <row r="14" spans="1:14">
      <c r="A14" t="s">
        <v>12</v>
      </c>
      <c r="B14" s="83">
        <f t="shared" si="1"/>
        <v>9.8033800000000006</v>
      </c>
      <c r="C14" s="83">
        <f t="shared" si="1"/>
        <v>9.2136700000000005</v>
      </c>
      <c r="D14" s="83">
        <f t="shared" si="1"/>
        <v>9.575899999999999</v>
      </c>
      <c r="E14" s="83">
        <f t="shared" si="1"/>
        <v>17.334420000000001</v>
      </c>
      <c r="F14" s="83">
        <f t="shared" si="1"/>
        <v>4.7145000000000001</v>
      </c>
      <c r="G14" s="83">
        <f t="shared" si="1"/>
        <v>14.028549999999999</v>
      </c>
      <c r="H14" s="83">
        <f t="shared" si="1"/>
        <v>4.6867799999999997</v>
      </c>
      <c r="I14" s="83">
        <f t="shared" si="1"/>
        <v>0.46875</v>
      </c>
      <c r="J14" s="83">
        <f t="shared" si="1"/>
        <v>4.0022799999999998</v>
      </c>
      <c r="K14" s="83">
        <f t="shared" si="1"/>
        <v>8.5074799999999993</v>
      </c>
      <c r="L14" s="84">
        <f t="shared" si="1"/>
        <v>0</v>
      </c>
    </row>
    <row r="16" spans="1:14">
      <c r="A16" t="s">
        <v>24</v>
      </c>
      <c r="B16" s="83">
        <f>B12+B13</f>
        <v>12.442113000000001</v>
      </c>
      <c r="C16" s="83">
        <f t="shared" ref="C16:K16" si="2">C12+C13</f>
        <v>58.081100000000006</v>
      </c>
      <c r="D16" s="83">
        <f t="shared" si="2"/>
        <v>115.00626</v>
      </c>
      <c r="E16" s="83">
        <f t="shared" si="2"/>
        <v>22.269539999999999</v>
      </c>
      <c r="F16" s="83">
        <f t="shared" si="2"/>
        <v>119.69389999999999</v>
      </c>
      <c r="G16" s="83">
        <f t="shared" si="2"/>
        <v>31.19659</v>
      </c>
      <c r="H16" s="83">
        <f t="shared" si="2"/>
        <v>59.656219999999998</v>
      </c>
      <c r="I16" s="83">
        <f t="shared" si="2"/>
        <v>23.891290000000001</v>
      </c>
      <c r="J16" s="83">
        <f t="shared" si="2"/>
        <v>18.9148</v>
      </c>
      <c r="K16" s="83">
        <f t="shared" si="2"/>
        <v>14.167249999999999</v>
      </c>
      <c r="L16" s="84">
        <f>L12+L13</f>
        <v>1.8434000000000001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3a93388-9c75-42a0-b8d9-6289c3ce311e">
      <UserInfo>
        <DisplayName>John Powell</DisplayName>
        <AccountId>46</AccountId>
        <AccountType/>
      </UserInfo>
      <UserInfo>
        <DisplayName>Josh Klesges</DisplayName>
        <AccountId>45</AccountId>
        <AccountType/>
      </UserInfo>
      <UserInfo>
        <DisplayName>Calvin Draheim</DisplayName>
        <AccountId>55</AccountId>
        <AccountType/>
      </UserInfo>
      <UserInfo>
        <DisplayName>Erminio Lalli</DisplayName>
        <AccountId>78</AccountId>
        <AccountType/>
      </UserInfo>
      <UserInfo>
        <DisplayName>Greg Starr</DisplayName>
        <AccountId>79</AccountId>
        <AccountType/>
      </UserInfo>
      <UserInfo>
        <DisplayName>Tony Laiewski</DisplayName>
        <AccountId>80</AccountId>
        <AccountType/>
      </UserInfo>
      <UserInfo>
        <DisplayName>Puneet Sikka</DisplayName>
        <AccountId>82</AccountId>
        <AccountType/>
      </UserInfo>
      <UserInfo>
        <DisplayName>Jim Kelly</DisplayName>
        <AccountId>72</AccountId>
        <AccountType/>
      </UserInfo>
      <UserInfo>
        <DisplayName>Madelyn Custodio</DisplayName>
        <AccountId>95</AccountId>
        <AccountType/>
      </UserInfo>
      <UserInfo>
        <DisplayName>Alex Payne</DisplayName>
        <AccountId>101</AccountId>
        <AccountType/>
      </UserInfo>
      <UserInfo>
        <DisplayName>Ian Wheeler</DisplayName>
        <AccountId>120</AccountId>
        <AccountType/>
      </UserInfo>
      <UserInfo>
        <DisplayName>Aaron Biehl</DisplayName>
        <AccountId>86</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E7913B5588A8B49A8DA4EC668F8293A" ma:contentTypeVersion="14" ma:contentTypeDescription="Create a new document." ma:contentTypeScope="" ma:versionID="7dfc10d719ebeafcfcf288f188ebf57c">
  <xsd:schema xmlns:xsd="http://www.w3.org/2001/XMLSchema" xmlns:xs="http://www.w3.org/2001/XMLSchema" xmlns:p="http://schemas.microsoft.com/office/2006/metadata/properties" xmlns:ns2="0ee88c62-ca81-48ed-9ac0-e4d57f93dde4" xmlns:ns3="f3a93388-9c75-42a0-b8d9-6289c3ce311e" targetNamespace="http://schemas.microsoft.com/office/2006/metadata/properties" ma:root="true" ma:fieldsID="cebc5d0b8cb1a5e0d6f5502b7534437f" ns2:_="" ns3:_="">
    <xsd:import namespace="0ee88c62-ca81-48ed-9ac0-e4d57f93dde4"/>
    <xsd:import namespace="f3a93388-9c75-42a0-b8d9-6289c3ce311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e88c62-ca81-48ed-9ac0-e4d57f93dd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a93388-9c75-42a0-b8d9-6289c3ce311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E w E A A B Q S w M E F A A C A A g A p E J + U x + j v I W j A A A A 9 Q A A A B I A H A B D b 2 5 m a W c v U G F j a 2 F n Z S 5 4 b W w g o h g A K K A U A A A A A A A A A A A A A A A A A A A A A A A A A A A A h Y 9 B D o I w F E S v Q r q n R Y w G y a c s 3 E p i Q j R u m 1 K h E T 6 G F s v d X H g k r y B G U X c u Z 9 5 b z N y v N 0 i H p v Y u q j O 6 x Y T M a E A 8 h b I t N J Y J 6 e 3 R j 0 j K Y S v k S Z T K G 2 U 0 8 W C K h F T W n m P G n H P U z W n b l S w M g h k 7 Z J t c V q o R 5 C P r / 7 K v 0 V i B U h E O + 9 c Y H t J V R B f L c R K w q Y N M 4 5 e H I 3 v S n x L W f W 3 7 T n G F / i 4 H N k V g 7 w v 8 A V B L A w Q U A A I A C A C k Q n 5 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E J + U y j T u t Z H A Q A A m A Q A A B M A H A B G b 3 J t d W x h c y 9 T Z W N 0 a W 9 u M S 5 t I K I Y A C i g F A A A A A A A A A A A A A A A A A A A A A A A A A A A A O 1 S P W / C M B T c I + U / W G Z o I k V I R V W H V g w l M F Q q D C F S B 8 R g w g M i Y p v a z w g U 8 d / 7 k p S q K F m 6 k 8 W R 7 + 5 9 n M 9 C h r l W b N 6 c j 6 + + 5 3 t 2 J w y s W S p W B Q z Y k B W A v s f o m 2 t n M q C b y S m D o h 8 7 Y 0 D h p z b 7 l d b 7 I C w X M y F h y B s l X 1 4 W s V Z I l G X U F O j x e C f U t i p + P g C n S j W 1 n x q h 7 E Y b G e v C S V W B N m i 6 R W V J I m d U L W E 8 Y l i d C C e 8 R K z k c z D H n I b q R t + p v V G i Y L G W B 6 H O b U b s L G o J p o 1 M k 4 S 9 S e 0 U / m L K y R W Y G k 1 A W D K u p U r g y 4 F F N h Y I V 3 B N / 5 h L q A m T z a Y y + w g 1 5 Y U F o 3 H Y S Z y S d 7 v 2 v H R r R I Y s B S N v u t B 6 N S P N s z 3 U M 9 P 2 z 0 / 9 y p k G 0 E h O T N K P B 9 u x 0 M i t t 4 B t 1 U w j 2 J s x L q H v 5 a r z R f / m p / e T A x Y M Q n 6 P 0 T 1 G / 4 j R N 1 B L A Q I t A B Q A A g A I A K R C f l M f o 7 y F o w A A A P U A A A A S A A A A A A A A A A A A A A A A A A A A A A B D b 2 5 m a W c v U G F j a 2 F n Z S 5 4 b W x Q S w E C L Q A U A A I A C A C k Q n 5 T D 8 r p q 6 Q A A A D p A A A A E w A A A A A A A A A A A A A A A A D v A A A A W 0 N v b n R l b n R f V H l w Z X N d L n h t b F B L A Q I t A B Q A A g A I A K R C f l M o 0 7 r W R w E A A J g E A A A T A A A A A A A A A A A A A A A A A O A B A A B G b 3 J t d W x h c y 9 T Z W N 0 a W 9 u M S 5 t U E s F B g A A A A A D A A M A w g A A A H 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8 U A A A A A A A A 7 R 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E x L T M w V D E 0 O j I w O j Q z L j M 3 M j Q 4 M T N a I i A v P j x F b n R y e S B U e X B l P S J G a W x s U 3 R h d H V z I i B W Y W x 1 Z T 0 i c 0 N v b X B s Z X R l 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Y 5 I i A v P j x F b n R y e S B U e X B l P S J G a W x s R X J y b 3 J D b 2 R l I i B W Y W x 1 Z T 0 i c 1 V u a 2 5 v d 2 4 i I C 8 + P E V u d H J 5 I F R 5 c G U 9 I k Z p b G x F c n J v c k N v d W 5 0 I i B W Y W x 1 Z T 0 i b D A i I C 8 + P E V u d H J 5 I F R 5 c G U 9 I k Z p b G x M Y X N 0 V X B k Y X R l Z C I g V m F s d W U 9 I m Q y M D I x L T E x L T M w V D E 0 O j I x O j A y L j U x M D Q 3 O D h a I i A v P j x F b n R y e S B U e X B l P S J G a W x s Q 2 9 s d W 1 u V H l w Z X M i I F Z h b H V l P S J z Q m d Z R 0 J n V U d C d 2 N H Q U F N R k F 3 W T 0 i I C 8 + P E V u d H J 5 I F R 5 c G U 9 I k Z p b G x D b 2 x 1 b W 5 O Y W 1 l c y I g V m F s d W U 9 I n N b J n F 1 b 3 Q 7 Q 2 h 1 c m 4 g V H l w Z S A m c X V v d D s s J n F 1 b 3 Q 7 U 2 V y d m l j Z S B U e X B l I C Z x d W 9 0 O y w m c X V v d D t J b n R l c m 5 h b C B D b 2 1 w Y W 5 5 I C Z x d W 9 0 O y w m c X V v d D t D d X N 0 b 2 1 l c i A m c X V v d D s s J n F 1 b 3 Q 7 T V J S I E F t b 3 V u d C A m c X V v d D s s J n F 1 b 3 Q 7 U m V h c 2 9 u I C Z x d W 9 0 O y w m c X V v d D t S Z X F 1 Z X N 0 I E R h d G U m c X V v d D s s J n F 1 b 3 Q 7 R W Z m Z W N 0 a X Z l I E R h d G U 6 I C h C R C k m c X V v d D s s J n F 1 b 3 Q 7 T W 9 u d G g m c X V v d D s s J n F 1 b 3 Q 7 Q 2 9 u d H J h Y 3 Q g V G V y b S B E Y X R l J n F 1 b 3 Q 7 L C Z x d W 9 0 O 1 R p Y 2 t l d C A m c X V v d D s s J n F 1 b 3 Q 7 V G 9 0 Y W w g R V R M X H U w M D I 3 c y Z x d W 9 0 O y w m c X V v d D t C d W R n Z X Q m c X V v d D s s J n F 1 b 3 Q 7 T m 9 0 Z X M 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G F i b G U y I C g y K S 9 B d X R v U m V t b 3 Z l Z E N v b H V t b n M x L n t D a H V y b i B U e X B l I C w w f S Z x d W 9 0 O y w m c X V v d D t T Z W N 0 a W 9 u M S 9 U Y W J s Z T I g K D I p L 0 F 1 d G 9 S Z W 1 v d m V k Q 2 9 s d W 1 u c z E u e 1 N l c n Z p Y 2 U g V H l w Z S A s M X 0 m c X V v d D s s J n F 1 b 3 Q 7 U 2 V j d G l v b j E v V G F i b G U y I C g y K S 9 B d X R v U m V t b 3 Z l Z E N v b H V t b n M x L n t J b n R l c m 5 h b C B D b 2 1 w Y W 5 5 I C w y f S Z x d W 9 0 O y w m c X V v d D t T Z W N 0 a W 9 u M S 9 U Y W J s Z T I g K D I p L 0 F 1 d G 9 S Z W 1 v d m V k Q 2 9 s d W 1 u c z E u e 0 N 1 c 3 R v b W V y I C w z f S Z x d W 9 0 O y w m c X V v d D t T Z W N 0 a W 9 u M S 9 U Y W J s Z T I g K D I p L 0 F 1 d G 9 S Z W 1 v d m V k Q 2 9 s d W 1 u c z E u e 0 1 S U i B B b W 9 1 b n Q g L D R 9 J n F 1 b 3 Q 7 L C Z x d W 9 0 O 1 N l Y 3 R p b 2 4 x L 1 R h Y m x l M i A o M i k v Q X V 0 b 1 J l b W 9 2 Z W R D b 2 x 1 b W 5 z M S 5 7 U m V h c 2 9 u I C w 1 f S Z x d W 9 0 O y w m c X V v d D t T Z W N 0 a W 9 u M S 9 U Y W J s Z T I g K D I p L 0 F 1 d G 9 S Z W 1 v d m V k Q 2 9 s d W 1 u c z E u e 1 J l c X V l c 3 Q g R G F 0 Z S w 2 f S Z x d W 9 0 O y w m c X V v d D t T Z W N 0 a W 9 u M S 9 U Y W J s Z T I g K D I p L 0 F 1 d G 9 S Z W 1 v d m V k Q 2 9 s d W 1 u c z E u e 0 V m Z m V j d G l 2 Z S B E Y X R l O i A o Q k Q p L D d 9 J n F 1 b 3 Q 7 L C Z x d W 9 0 O 1 N l Y 3 R p b 2 4 x L 1 R h Y m x l M i A o M i k v Q X V 0 b 1 J l b W 9 2 Z W R D b 2 x 1 b W 5 z M S 5 7 T W 9 u d G g s O H 0 m c X V v d D s s J n F 1 b 3 Q 7 U 2 V j d G l v b j E v V G F i b G U y I C g y K S 9 B d X R v U m V t b 3 Z l Z E N v b H V t b n M x L n t D b 2 5 0 c m F j d C B U Z X J t I E R h d G U s O X 0 m c X V v d D s s J n F 1 b 3 Q 7 U 2 V j d G l v b j E v V G F i b G U y I C g y K S 9 B d X R v U m V t b 3 Z l Z E N v b H V t b n M x L n t U a W N r Z X Q g L D E w f S Z x d W 9 0 O y w m c X V v d D t T Z W N 0 a W 9 u M S 9 U Y W J s Z T I g K D I p L 0 F 1 d G 9 S Z W 1 v d m V k Q 2 9 s d W 1 u c z E u e 1 R v d G F s I E V U T F x 1 M D A y N 3 M s M T F 9 J n F 1 b 3 Q 7 L C Z x d W 9 0 O 1 N l Y 3 R p b 2 4 x L 1 R h Y m x l M i A o M i k v Q X V 0 b 1 J l b W 9 2 Z W R D b 2 x 1 b W 5 z M S 5 7 Q n V k Z 2 V 0 L D E y f S Z x d W 9 0 O y w m c X V v d D t T Z W N 0 a W 9 u M S 9 U Y W J s Z T I g K D I p L 0 F 1 d G 9 S Z W 1 v d m V k Q 2 9 s d W 1 u c z E u e 0 5 v d G V z L D E z f S Z x d W 9 0 O 1 0 s J n F 1 b 3 Q 7 Q 2 9 s d W 1 u Q 2 9 1 b n Q m c X V v d D s 6 M T Q s J n F 1 b 3 Q 7 S 2 V 5 Q 2 9 s d W 1 u T m F t Z X M m c X V v d D s 6 W 1 0 s J n F 1 b 3 Q 7 Q 2 9 s d W 1 u S W R l b n R p d G l l c y Z x d W 9 0 O z p b J n F 1 b 3 Q 7 U 2 V j d G l v b j E v V G F i b G U y I C g y K S 9 B d X R v U m V t b 3 Z l Z E N v b H V t b n M x L n t D a H V y b i B U e X B l I C w w f S Z x d W 9 0 O y w m c X V v d D t T Z W N 0 a W 9 u M S 9 U Y W J s Z T I g K D I p L 0 F 1 d G 9 S Z W 1 v d m V k Q 2 9 s d W 1 u c z E u e 1 N l c n Z p Y 2 U g V H l w Z S A s M X 0 m c X V v d D s s J n F 1 b 3 Q 7 U 2 V j d G l v b j E v V G F i b G U y I C g y K S 9 B d X R v U m V t b 3 Z l Z E N v b H V t b n M x L n t J b n R l c m 5 h b C B D b 2 1 w Y W 5 5 I C w y f S Z x d W 9 0 O y w m c X V v d D t T Z W N 0 a W 9 u M S 9 U Y W J s Z T I g K D I p L 0 F 1 d G 9 S Z W 1 v d m V k Q 2 9 s d W 1 u c z E u e 0 N 1 c 3 R v b W V y I C w z f S Z x d W 9 0 O y w m c X V v d D t T Z W N 0 a W 9 u M S 9 U Y W J s Z T I g K D I p L 0 F 1 d G 9 S Z W 1 v d m V k Q 2 9 s d W 1 u c z E u e 0 1 S U i B B b W 9 1 b n Q g L D R 9 J n F 1 b 3 Q 7 L C Z x d W 9 0 O 1 N l Y 3 R p b 2 4 x L 1 R h Y m x l M i A o M i k v Q X V 0 b 1 J l b W 9 2 Z W R D b 2 x 1 b W 5 z M S 5 7 U m V h c 2 9 u I C w 1 f S Z x d W 9 0 O y w m c X V v d D t T Z W N 0 a W 9 u M S 9 U Y W J s Z T I g K D I p L 0 F 1 d G 9 S Z W 1 v d m V k Q 2 9 s d W 1 u c z E u e 1 J l c X V l c 3 Q g R G F 0 Z S w 2 f S Z x d W 9 0 O y w m c X V v d D t T Z W N 0 a W 9 u M S 9 U Y W J s Z T I g K D I p L 0 F 1 d G 9 S Z W 1 v d m V k Q 2 9 s d W 1 u c z E u e 0 V m Z m V j d G l 2 Z S B E Y X R l O i A o Q k Q p L D d 9 J n F 1 b 3 Q 7 L C Z x d W 9 0 O 1 N l Y 3 R p b 2 4 x L 1 R h Y m x l M i A o M i k v Q X V 0 b 1 J l b W 9 2 Z W R D b 2 x 1 b W 5 z M S 5 7 T W 9 u d G g s O H 0 m c X V v d D s s J n F 1 b 3 Q 7 U 2 V j d G l v b j E v V G F i b G U y I C g y K S 9 B d X R v U m V t b 3 Z l Z E N v b H V t b n M x L n t D b 2 5 0 c m F j d C B U Z X J t I E R h d G U s O X 0 m c X V v d D s s J n F 1 b 3 Q 7 U 2 V j d G l v b j E v V G F i b G U y I C g y K S 9 B d X R v U m V t b 3 Z l Z E N v b H V t b n M x L n t U a W N r Z X Q g L D E w f S Z x d W 9 0 O y w m c X V v d D t T Z W N 0 a W 9 u M S 9 U Y W J s Z T I g K D I p L 0 F 1 d G 9 S Z W 1 v d m V k Q 2 9 s d W 1 u c z E u e 1 R v d G F s I E V U T F x 1 M D A y N 3 M s M T F 9 J n F 1 b 3 Q 7 L C Z x d W 9 0 O 1 N l Y 3 R p b 2 4 x L 1 R h Y m x l M i A o M i k v Q X V 0 b 1 J l b W 9 2 Z W R D b 2 x 1 b W 5 z M S 5 7 Q n V k Z 2 V 0 L D E y f S Z x d W 9 0 O y w m c X V v d D t T Z W N 0 a W 9 u M S 9 U Y W J s Z T I g K D I p L 0 F 1 d G 9 S Z W 1 v d m V k Q 2 9 s d W 1 u c z E u e 0 5 v d G V z L D E z f S Z x d W 9 0 O 1 0 s J n F 1 b 3 Q 7 U m V s Y X R p b 2 5 z a G l w S W 5 m b y Z x d W 9 0 O z p b X X 0 i I C 8 + P C 9 T d G F i b G V F b n R y a W V z P j w v S X R l b T 4 8 S X R l b T 4 8 S X R l b U x v Y 2 F 0 a W 9 u P j x J d G V t V H l w Z T 5 G b 3 J t d W x h P C 9 J d G V t V H l w Z T 4 8 S X R l b V B h d G g + U 2 V j d G l v b j E v V G F i b G U y J T I w K D I p L 1 N v d X J j Z T w v S X R l b V B h d G g + P C 9 J d G V t T G 9 j Y X R p b 2 4 + P F N 0 Y W J s Z U V u d H J p Z X M g L z 4 8 L 0 l 0 Z W 0 + P E l 0 Z W 0 + P E l 0 Z W 1 M b 2 N h d G l v b j 4 8 S X R l b V R 5 c G U + R m 9 y b X V s Y T w v S X R l b V R 5 c G U + P E l 0 Z W 1 Q Y X R o P l N l Y 3 R p b 2 4 x L 1 R h Y m x l M i U y M C g y K S 9 D a G F u Z 2 V k J T I w V H l w Z T w v S X R l b V B h d G g + P C 9 J d G V t T G 9 j Y X R p b 2 4 + P F N 0 Y W J s Z U V u d H J p Z X M g L z 4 8 L 0 l 0 Z W 0 + P C 9 J d G V t c z 4 8 L 0 x v Y 2 F s U G F j a 2 F n Z U 1 l d G F k Y X R h R m l s Z T 4 W A A A A U E s F B g A A A A A A A A A A A A A A A A A A A A A A A N o A A A A B A A A A 0 I y d 3 w E V 0 R G M e g D A T 8 K X 6 w E A A A D J q d H r t 1 i E R J X O 3 w 5 / K 9 k + A A A A A A I A A A A A A A N m A A D A A A A A E A A A A A S T 8 v Y 9 W N 6 O 0 B i 3 B X Y K f 8 A A A A A A B I A A A K A A A A A Q A A A A S y E H B W B G + X C 6 o O H g y 6 P v d 1 A A A A A m f x t k t u x W c W h X x B U J d X G x u z b 4 I w 2 8 Z a 0 t K Z Q X w E 1 I g I W m V P 2 x S J w o 9 D p I m 8 s 2 Q k p e i o G i a j 4 T B K 0 R P y k k M y B z Y s e x F 3 5 Y 4 X 3 w 1 C S T g b 5 Q d R Q A A A C U z r 3 L b h v M j P n 0 I J a 2 / k 5 1 W X G j / A = = < / D a t a M a s h u p > 
</file>

<file path=customXml/itemProps1.xml><?xml version="1.0" encoding="utf-8"?>
<ds:datastoreItem xmlns:ds="http://schemas.openxmlformats.org/officeDocument/2006/customXml" ds:itemID="{1945F0C0-650F-4D5F-9A99-93D5B97644A4}"/>
</file>

<file path=customXml/itemProps2.xml><?xml version="1.0" encoding="utf-8"?>
<ds:datastoreItem xmlns:ds="http://schemas.openxmlformats.org/officeDocument/2006/customXml" ds:itemID="{326558FB-A8F8-4DF7-BFB0-D7403D10F05F}"/>
</file>

<file path=customXml/itemProps3.xml><?xml version="1.0" encoding="utf-8"?>
<ds:datastoreItem xmlns:ds="http://schemas.openxmlformats.org/officeDocument/2006/customXml" ds:itemID="{6CF4FADC-0CDA-45B8-AD4E-AA4F75D2A273}"/>
</file>

<file path=customXml/itemProps4.xml><?xml version="1.0" encoding="utf-8"?>
<ds:datastoreItem xmlns:ds="http://schemas.openxmlformats.org/officeDocument/2006/customXml" ds:itemID="{91FB48C4-DD73-48F1-8DB2-A426A708D63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Yesenia Heredia</dc:creator>
  <cp:keywords/>
  <dc:description/>
  <cp:lastModifiedBy/>
  <cp:revision/>
  <dcterms:created xsi:type="dcterms:W3CDTF">2021-09-24T16:40:57Z</dcterms:created>
  <dcterms:modified xsi:type="dcterms:W3CDTF">2024-01-08T15:21:56Z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0x0101006E7913B5588A8B49A8DA4EC668F8293A</vt:lpwstr>
  </property>
</Properties>
</file>