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Misc_Projects\"/>
    </mc:Choice>
  </mc:AlternateContent>
  <xr:revisionPtr revIDLastSave="0" documentId="13_ncr:1_{5A8BEDAB-3540-48C1-875A-40CB83134BB3}" xr6:coauthVersionLast="47" xr6:coauthVersionMax="47" xr10:uidLastSave="{00000000-0000-0000-0000-000000000000}"/>
  <bookViews>
    <workbookView xWindow="-108" yWindow="-108" windowWidth="23256" windowHeight="13176" xr2:uid="{D7214999-E86C-49C0-A2ED-DC3DC39C4455}"/>
  </bookViews>
  <sheets>
    <sheet name="Herbi_Calc" sheetId="3" r:id="rId1"/>
    <sheet name="Herb_Rates" sheetId="1" r:id="rId2"/>
    <sheet name="Potion_Exp" sheetId="2" r:id="rId3"/>
  </sheets>
  <definedNames>
    <definedName name="_xlnm._FilterDatabase" localSheetId="2" hidden="1">Potion_Exp!$A$1:$AE$43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3" l="1"/>
  <c r="T14" i="3"/>
  <c r="V14" i="3"/>
  <c r="U14" i="3"/>
  <c r="X13" i="3"/>
  <c r="W13" i="3"/>
  <c r="V13" i="3"/>
  <c r="U13" i="3"/>
  <c r="T13" i="3"/>
  <c r="V12" i="3"/>
  <c r="U12" i="3"/>
  <c r="T12" i="3"/>
  <c r="U11" i="3"/>
  <c r="T11" i="3"/>
  <c r="U10" i="3"/>
  <c r="T10" i="3"/>
  <c r="W9" i="3"/>
  <c r="V9" i="3"/>
  <c r="U9" i="3"/>
  <c r="T9" i="3"/>
  <c r="W8" i="3"/>
  <c r="V8" i="3"/>
  <c r="U8" i="3"/>
  <c r="T8" i="3"/>
  <c r="V7" i="3"/>
  <c r="U7" i="3"/>
  <c r="T7" i="3"/>
  <c r="U6" i="3"/>
  <c r="T6" i="3"/>
  <c r="Y5" i="3"/>
  <c r="X5" i="3"/>
  <c r="W5" i="3"/>
  <c r="V5" i="3"/>
  <c r="U5" i="3"/>
  <c r="T5" i="3"/>
  <c r="U4" i="3"/>
  <c r="T4" i="3"/>
  <c r="T3" i="3"/>
  <c r="T15" i="3"/>
  <c r="V15" i="3"/>
  <c r="U15" i="3"/>
  <c r="T2" i="3"/>
  <c r="D3" i="3"/>
  <c r="I3" i="3" s="1"/>
  <c r="H4" i="3"/>
  <c r="B15" i="3"/>
  <c r="E15" i="3" s="1"/>
  <c r="B14" i="3"/>
  <c r="E14" i="3" s="1"/>
  <c r="B13" i="3"/>
  <c r="E13" i="3" s="1"/>
  <c r="B12" i="3"/>
  <c r="E12" i="3" s="1"/>
  <c r="B11" i="3"/>
  <c r="E11" i="3" s="1"/>
  <c r="B10" i="3"/>
  <c r="E10" i="3" s="1"/>
  <c r="B9" i="3"/>
  <c r="E9" i="3" s="1"/>
  <c r="B8" i="3"/>
  <c r="E8" i="3" s="1"/>
  <c r="B7" i="3"/>
  <c r="E7" i="3" s="1"/>
  <c r="B6" i="3"/>
  <c r="E6" i="3" s="1"/>
  <c r="B5" i="3"/>
  <c r="E5" i="3" s="1"/>
  <c r="B4" i="3"/>
  <c r="E4" i="3" s="1"/>
  <c r="B3" i="3"/>
  <c r="E3" i="3" s="1"/>
  <c r="B2" i="3"/>
  <c r="E2" i="3" s="1"/>
  <c r="D15" i="3"/>
  <c r="I15" i="3" s="1"/>
  <c r="D14" i="3"/>
  <c r="I14" i="3" s="1"/>
  <c r="D13" i="3"/>
  <c r="I13" i="3" s="1"/>
  <c r="D12" i="3"/>
  <c r="I12" i="3" s="1"/>
  <c r="D11" i="3"/>
  <c r="I11" i="3" s="1"/>
  <c r="D10" i="3"/>
  <c r="I10" i="3" s="1"/>
  <c r="D9" i="3"/>
  <c r="I9" i="3" s="1"/>
  <c r="D8" i="3"/>
  <c r="I8" i="3" s="1"/>
  <c r="D7" i="3"/>
  <c r="I7" i="3" s="1"/>
  <c r="D6" i="3"/>
  <c r="I6" i="3" s="1"/>
  <c r="D5" i="3"/>
  <c r="I5" i="3" s="1"/>
  <c r="D4" i="3"/>
  <c r="I4" i="3" s="1"/>
  <c r="D2" i="3"/>
  <c r="I2" i="3" s="1"/>
  <c r="F3" i="3" l="1"/>
  <c r="F11" i="3"/>
  <c r="F4" i="3"/>
  <c r="F12" i="3"/>
  <c r="F5" i="3"/>
  <c r="F8" i="3"/>
  <c r="F13" i="3"/>
  <c r="F6" i="3"/>
  <c r="F14" i="3"/>
  <c r="F7" i="3"/>
  <c r="F15" i="3"/>
  <c r="F9" i="3"/>
  <c r="F2" i="3"/>
  <c r="F10" i="3"/>
  <c r="M16" i="3"/>
  <c r="N41" i="2"/>
  <c r="N43" i="2" s="1"/>
  <c r="I39" i="2"/>
  <c r="P42" i="2" s="1"/>
  <c r="N37" i="2"/>
  <c r="J31" i="2"/>
  <c r="L24" i="2"/>
  <c r="F10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2" i="1"/>
  <c r="M13" i="3" l="1"/>
  <c r="K2" i="3" s="1"/>
  <c r="K7" i="3" s="1"/>
  <c r="K9" i="3" s="1"/>
  <c r="K11" i="3" l="1"/>
</calcChain>
</file>

<file path=xl/sharedStrings.xml><?xml version="1.0" encoding="utf-8"?>
<sst xmlns="http://schemas.openxmlformats.org/spreadsheetml/2006/main" count="151" uniqueCount="85">
  <si>
    <t>Guam</t>
  </si>
  <si>
    <t>Marrentil</t>
  </si>
  <si>
    <t>Tarromin</t>
  </si>
  <si>
    <t>Harralander</t>
  </si>
  <si>
    <t>Ranarr Weed</t>
  </si>
  <si>
    <t>Toadflax</t>
  </si>
  <si>
    <t>Irit</t>
  </si>
  <si>
    <t>Kwuarm</t>
  </si>
  <si>
    <t>Snapdragon</t>
  </si>
  <si>
    <t>Cadantine</t>
  </si>
  <si>
    <t>Avantoe</t>
  </si>
  <si>
    <t>Lantadyme</t>
  </si>
  <si>
    <t>Dwarf Weed</t>
  </si>
  <si>
    <t>Torstol</t>
  </si>
  <si>
    <t>Antipoison</t>
  </si>
  <si>
    <t>Serum 207</t>
  </si>
  <si>
    <t>Guthix Rest</t>
  </si>
  <si>
    <t>Compost</t>
  </si>
  <si>
    <t>Restore</t>
  </si>
  <si>
    <t>Guthix Balance</t>
  </si>
  <si>
    <t>Energy</t>
  </si>
  <si>
    <t>Defence</t>
  </si>
  <si>
    <t>Agility</t>
  </si>
  <si>
    <t>Combat</t>
  </si>
  <si>
    <t>Prayer</t>
  </si>
  <si>
    <t>Super Attack</t>
  </si>
  <si>
    <t>Super antipoison</t>
  </si>
  <si>
    <t>Fishing</t>
  </si>
  <si>
    <t>Super energy</t>
  </si>
  <si>
    <t>Hunter</t>
  </si>
  <si>
    <t>Super strength</t>
  </si>
  <si>
    <t>Weapon poison</t>
  </si>
  <si>
    <t>Super restore</t>
  </si>
  <si>
    <t>Sanfew serum</t>
  </si>
  <si>
    <t>Super defence</t>
  </si>
  <si>
    <t>Antidote+</t>
  </si>
  <si>
    <t>Antifire</t>
  </si>
  <si>
    <t>Ranging</t>
  </si>
  <si>
    <t>Menaphite Remedy</t>
  </si>
  <si>
    <t>Magic</t>
  </si>
  <si>
    <t>Stamina</t>
  </si>
  <si>
    <t>Zammy Brew</t>
  </si>
  <si>
    <t>Antidote++</t>
  </si>
  <si>
    <t>Bastion</t>
  </si>
  <si>
    <t>Battlemage</t>
  </si>
  <si>
    <t>Sara Brew</t>
  </si>
  <si>
    <t>Extended Antifire</t>
  </si>
  <si>
    <t>Ancient Brew</t>
  </si>
  <si>
    <t>Antivenom</t>
  </si>
  <si>
    <t>Super combat</t>
  </si>
  <si>
    <t>Super antifire</t>
  </si>
  <si>
    <t>Antivenom+</t>
  </si>
  <si>
    <t>Extended Super antifire</t>
  </si>
  <si>
    <t>Lvl Req</t>
  </si>
  <si>
    <t>Attack</t>
  </si>
  <si>
    <t>Strength</t>
  </si>
  <si>
    <t>Cleaning Herbs XP</t>
  </si>
  <si>
    <t>Super Combat</t>
  </si>
  <si>
    <t>Super Strength</t>
  </si>
  <si>
    <t>Super Restore</t>
  </si>
  <si>
    <t>Super Defence</t>
  </si>
  <si>
    <t>POSSIBLE POTIONS</t>
  </si>
  <si>
    <t>Herbs Per Herbi</t>
  </si>
  <si>
    <t>% Distribution of Herbs from Herbi</t>
  </si>
  <si>
    <t>Grimy Herbs Currently Banked</t>
  </si>
  <si>
    <t>Clean Herbs / Unf Potions Currently Banked</t>
  </si>
  <si>
    <t>Banked Herblore XP</t>
  </si>
  <si>
    <t>Current Herblore XP</t>
  </si>
  <si>
    <t>Desired Potion</t>
  </si>
  <si>
    <t>You have already banked the following XP:</t>
  </si>
  <si>
    <t>None</t>
  </si>
  <si>
    <t>Total Herblore XP Gained By End Of The Grind</t>
  </si>
  <si>
    <t>Potion XP (per potion)</t>
  </si>
  <si>
    <t>Expected XP from Herbi Herbs Gained</t>
  </si>
  <si>
    <t>Your Herbi Grind Should Give the following XP:</t>
  </si>
  <si>
    <t>Your Herblore XP Should Be</t>
  </si>
  <si>
    <t>USER INPUTS REQUIRED FOR ORANGE BOXES</t>
  </si>
  <si>
    <t>Your Herblore XP When Achieving the Next Level:</t>
  </si>
  <si>
    <t>Current Herblore Level</t>
  </si>
  <si>
    <t>When Making Potions My I Plan To Boost My Herblore Level To</t>
  </si>
  <si>
    <t>Current Hunter XP</t>
  </si>
  <si>
    <t>Current Hunter Level</t>
  </si>
  <si>
    <t>I plan to catch this many Herbiboars</t>
  </si>
  <si>
    <t>HUNTER XP CALC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</si>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</sst>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3" fillId="4" borderId="0" xfId="0" applyFont="1" applyFill="1" applyAlignment="1">
      <alignment wrapText="1"/>
    </xf>
    <xf numFmtId="4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0" fillId="4" borderId="0" xfId="0" applyNumberForma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/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7" borderId="0" xfId="0" applyFill="1"/>
    <xf numFmtId="10" fontId="0" fillId="7" borderId="0" xfId="1" applyNumberFormat="1" applyFont="1" applyFill="1"/>
    <xf numFmtId="3" fontId="0" fillId="7" borderId="0" xfId="0" applyNumberFormat="1" applyFill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0" fillId="8" borderId="0" xfId="0" applyFill="1"/>
    <xf numFmtId="10" fontId="0" fillId="8" borderId="0" xfId="1" applyNumberFormat="1" applyFont="1" applyFill="1"/>
    <xf numFmtId="3" fontId="0" fillId="8" borderId="0" xfId="0" applyNumberFormat="1" applyFill="1"/>
    <xf numFmtId="3" fontId="0" fillId="5" borderId="2" xfId="0" applyNumberFormat="1" applyFill="1" applyBorder="1"/>
    <xf numFmtId="3" fontId="0" fillId="5" borderId="2" xfId="0" applyNumberForma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BEEF-8830-49B0-8867-E264E5617F00}">
  <sheetPr codeName="Sheet3"/>
  <dimension ref="A1:AB69"/>
  <sheetViews>
    <sheetView tabSelected="1" workbookViewId="0">
      <selection activeCell="K18" sqref="K18"/>
    </sheetView>
  </sheetViews>
  <sheetFormatPr defaultRowHeight="14.4" x14ac:dyDescent="0.3"/>
  <cols>
    <col min="1" max="1" width="11.6640625" style="5" bestFit="1" customWidth="1"/>
    <col min="2" max="2" width="13" style="5" customWidth="1"/>
    <col min="3" max="3" width="9.109375" style="5" customWidth="1"/>
    <col min="4" max="4" width="9.21875" style="5" customWidth="1"/>
    <col min="5" max="5" width="7.5546875" style="5" customWidth="1"/>
    <col min="6" max="6" width="12.21875" style="5" customWidth="1"/>
    <col min="7" max="7" width="11.44140625" style="5" customWidth="1"/>
    <col min="8" max="9" width="14.88671875" style="5" customWidth="1"/>
    <col min="10" max="10" width="3.6640625" style="5" customWidth="1"/>
    <col min="11" max="11" width="43.33203125" style="5" customWidth="1"/>
    <col min="12" max="12" width="4.44140625" style="5" customWidth="1"/>
    <col min="13" max="13" width="9.44140625" style="5" bestFit="1" customWidth="1"/>
    <col min="14" max="14" width="10.21875" style="5" customWidth="1"/>
    <col min="15" max="15" width="3.21875" style="5" customWidth="1"/>
    <col min="16" max="16" width="11.5546875" style="5" bestFit="1" customWidth="1"/>
    <col min="17" max="17" width="9.5546875" style="5" customWidth="1"/>
    <col min="18" max="18" width="3.6640625" style="5" customWidth="1"/>
    <col min="19" max="25" width="0" style="5" hidden="1" customWidth="1"/>
    <col min="26" max="26" width="4.88671875" style="5" hidden="1" customWidth="1"/>
    <col min="27" max="28" width="8.88671875" style="5" hidden="1" customWidth="1"/>
    <col min="29" max="29" width="0" style="5" hidden="1" customWidth="1"/>
    <col min="30" max="16384" width="8.88671875" style="5"/>
  </cols>
  <sheetData>
    <row r="1" spans="1:28" ht="59.4" thickBot="1" x14ac:dyDescent="0.45">
      <c r="A1" s="40"/>
      <c r="B1" s="41" t="s">
        <v>63</v>
      </c>
      <c r="C1" s="24" t="s">
        <v>68</v>
      </c>
      <c r="D1" s="41" t="s">
        <v>72</v>
      </c>
      <c r="E1" s="41" t="s">
        <v>62</v>
      </c>
      <c r="F1" s="41" t="s">
        <v>73</v>
      </c>
      <c r="G1" s="41" t="s">
        <v>64</v>
      </c>
      <c r="H1" s="41" t="s">
        <v>65</v>
      </c>
      <c r="I1" s="41" t="s">
        <v>66</v>
      </c>
      <c r="J1" s="13"/>
      <c r="K1" s="14" t="s">
        <v>71</v>
      </c>
      <c r="M1" s="9" t="s">
        <v>76</v>
      </c>
      <c r="N1" s="9"/>
      <c r="O1" s="9"/>
      <c r="P1" s="9"/>
      <c r="Q1" s="9"/>
      <c r="S1" s="7" t="s">
        <v>61</v>
      </c>
      <c r="T1" s="7"/>
      <c r="U1" s="7"/>
      <c r="V1" s="7"/>
      <c r="W1" s="7"/>
      <c r="X1" s="7"/>
      <c r="Y1" s="7"/>
      <c r="AA1"/>
      <c r="AB1"/>
    </row>
    <row r="2" spans="1:28" ht="44.4" thickTop="1" thickBot="1" x14ac:dyDescent="0.35">
      <c r="A2" s="37" t="s">
        <v>0</v>
      </c>
      <c r="B2" s="38">
        <f>HLOOKUP(A2, Herb_Rates!A1:P70, (Q2-29),FALSE)/100</f>
        <v>0.26400000000000001</v>
      </c>
      <c r="C2" s="36" t="s">
        <v>54</v>
      </c>
      <c r="D2" s="37">
        <f>VLOOKUP(C2,Potion_Exp!A1:P44,3,FALSE)</f>
        <v>25</v>
      </c>
      <c r="E2" s="37">
        <f>3*B2</f>
        <v>0.79200000000000004</v>
      </c>
      <c r="F2" s="39">
        <f>Q9*E2*D2</f>
        <v>20908.800000000003</v>
      </c>
      <c r="G2" s="37">
        <v>0</v>
      </c>
      <c r="H2" s="37">
        <v>42</v>
      </c>
      <c r="I2" s="39">
        <f>((G2+H2)*D2)+(G2*Potion_Exp!C2)</f>
        <v>1050</v>
      </c>
      <c r="K2" s="15">
        <f>(50*Q9)+(M16)+M13</f>
        <v>513217.76159999997</v>
      </c>
      <c r="M2" s="10" t="s">
        <v>67</v>
      </c>
      <c r="N2" s="46">
        <v>3872597</v>
      </c>
      <c r="O2" s="8"/>
      <c r="P2" s="10" t="s">
        <v>78</v>
      </c>
      <c r="Q2" s="31">
        <v>87</v>
      </c>
      <c r="S2" s="1" t="s">
        <v>0</v>
      </c>
      <c r="T2" t="str">
        <f>IF(Q4&gt;=3,"Attack")</f>
        <v>Attack</v>
      </c>
      <c r="U2" t="s">
        <v>70</v>
      </c>
      <c r="V2"/>
      <c r="W2"/>
      <c r="X2"/>
      <c r="Y2"/>
      <c r="AA2">
        <v>32</v>
      </c>
      <c r="AB2">
        <v>16456</v>
      </c>
    </row>
    <row r="3" spans="1:28" ht="15.6" thickTop="1" thickBot="1" x14ac:dyDescent="0.35">
      <c r="A3" s="42" t="s">
        <v>1</v>
      </c>
      <c r="B3" s="43">
        <f>HLOOKUP(A3, Herb_Rates!A1:P70, (Q2-29),FALSE)/100</f>
        <v>0</v>
      </c>
      <c r="C3" s="36" t="s">
        <v>70</v>
      </c>
      <c r="D3" s="42">
        <f>VLOOKUP(C3,Potion_Exp!A1:P45,4,FALSE)</f>
        <v>0</v>
      </c>
      <c r="E3" s="42">
        <f t="shared" ref="E3:E15" si="0">3*B3</f>
        <v>0</v>
      </c>
      <c r="F3" s="44">
        <f>Q9*E3*D3</f>
        <v>0</v>
      </c>
      <c r="G3" s="42">
        <v>0</v>
      </c>
      <c r="H3" s="42">
        <v>383</v>
      </c>
      <c r="I3" s="44">
        <f>((G3+H3)*D3)+(G3*Potion_Exp!D2)</f>
        <v>0</v>
      </c>
      <c r="M3" s="8"/>
      <c r="N3" s="8"/>
      <c r="O3" s="8"/>
      <c r="P3" s="8"/>
      <c r="Q3" s="8"/>
      <c r="S3" s="1" t="s">
        <v>1</v>
      </c>
      <c r="T3" t="str">
        <f>IF(Q4&gt;Potion_Exp!B4,"Antipoison","None")</f>
        <v>Antipoison</v>
      </c>
      <c r="U3" t="s">
        <v>70</v>
      </c>
      <c r="V3"/>
      <c r="W3"/>
      <c r="X3"/>
      <c r="Y3"/>
      <c r="AA3">
        <v>33</v>
      </c>
      <c r="AB3">
        <v>18247</v>
      </c>
    </row>
    <row r="4" spans="1:28" ht="15" customHeight="1" thickTop="1" x14ac:dyDescent="0.3">
      <c r="A4" s="37" t="s">
        <v>2</v>
      </c>
      <c r="B4" s="38">
        <f>HLOOKUP(A4, Herb_Rates!A1:P70, (Q2-29),FALSE)/100</f>
        <v>0</v>
      </c>
      <c r="C4" s="36" t="s">
        <v>70</v>
      </c>
      <c r="D4" s="37">
        <f>VLOOKUP(C4,Potion_Exp!A1:P44,5,FALSE)</f>
        <v>0</v>
      </c>
      <c r="E4" s="37">
        <f t="shared" si="0"/>
        <v>0</v>
      </c>
      <c r="F4" s="39">
        <f>Q9*E4*D4</f>
        <v>0</v>
      </c>
      <c r="G4" s="37">
        <v>0</v>
      </c>
      <c r="H4" s="37">
        <f>132+1433</f>
        <v>1565</v>
      </c>
      <c r="I4" s="39">
        <f>((G4+H4)*D4)+(G4*Potion_Exp!E2)</f>
        <v>0</v>
      </c>
      <c r="K4" s="17" t="s">
        <v>75</v>
      </c>
      <c r="M4" s="25" t="s">
        <v>79</v>
      </c>
      <c r="N4" s="26"/>
      <c r="O4" s="26"/>
      <c r="P4" s="26"/>
      <c r="Q4" s="29">
        <v>90</v>
      </c>
      <c r="S4" s="1" t="s">
        <v>2</v>
      </c>
      <c r="T4" t="str">
        <f>IF(Q4&gt;=Potion_Exp!B5,"Strength","None")</f>
        <v>Strength</v>
      </c>
      <c r="U4" t="str">
        <f>IF(Q4&gt;=Potion_Exp!B6,"Serum 207","None")</f>
        <v>Serum 207</v>
      </c>
      <c r="V4" t="s">
        <v>70</v>
      </c>
      <c r="W4"/>
      <c r="X4"/>
      <c r="Y4"/>
      <c r="AA4">
        <v>34</v>
      </c>
      <c r="AB4">
        <v>20224</v>
      </c>
    </row>
    <row r="5" spans="1:28" ht="18" customHeight="1" thickBot="1" x14ac:dyDescent="0.35">
      <c r="A5" s="42" t="s">
        <v>3</v>
      </c>
      <c r="B5" s="43">
        <f>HLOOKUP(A5, Herb_Rates!A1:P70, (Q2-29),FALSE)/100</f>
        <v>0</v>
      </c>
      <c r="C5" s="36" t="s">
        <v>20</v>
      </c>
      <c r="D5" s="42">
        <f>VLOOKUP(C5,Potion_Exp!A1:P44,6,FALSE)</f>
        <v>67.5</v>
      </c>
      <c r="E5" s="42">
        <f t="shared" si="0"/>
        <v>0</v>
      </c>
      <c r="F5" s="44">
        <f>Q9*E5*D5</f>
        <v>0</v>
      </c>
      <c r="G5" s="42">
        <v>0</v>
      </c>
      <c r="H5" s="42">
        <v>123</v>
      </c>
      <c r="I5" s="44">
        <f>((G5+H5)*D5)+(G5*Potion_Exp!F2)</f>
        <v>8302.5</v>
      </c>
      <c r="K5" s="17"/>
      <c r="M5" s="27"/>
      <c r="N5" s="28"/>
      <c r="O5" s="28"/>
      <c r="P5" s="28"/>
      <c r="Q5" s="30"/>
      <c r="S5" s="1" t="s">
        <v>3</v>
      </c>
      <c r="T5" t="str">
        <f>IF(Q4&gt;=Potion_Exp!B7,"Guthix Rest","None")</f>
        <v>Guthix Rest</v>
      </c>
      <c r="U5" t="str">
        <f>IF(Q4&gt;=Potion_Exp!B8,"Compost","None")</f>
        <v>Compost</v>
      </c>
      <c r="V5" t="str">
        <f>IF(Q4&gt;=Potion_Exp!B9,Potion_Exp!A9,"None")</f>
        <v>Restore</v>
      </c>
      <c r="W5" t="str">
        <f>IF(Q4&gt;=Potion_Exp!B10,Potion_Exp!A10,"None")</f>
        <v>Guthix Balance</v>
      </c>
      <c r="X5" t="str">
        <f>IF(Q4&gt;=Potion_Exp!B11,Potion_Exp!A11,"None")</f>
        <v>Energy</v>
      </c>
      <c r="Y5" t="str">
        <f>IF(Q4&gt;=Potion_Exp!B14,Potion_Exp!A14,"None")</f>
        <v>Combat</v>
      </c>
      <c r="Z5" s="5" t="s">
        <v>70</v>
      </c>
      <c r="AA5">
        <v>35</v>
      </c>
      <c r="AB5">
        <v>22406</v>
      </c>
    </row>
    <row r="6" spans="1:28" ht="15.6" thickTop="1" thickBot="1" x14ac:dyDescent="0.35">
      <c r="A6" s="37" t="s">
        <v>4</v>
      </c>
      <c r="B6" s="38">
        <f>HLOOKUP(A6, Herb_Rates!A1:P70, (Q2-29),FALSE)/100</f>
        <v>6.6400000000000001E-2</v>
      </c>
      <c r="C6" s="36" t="s">
        <v>24</v>
      </c>
      <c r="D6" s="37">
        <f>VLOOKUP(C6,Potion_Exp!A1:P44,7,FALSE)</f>
        <v>87.5</v>
      </c>
      <c r="E6" s="37">
        <f t="shared" si="0"/>
        <v>0.19919999999999999</v>
      </c>
      <c r="F6" s="39">
        <f>Q9*E6*D6</f>
        <v>18406.079999999998</v>
      </c>
      <c r="G6" s="37">
        <v>0</v>
      </c>
      <c r="H6" s="37">
        <v>87</v>
      </c>
      <c r="I6" s="39">
        <f>((G6+H6)*D6)+(G6*Potion_Exp!G2)</f>
        <v>7612.5</v>
      </c>
      <c r="K6" s="17"/>
      <c r="M6" s="8"/>
      <c r="N6" s="8"/>
      <c r="O6" s="8"/>
      <c r="P6" s="8"/>
      <c r="Q6" s="8"/>
      <c r="S6" s="1" t="s">
        <v>4</v>
      </c>
      <c r="T6" t="str">
        <f>IF(Q4&gt;=Potion_Exp!B12,Potion_Exp!A12,"None")</f>
        <v>Defence</v>
      </c>
      <c r="U6" t="str">
        <f>IF(Q4&gt;=Potion_Exp!B15,Potion_Exp!A15,"None")</f>
        <v>Prayer</v>
      </c>
      <c r="V6" t="s">
        <v>70</v>
      </c>
      <c r="W6"/>
      <c r="X6"/>
      <c r="Y6"/>
      <c r="AA6">
        <v>36</v>
      </c>
      <c r="AB6">
        <v>24815</v>
      </c>
    </row>
    <row r="7" spans="1:28" ht="31.8" customHeight="1" thickTop="1" thickBot="1" x14ac:dyDescent="0.35">
      <c r="A7" s="42" t="s">
        <v>5</v>
      </c>
      <c r="B7" s="43">
        <f>HLOOKUP(A7, Herb_Rates!A1:P70, (Q2-29),FALSE)/100</f>
        <v>0</v>
      </c>
      <c r="C7" s="36" t="s">
        <v>45</v>
      </c>
      <c r="D7" s="42">
        <f>VLOOKUP(C7,Potion_Exp!A1:P44,8,FALSE)</f>
        <v>180</v>
      </c>
      <c r="E7" s="42">
        <f t="shared" si="0"/>
        <v>0</v>
      </c>
      <c r="F7" s="44">
        <f>Q9*E7*D7</f>
        <v>0</v>
      </c>
      <c r="G7" s="42">
        <v>0</v>
      </c>
      <c r="H7" s="42">
        <v>8</v>
      </c>
      <c r="I7" s="44">
        <f>((G7+H7)*D7)+(G7*Potion_Exp!H2)</f>
        <v>1440</v>
      </c>
      <c r="K7" s="23">
        <f>N2+K2</f>
        <v>4385814.7615999999</v>
      </c>
      <c r="M7" s="10" t="s">
        <v>80</v>
      </c>
      <c r="N7" s="45">
        <v>2090743</v>
      </c>
      <c r="O7" s="8"/>
      <c r="P7" s="10" t="s">
        <v>81</v>
      </c>
      <c r="Q7" s="31">
        <v>80</v>
      </c>
      <c r="S7" s="1" t="s">
        <v>5</v>
      </c>
      <c r="T7" t="str">
        <f>IF(Q4&gt;=Potion_Exp!B13,Potion_Exp!A13,"None")</f>
        <v>Agility</v>
      </c>
      <c r="U7" t="str">
        <f>IF(Q4&gt;=Potion_Exp!B26,Potion_Exp!A26,"None")</f>
        <v>Antidote+</v>
      </c>
      <c r="V7" t="str">
        <f>IF(Q4&gt;=Potion_Exp!B36,Potion_Exp!A36,"None")</f>
        <v>Sara Brew</v>
      </c>
      <c r="W7" t="s">
        <v>70</v>
      </c>
      <c r="X7"/>
      <c r="Y7"/>
      <c r="AA7">
        <v>37</v>
      </c>
      <c r="AB7">
        <v>27473</v>
      </c>
    </row>
    <row r="8" spans="1:28" ht="30" thickTop="1" thickBot="1" x14ac:dyDescent="0.35">
      <c r="A8" s="37" t="s">
        <v>6</v>
      </c>
      <c r="B8" s="38">
        <f>HLOOKUP(A8, Herb_Rates!A1:P70, (Q2-29),FALSE)/100</f>
        <v>8.9900000000000008E-2</v>
      </c>
      <c r="C8" s="36" t="s">
        <v>25</v>
      </c>
      <c r="D8" s="37">
        <f>VLOOKUP(C8,Potion_Exp!A1:P44,9,FALSE)</f>
        <v>100</v>
      </c>
      <c r="E8" s="37">
        <f t="shared" si="0"/>
        <v>0.26970000000000005</v>
      </c>
      <c r="F8" s="39">
        <f>Q9*E8*D8</f>
        <v>28480.320000000007</v>
      </c>
      <c r="G8" s="37">
        <v>0</v>
      </c>
      <c r="H8" s="37">
        <v>123</v>
      </c>
      <c r="I8" s="39">
        <f>((G8+H8)*D8)+(G8*Potion_Exp!I2)</f>
        <v>12300</v>
      </c>
      <c r="M8" s="8"/>
      <c r="N8" s="8"/>
      <c r="O8" s="8"/>
      <c r="P8" s="8"/>
      <c r="Q8" s="8"/>
      <c r="S8" s="1" t="s">
        <v>6</v>
      </c>
      <c r="T8" t="str">
        <f>IF(Q4&gt;=Potion_Exp!B16,Potion_Exp!A16,"None")</f>
        <v>Super Attack</v>
      </c>
      <c r="U8" t="str">
        <f>IF(Q4&gt;=Potion_Exp!B17,Potion_Exp!A17,"None")</f>
        <v>Super antipoison</v>
      </c>
      <c r="V8" t="str">
        <f>IF(Q4&gt;=Potion_Exp!B33,Potion_Exp!A33,"None")</f>
        <v>Antidote++</v>
      </c>
      <c r="W8" t="str">
        <f>IF(Q4&gt;=Potion_Exp!B39,Potion_Exp!A39,"None")</f>
        <v>Antivenom</v>
      </c>
      <c r="X8" t="s">
        <v>70</v>
      </c>
      <c r="Y8"/>
      <c r="AA8">
        <v>38</v>
      </c>
      <c r="AB8">
        <v>30408</v>
      </c>
    </row>
    <row r="9" spans="1:28" ht="15.6" thickTop="1" thickBot="1" x14ac:dyDescent="0.35">
      <c r="A9" s="42" t="s">
        <v>10</v>
      </c>
      <c r="B9" s="43">
        <f>HLOOKUP(A9, Herb_Rates!A1:P70, (Q2-29),FALSE)/100</f>
        <v>9.6799999999999997E-2</v>
      </c>
      <c r="C9" s="36" t="s">
        <v>40</v>
      </c>
      <c r="D9" s="42">
        <f>VLOOKUP(C9,Potion_Exp!A1:P44,10,FALSE)</f>
        <v>194</v>
      </c>
      <c r="E9" s="42">
        <f t="shared" si="0"/>
        <v>0.29039999999999999</v>
      </c>
      <c r="F9" s="44">
        <f>Q9*E9*D9</f>
        <v>59492.505599999997</v>
      </c>
      <c r="G9" s="42">
        <v>0</v>
      </c>
      <c r="H9" s="42">
        <v>120</v>
      </c>
      <c r="I9" s="44">
        <f>((G9+H9)*D9)+(G9*Potion_Exp!J2)</f>
        <v>23280</v>
      </c>
      <c r="K9" s="16" t="str">
        <f>IF((K7-M19)&lt;0,"THIS IS NOT ENOUGH. YOU STILL NEED THIS XP:","THIS IS ENOUGH. YOU HAVE EXTRA HERBLORE XP OF:")</f>
        <v>THIS IS ENOUGH. YOU HAVE EXTRA HERBLORE XP OF:</v>
      </c>
      <c r="M9" s="11" t="s">
        <v>82</v>
      </c>
      <c r="N9" s="12"/>
      <c r="O9" s="12"/>
      <c r="P9" s="12"/>
      <c r="Q9" s="31">
        <v>1056</v>
      </c>
      <c r="S9" s="1" t="s">
        <v>10</v>
      </c>
      <c r="T9" t="str">
        <f>IF(Q4&gt;=Potion_Exp!B18,Potion_Exp!A18,"None")</f>
        <v>Fishing</v>
      </c>
      <c r="U9" t="str">
        <f>IF(Q4&gt;=Potion_Exp!B19,Potion_Exp!A19,"None")</f>
        <v>Super energy</v>
      </c>
      <c r="V9" t="str">
        <f>IF(Q4&gt;=Potion_Exp!B20,Potion_Exp!A20,"None")</f>
        <v>Hunter</v>
      </c>
      <c r="W9" t="str">
        <f>IF(Q4&gt;=Potion_Exp!B31,Potion_Exp!A31,"None")</f>
        <v>Stamina</v>
      </c>
      <c r="X9" t="s">
        <v>70</v>
      </c>
      <c r="Y9"/>
      <c r="AA9">
        <v>39</v>
      </c>
      <c r="AB9">
        <v>33648</v>
      </c>
    </row>
    <row r="10" spans="1:28" ht="15" customHeight="1" thickTop="1" x14ac:dyDescent="0.3">
      <c r="A10" s="37" t="s">
        <v>7</v>
      </c>
      <c r="B10" s="38">
        <f>HLOOKUP(A10, Herb_Rates!A1:P70, (Q2-29),FALSE)/100</f>
        <v>0.12050000000000001</v>
      </c>
      <c r="C10" s="36" t="s">
        <v>58</v>
      </c>
      <c r="D10" s="37">
        <f>VLOOKUP(C10,Potion_Exp!A1:P44,11,FALSE)</f>
        <v>125</v>
      </c>
      <c r="E10" s="37">
        <f t="shared" si="0"/>
        <v>0.36150000000000004</v>
      </c>
      <c r="F10" s="39">
        <f>Q9*E10*D10</f>
        <v>47718</v>
      </c>
      <c r="G10" s="37">
        <v>0</v>
      </c>
      <c r="H10" s="37">
        <v>75</v>
      </c>
      <c r="I10" s="39">
        <f>((G10+H10)*D10)+(G10*Potion_Exp!K2)</f>
        <v>9375</v>
      </c>
      <c r="K10" s="16"/>
      <c r="S10" s="1" t="s">
        <v>7</v>
      </c>
      <c r="T10" t="str">
        <f>IF(Q4&gt;=Potion_Exp!B21,Potion_Exp!A21,"None")</f>
        <v>Super strength</v>
      </c>
      <c r="U10" t="str">
        <f>IF(Q4&gt;=Potion_Exp!B22,Potion_Exp!A22,"None")</f>
        <v>Weapon poison</v>
      </c>
      <c r="V10" t="s">
        <v>70</v>
      </c>
      <c r="W10"/>
      <c r="X10"/>
      <c r="Y10"/>
      <c r="AA10">
        <v>40</v>
      </c>
      <c r="AB10">
        <v>37224</v>
      </c>
    </row>
    <row r="11" spans="1:28" ht="29.4" thickBot="1" x14ac:dyDescent="0.35">
      <c r="A11" s="42" t="s">
        <v>8</v>
      </c>
      <c r="B11" s="43">
        <f>HLOOKUP(A11, Herb_Rates!A1:P70, (Q2-29),FALSE)/100</f>
        <v>3.85E-2</v>
      </c>
      <c r="C11" s="36" t="s">
        <v>59</v>
      </c>
      <c r="D11" s="42">
        <f>VLOOKUP(C11,Potion_Exp!A1:P44,12,FALSE)</f>
        <v>142.5</v>
      </c>
      <c r="E11" s="42">
        <f t="shared" si="0"/>
        <v>0.11549999999999999</v>
      </c>
      <c r="F11" s="44">
        <f>Q9*E11*D11</f>
        <v>17380.439999999999</v>
      </c>
      <c r="G11" s="42">
        <v>0</v>
      </c>
      <c r="H11" s="42">
        <v>21</v>
      </c>
      <c r="I11" s="44">
        <f>((G11+H11)*D11)+(G11*Potion_Exp!L2)</f>
        <v>2992.5</v>
      </c>
      <c r="K11" s="23">
        <f>ABS(K7-M19)</f>
        <v>38.761599999852479</v>
      </c>
      <c r="S11" s="1" t="s">
        <v>8</v>
      </c>
      <c r="T11" t="str">
        <f>IF(Q4&gt;=Potion_Exp!B23,Potion_Exp!A23,"None")</f>
        <v>Super restore</v>
      </c>
      <c r="U11" t="str">
        <f>IF(Q4&gt;=Potion_Exp!B24,Potion_Exp!A24,"None")</f>
        <v>Sanfew serum</v>
      </c>
      <c r="V11" t="s">
        <v>70</v>
      </c>
      <c r="W11"/>
      <c r="X11"/>
      <c r="Y11"/>
      <c r="AA11">
        <v>41</v>
      </c>
      <c r="AB11">
        <v>41171</v>
      </c>
    </row>
    <row r="12" spans="1:28" ht="29.4" thickTop="1" x14ac:dyDescent="0.3">
      <c r="A12" s="37" t="s">
        <v>9</v>
      </c>
      <c r="B12" s="38">
        <f>HLOOKUP(A12, Herb_Rates!A1:P70, (Q2-29),FALSE)/100</f>
        <v>0.1153</v>
      </c>
      <c r="C12" s="36" t="s">
        <v>60</v>
      </c>
      <c r="D12" s="37">
        <f>VLOOKUP(C12,Potion_Exp!A1:P44,13,FALSE)</f>
        <v>150</v>
      </c>
      <c r="E12" s="37">
        <f t="shared" si="0"/>
        <v>0.34589999999999999</v>
      </c>
      <c r="F12" s="39">
        <f>Q9*E12*D12</f>
        <v>54790.559999999998</v>
      </c>
      <c r="G12" s="37">
        <v>0</v>
      </c>
      <c r="H12" s="37">
        <v>90</v>
      </c>
      <c r="I12" s="39">
        <f>((G12+H12)*D12)+(G12*Potion_Exp!M2)</f>
        <v>13500</v>
      </c>
      <c r="M12" s="18" t="s">
        <v>74</v>
      </c>
      <c r="N12" s="19"/>
      <c r="O12" s="19"/>
      <c r="P12" s="19"/>
      <c r="Q12" s="20"/>
      <c r="S12" s="1" t="s">
        <v>9</v>
      </c>
      <c r="T12" t="str">
        <f>IF(Q4&gt;=Potion_Exp!B25,Potion_Exp!A25,"None")</f>
        <v>Super defence</v>
      </c>
      <c r="U12" t="str">
        <f>IF(Q4&gt;=Potion_Exp!B34,Potion_Exp!A34,"None")</f>
        <v>Bastion</v>
      </c>
      <c r="V12" t="str">
        <f>IF(Q4&gt;=Potion_Exp!B35,Potion_Exp!A35,"None")</f>
        <v>Battlemage</v>
      </c>
      <c r="W12" t="s">
        <v>70</v>
      </c>
      <c r="X12"/>
      <c r="Y12"/>
      <c r="AA12">
        <v>42</v>
      </c>
      <c r="AB12">
        <v>45529</v>
      </c>
    </row>
    <row r="13" spans="1:28" ht="15" thickBot="1" x14ac:dyDescent="0.35">
      <c r="A13" s="42" t="s">
        <v>11</v>
      </c>
      <c r="B13" s="43">
        <f>HLOOKUP(A13, Herb_Rates!A1:P70, (Q2-29),FALSE)/100</f>
        <v>0.1016</v>
      </c>
      <c r="C13" s="36" t="s">
        <v>36</v>
      </c>
      <c r="D13" s="42">
        <f>VLOOKUP(C13,Potion_Exp!A1:P44,14,FALSE)</f>
        <v>157.5</v>
      </c>
      <c r="E13" s="42">
        <f t="shared" si="0"/>
        <v>0.30479999999999996</v>
      </c>
      <c r="F13" s="44">
        <f>Q9*E13*D13</f>
        <v>50694.335999999996</v>
      </c>
      <c r="G13" s="42">
        <v>0</v>
      </c>
      <c r="H13" s="42">
        <v>81</v>
      </c>
      <c r="I13" s="44">
        <f>((G13+H13)*D13)+(G13*Potion_Exp!N2)</f>
        <v>12757.5</v>
      </c>
      <c r="K13" s="34" t="s">
        <v>83</v>
      </c>
      <c r="M13" s="21">
        <f>SUM(F2:F15)</f>
        <v>351457.76159999997</v>
      </c>
      <c r="N13" s="32"/>
      <c r="O13" s="32"/>
      <c r="P13" s="32"/>
      <c r="Q13" s="33"/>
      <c r="S13" s="1" t="s">
        <v>11</v>
      </c>
      <c r="T13" t="str">
        <f>IF(Q4&gt;=Potion_Exp!B27,Potion_Exp!A27,"None")</f>
        <v>Antifire</v>
      </c>
      <c r="U13" t="str">
        <f>IF(Q4&gt;=Potion_Exp!B30,Potion_Exp!A30,"None")</f>
        <v>Magic</v>
      </c>
      <c r="V13" t="str">
        <f>IF(Q4&gt;=Potion_Exp!B37,Potion_Exp!A37,"None")</f>
        <v>Extended Antifire</v>
      </c>
      <c r="W13" t="str">
        <f>IF(Q4&gt;=Potion_Exp!B41,Potion_Exp!A41,"None")</f>
        <v>None</v>
      </c>
      <c r="X13" t="str">
        <f>IF(Q4&gt;=Potion_Exp!B43,Potion_Exp!A43,"None")</f>
        <v>None</v>
      </c>
      <c r="Y13" t="s">
        <v>70</v>
      </c>
      <c r="AA13">
        <v>43</v>
      </c>
      <c r="AB13">
        <v>50339</v>
      </c>
    </row>
    <row r="14" spans="1:28" ht="15" thickTop="1" x14ac:dyDescent="0.3">
      <c r="A14" s="37" t="s">
        <v>12</v>
      </c>
      <c r="B14" s="38">
        <f>HLOOKUP(A14, Herb_Rates!A1:P70, (Q2-29),FALSE)/100</f>
        <v>7.0400000000000004E-2</v>
      </c>
      <c r="C14" s="36" t="s">
        <v>37</v>
      </c>
      <c r="D14" s="37">
        <f>VLOOKUP(C14,Potion_Exp!A1:P44,15,FALSE)</f>
        <v>162.5</v>
      </c>
      <c r="E14" s="37">
        <f t="shared" si="0"/>
        <v>0.2112</v>
      </c>
      <c r="F14" s="39">
        <f>Q9*E14*D14</f>
        <v>36241.919999999998</v>
      </c>
      <c r="G14" s="37">
        <v>0</v>
      </c>
      <c r="H14" s="37">
        <v>96</v>
      </c>
      <c r="I14" s="39">
        <f>((G14+H14)*D14)+(G14*Potion_Exp!O2)</f>
        <v>15600</v>
      </c>
      <c r="K14" s="34"/>
      <c r="S14" s="1" t="s">
        <v>12</v>
      </c>
      <c r="T14" t="str">
        <f>IF(Q4&gt;=Potion_Exp!B28,Potion_Exp!A28,"None")</f>
        <v>Menaphite Remedy</v>
      </c>
      <c r="U14" t="str">
        <f>IF(Q4&gt;=Potion_Exp!B29,Potion_Exp!A29,"None")</f>
        <v>Ranging</v>
      </c>
      <c r="V14" t="str">
        <f>IF(Q4&gt;=Potion_Exp!B38,Potion_Exp!A38,"None")</f>
        <v>Ancient Brew</v>
      </c>
      <c r="W14" t="s">
        <v>70</v>
      </c>
      <c r="X14"/>
      <c r="Y14"/>
      <c r="AA14">
        <v>44</v>
      </c>
      <c r="AB14">
        <v>55649</v>
      </c>
    </row>
    <row r="15" spans="1:28" ht="28.8" x14ac:dyDescent="0.3">
      <c r="A15" s="42" t="s">
        <v>13</v>
      </c>
      <c r="B15" s="43">
        <f>HLOOKUP(A15, Herb_Rates!A1:P70, (Q2-29),FALSE)/100</f>
        <v>3.6499999999999998E-2</v>
      </c>
      <c r="C15" s="36" t="s">
        <v>57</v>
      </c>
      <c r="D15" s="42">
        <f>VLOOKUP(C15,Potion_Exp!A1:P44,16,FALSE)</f>
        <v>150</v>
      </c>
      <c r="E15" s="42">
        <f t="shared" si="0"/>
        <v>0.10949999999999999</v>
      </c>
      <c r="F15" s="44">
        <f>Q9*E15*D15</f>
        <v>17344.8</v>
      </c>
      <c r="G15" s="42">
        <v>0</v>
      </c>
      <c r="H15" s="42">
        <v>5</v>
      </c>
      <c r="I15" s="44">
        <f>((G15+H15)*D15)+(G15*Potion_Exp!P2)</f>
        <v>750</v>
      </c>
      <c r="K15" s="35" t="s">
        <v>84</v>
      </c>
      <c r="M15" s="7" t="s">
        <v>69</v>
      </c>
      <c r="N15" s="7"/>
      <c r="O15" s="7"/>
      <c r="P15" s="7"/>
      <c r="Q15" s="7"/>
      <c r="S15" s="1" t="s">
        <v>13</v>
      </c>
      <c r="T15" t="str">
        <f>IF(Q4&gt;=Potion_Exp!B32,Potion_Exp!A32,"None")</f>
        <v>Zammy Brew</v>
      </c>
      <c r="U15" t="str">
        <f>IF(Q4&gt;=Potion_Exp!B40,Potion_Exp!A40,"None")</f>
        <v>Super combat</v>
      </c>
      <c r="V15" t="str">
        <f>IF(Q4&gt;=Potion_Exp!B42,Potion_Exp!A42,"None")</f>
        <v>None</v>
      </c>
      <c r="W15" t="s">
        <v>70</v>
      </c>
      <c r="X15"/>
      <c r="Y15"/>
      <c r="AA15">
        <v>45</v>
      </c>
      <c r="AB15">
        <v>61512</v>
      </c>
    </row>
    <row r="16" spans="1:28" x14ac:dyDescent="0.3">
      <c r="M16" s="22">
        <f>SUM(I2:I15)</f>
        <v>108960</v>
      </c>
      <c r="N16" s="22"/>
      <c r="O16" s="22"/>
      <c r="P16" s="22"/>
      <c r="Q16" s="22"/>
      <c r="S16"/>
      <c r="T16"/>
      <c r="U16"/>
      <c r="V16"/>
      <c r="W16"/>
      <c r="X16"/>
      <c r="Y16"/>
      <c r="AA16">
        <v>46</v>
      </c>
      <c r="AB16">
        <v>67983</v>
      </c>
    </row>
    <row r="17" spans="13:28" x14ac:dyDescent="0.3">
      <c r="S17"/>
      <c r="T17"/>
      <c r="U17"/>
      <c r="V17"/>
      <c r="W17"/>
      <c r="X17"/>
      <c r="Y17"/>
      <c r="AA17">
        <v>47</v>
      </c>
      <c r="AB17">
        <v>75127</v>
      </c>
    </row>
    <row r="18" spans="13:28" x14ac:dyDescent="0.3">
      <c r="M18" s="7" t="s">
        <v>77</v>
      </c>
      <c r="N18" s="7"/>
      <c r="O18" s="7"/>
      <c r="P18" s="7"/>
      <c r="Q18" s="7"/>
      <c r="S18"/>
      <c r="T18"/>
      <c r="U18"/>
      <c r="V18"/>
      <c r="W18"/>
      <c r="X18"/>
      <c r="Y18"/>
      <c r="AA18">
        <v>48</v>
      </c>
      <c r="AB18">
        <v>83014</v>
      </c>
    </row>
    <row r="19" spans="13:28" x14ac:dyDescent="0.3">
      <c r="M19" s="22">
        <f>VLOOKUP(Q2+1,AA2:AB69,2)</f>
        <v>4385776</v>
      </c>
      <c r="N19" s="22"/>
      <c r="O19" s="22"/>
      <c r="P19" s="22"/>
      <c r="Q19" s="22"/>
      <c r="S19"/>
      <c r="T19"/>
      <c r="U19"/>
      <c r="V19"/>
      <c r="W19"/>
      <c r="X19"/>
      <c r="Y19"/>
      <c r="AA19">
        <v>49</v>
      </c>
      <c r="AB19">
        <v>91721</v>
      </c>
    </row>
    <row r="20" spans="13:28" x14ac:dyDescent="0.3">
      <c r="AA20" s="5">
        <v>50</v>
      </c>
      <c r="AB20" s="5">
        <v>101333</v>
      </c>
    </row>
    <row r="21" spans="13:28" x14ac:dyDescent="0.3">
      <c r="AA21" s="5">
        <v>51</v>
      </c>
      <c r="AB21" s="5">
        <v>111945</v>
      </c>
    </row>
    <row r="22" spans="13:28" x14ac:dyDescent="0.3">
      <c r="AA22" s="5">
        <v>52</v>
      </c>
      <c r="AB22" s="5">
        <v>123660</v>
      </c>
    </row>
    <row r="23" spans="13:28" x14ac:dyDescent="0.3">
      <c r="AA23" s="5">
        <v>53</v>
      </c>
      <c r="AB23" s="5">
        <v>136594</v>
      </c>
    </row>
    <row r="24" spans="13:28" x14ac:dyDescent="0.3">
      <c r="AA24" s="5">
        <v>54</v>
      </c>
      <c r="AB24" s="5">
        <v>150872</v>
      </c>
    </row>
    <row r="25" spans="13:28" x14ac:dyDescent="0.3">
      <c r="AA25" s="5">
        <v>55</v>
      </c>
      <c r="AB25" s="5">
        <v>166636</v>
      </c>
    </row>
    <row r="26" spans="13:28" x14ac:dyDescent="0.3">
      <c r="AA26" s="5">
        <v>56</v>
      </c>
      <c r="AB26" s="5">
        <v>184040</v>
      </c>
    </row>
    <row r="27" spans="13:28" x14ac:dyDescent="0.3">
      <c r="AA27" s="5">
        <v>57</v>
      </c>
      <c r="AB27" s="5">
        <v>203254</v>
      </c>
    </row>
    <row r="28" spans="13:28" x14ac:dyDescent="0.3">
      <c r="AA28" s="5">
        <v>58</v>
      </c>
      <c r="AB28" s="5">
        <v>224466</v>
      </c>
    </row>
    <row r="29" spans="13:28" x14ac:dyDescent="0.3">
      <c r="AA29" s="5">
        <v>59</v>
      </c>
      <c r="AB29" s="5">
        <v>247886</v>
      </c>
    </row>
    <row r="30" spans="13:28" x14ac:dyDescent="0.3">
      <c r="AA30" s="5">
        <v>60</v>
      </c>
      <c r="AB30" s="5">
        <v>273742</v>
      </c>
    </row>
    <row r="31" spans="13:28" x14ac:dyDescent="0.3">
      <c r="AA31" s="5">
        <v>61</v>
      </c>
      <c r="AB31" s="5">
        <v>302288</v>
      </c>
    </row>
    <row r="32" spans="13:28" x14ac:dyDescent="0.3">
      <c r="AA32" s="5">
        <v>62</v>
      </c>
      <c r="AB32" s="5">
        <v>333804</v>
      </c>
    </row>
    <row r="33" spans="27:28" x14ac:dyDescent="0.3">
      <c r="AA33" s="5">
        <v>63</v>
      </c>
      <c r="AB33" s="5">
        <v>368599</v>
      </c>
    </row>
    <row r="34" spans="27:28" x14ac:dyDescent="0.3">
      <c r="AA34" s="5">
        <v>64</v>
      </c>
      <c r="AB34" s="5">
        <v>407015</v>
      </c>
    </row>
    <row r="35" spans="27:28" x14ac:dyDescent="0.3">
      <c r="AA35" s="5">
        <v>65</v>
      </c>
      <c r="AB35" s="5">
        <v>449428</v>
      </c>
    </row>
    <row r="36" spans="27:28" x14ac:dyDescent="0.3">
      <c r="AA36" s="5">
        <v>66</v>
      </c>
      <c r="AB36" s="5">
        <v>496254</v>
      </c>
    </row>
    <row r="37" spans="27:28" x14ac:dyDescent="0.3">
      <c r="AA37" s="5">
        <v>67</v>
      </c>
      <c r="AB37" s="5">
        <v>547953</v>
      </c>
    </row>
    <row r="38" spans="27:28" x14ac:dyDescent="0.3">
      <c r="AA38" s="5">
        <v>68</v>
      </c>
      <c r="AB38" s="5">
        <v>605032</v>
      </c>
    </row>
    <row r="39" spans="27:28" x14ac:dyDescent="0.3">
      <c r="AA39" s="5">
        <v>69</v>
      </c>
      <c r="AB39" s="5">
        <v>668051</v>
      </c>
    </row>
    <row r="40" spans="27:28" x14ac:dyDescent="0.3">
      <c r="AA40" s="5">
        <v>70</v>
      </c>
      <c r="AB40" s="5">
        <v>737627</v>
      </c>
    </row>
    <row r="41" spans="27:28" x14ac:dyDescent="0.3">
      <c r="AA41" s="5">
        <v>71</v>
      </c>
      <c r="AB41" s="5">
        <v>814445</v>
      </c>
    </row>
    <row r="42" spans="27:28" x14ac:dyDescent="0.3">
      <c r="AA42" s="5">
        <v>72</v>
      </c>
      <c r="AB42" s="5">
        <v>899257</v>
      </c>
    </row>
    <row r="43" spans="27:28" x14ac:dyDescent="0.3">
      <c r="AA43" s="5">
        <v>73</v>
      </c>
      <c r="AB43" s="5">
        <v>992895</v>
      </c>
    </row>
    <row r="44" spans="27:28" x14ac:dyDescent="0.3">
      <c r="AA44" s="5">
        <v>74</v>
      </c>
      <c r="AB44" s="5">
        <v>1096278</v>
      </c>
    </row>
    <row r="45" spans="27:28" x14ac:dyDescent="0.3">
      <c r="AA45" s="5">
        <v>75</v>
      </c>
      <c r="AB45" s="5">
        <v>1210421</v>
      </c>
    </row>
    <row r="46" spans="27:28" x14ac:dyDescent="0.3">
      <c r="AA46" s="5">
        <v>76</v>
      </c>
      <c r="AB46" s="5">
        <v>1336443</v>
      </c>
    </row>
    <row r="47" spans="27:28" x14ac:dyDescent="0.3">
      <c r="AA47" s="5">
        <v>77</v>
      </c>
      <c r="AB47" s="5">
        <v>1475581</v>
      </c>
    </row>
    <row r="48" spans="27:28" x14ac:dyDescent="0.3">
      <c r="AA48" s="5">
        <v>78</v>
      </c>
      <c r="AB48" s="5">
        <v>1629200</v>
      </c>
    </row>
    <row r="49" spans="27:28" x14ac:dyDescent="0.3">
      <c r="AA49" s="5">
        <v>79</v>
      </c>
      <c r="AB49" s="5">
        <v>1798808</v>
      </c>
    </row>
    <row r="50" spans="27:28" x14ac:dyDescent="0.3">
      <c r="AA50" s="5">
        <v>80</v>
      </c>
      <c r="AB50" s="5">
        <v>1986068</v>
      </c>
    </row>
    <row r="51" spans="27:28" x14ac:dyDescent="0.3">
      <c r="AA51" s="5">
        <v>81</v>
      </c>
      <c r="AB51" s="5">
        <v>2192818</v>
      </c>
    </row>
    <row r="52" spans="27:28" x14ac:dyDescent="0.3">
      <c r="AA52" s="5">
        <v>82</v>
      </c>
      <c r="AB52" s="5">
        <v>2421087</v>
      </c>
    </row>
    <row r="53" spans="27:28" x14ac:dyDescent="0.3">
      <c r="AA53" s="5">
        <v>83</v>
      </c>
      <c r="AB53" s="5">
        <v>2673114</v>
      </c>
    </row>
    <row r="54" spans="27:28" x14ac:dyDescent="0.3">
      <c r="AA54" s="5">
        <v>84</v>
      </c>
      <c r="AB54" s="5">
        <v>2951373</v>
      </c>
    </row>
    <row r="55" spans="27:28" x14ac:dyDescent="0.3">
      <c r="AA55" s="5">
        <v>85</v>
      </c>
      <c r="AB55" s="5">
        <v>3258594</v>
      </c>
    </row>
    <row r="56" spans="27:28" x14ac:dyDescent="0.3">
      <c r="AA56" s="5">
        <v>86</v>
      </c>
      <c r="AB56" s="5">
        <v>3597792</v>
      </c>
    </row>
    <row r="57" spans="27:28" x14ac:dyDescent="0.3">
      <c r="AA57" s="5">
        <v>87</v>
      </c>
      <c r="AB57" s="5">
        <v>3972294</v>
      </c>
    </row>
    <row r="58" spans="27:28" x14ac:dyDescent="0.3">
      <c r="AA58" s="5">
        <v>88</v>
      </c>
      <c r="AB58" s="5">
        <v>4385776</v>
      </c>
    </row>
    <row r="59" spans="27:28" x14ac:dyDescent="0.3">
      <c r="AA59" s="5">
        <v>89</v>
      </c>
      <c r="AB59" s="5">
        <v>4842295</v>
      </c>
    </row>
    <row r="60" spans="27:28" x14ac:dyDescent="0.3">
      <c r="AA60" s="5">
        <v>90</v>
      </c>
      <c r="AB60" s="5">
        <v>5346332</v>
      </c>
    </row>
    <row r="61" spans="27:28" x14ac:dyDescent="0.3">
      <c r="AA61" s="5">
        <v>91</v>
      </c>
      <c r="AB61" s="5">
        <v>5902831</v>
      </c>
    </row>
    <row r="62" spans="27:28" x14ac:dyDescent="0.3">
      <c r="AA62" s="5">
        <v>92</v>
      </c>
      <c r="AB62" s="5">
        <v>6517253</v>
      </c>
    </row>
    <row r="63" spans="27:28" x14ac:dyDescent="0.3">
      <c r="AA63" s="5">
        <v>93</v>
      </c>
      <c r="AB63" s="5">
        <v>7195629</v>
      </c>
    </row>
    <row r="64" spans="27:28" x14ac:dyDescent="0.3">
      <c r="AA64" s="5">
        <v>94</v>
      </c>
      <c r="AB64" s="5">
        <v>7944614</v>
      </c>
    </row>
    <row r="65" spans="27:28" x14ac:dyDescent="0.3">
      <c r="AA65" s="5">
        <v>95</v>
      </c>
      <c r="AB65" s="5">
        <v>8771558</v>
      </c>
    </row>
    <row r="66" spans="27:28" x14ac:dyDescent="0.3">
      <c r="AA66" s="5">
        <v>96</v>
      </c>
      <c r="AB66" s="5">
        <v>9684577</v>
      </c>
    </row>
    <row r="67" spans="27:28" x14ac:dyDescent="0.3">
      <c r="AA67" s="5">
        <v>97</v>
      </c>
      <c r="AB67" s="5">
        <v>10692629</v>
      </c>
    </row>
    <row r="68" spans="27:28" x14ac:dyDescent="0.3">
      <c r="AA68" s="5">
        <v>98</v>
      </c>
      <c r="AB68" s="5">
        <v>11805606</v>
      </c>
    </row>
    <row r="69" spans="27:28" x14ac:dyDescent="0.3">
      <c r="AA69" s="5">
        <v>99</v>
      </c>
      <c r="AB69" s="5">
        <v>13034431</v>
      </c>
    </row>
  </sheetData>
  <mergeCells count="14">
    <mergeCell ref="M18:Q18"/>
    <mergeCell ref="M19:Q19"/>
    <mergeCell ref="K9:K10"/>
    <mergeCell ref="K13:K14"/>
    <mergeCell ref="M12:Q12"/>
    <mergeCell ref="M13:Q13"/>
    <mergeCell ref="M4:P5"/>
    <mergeCell ref="Q4:Q5"/>
    <mergeCell ref="M9:P9"/>
    <mergeCell ref="K4:K6"/>
    <mergeCell ref="M16:Q16"/>
    <mergeCell ref="M15:Q15"/>
    <mergeCell ref="S1:Y1"/>
    <mergeCell ref="M1:Q1"/>
  </mergeCells>
  <dataValidations count="14">
    <dataValidation type="list" allowBlank="1" showInputMessage="1" showErrorMessage="1" sqref="C2" xr:uid="{0D1F95E5-03DF-4A88-8434-682604B856F5}">
      <formula1>$T$2:$U$2</formula1>
    </dataValidation>
    <dataValidation type="list" showInputMessage="1" showErrorMessage="1" sqref="C3" xr:uid="{3D6ABE38-AA8E-4867-85E6-A1B370B9C89F}">
      <formula1>$T$3:$U$3</formula1>
    </dataValidation>
    <dataValidation type="list" allowBlank="1" showInputMessage="1" showErrorMessage="1" sqref="C4" xr:uid="{5919E626-F806-49C2-8315-58368DEB99D2}">
      <formula1>$T$4:$V$4</formula1>
    </dataValidation>
    <dataValidation type="list" allowBlank="1" showInputMessage="1" showErrorMessage="1" sqref="C5" xr:uid="{E0C7F765-D9F0-465B-8095-B2E22307587D}">
      <formula1>$T$5:$Z$5</formula1>
    </dataValidation>
    <dataValidation type="list" allowBlank="1" showInputMessage="1" showErrorMessage="1" sqref="C6" xr:uid="{63348FCB-B2A0-4837-82F4-6A249AB289B2}">
      <formula1>$T$6:$V$6</formula1>
    </dataValidation>
    <dataValidation type="list" allowBlank="1" showInputMessage="1" showErrorMessage="1" sqref="C7" xr:uid="{AE885F0C-AEBF-42BF-9FE7-189603A726C9}">
      <formula1>$T$7:$W$7</formula1>
    </dataValidation>
    <dataValidation type="list" allowBlank="1" showInputMessage="1" showErrorMessage="1" sqref="C8" xr:uid="{47CE37A0-8075-4217-BA19-9A1E304070B7}">
      <formula1>$T$8:$X$8</formula1>
    </dataValidation>
    <dataValidation type="list" allowBlank="1" showInputMessage="1" showErrorMessage="1" sqref="C9" xr:uid="{5F0794C8-C6A3-4930-8C2B-C357C8541F28}">
      <formula1>$T$9:$X$9</formula1>
    </dataValidation>
    <dataValidation type="list" allowBlank="1" showInputMessage="1" showErrorMessage="1" sqref="C10" xr:uid="{44E6B5CC-4B3A-46B8-B99D-0ACBEFEE9959}">
      <formula1>$T$10:$V$10</formula1>
    </dataValidation>
    <dataValidation type="list" allowBlank="1" showInputMessage="1" showErrorMessage="1" sqref="C11" xr:uid="{C69BE20E-318D-4957-ABB8-CBB50DF94ABE}">
      <formula1>$T$11:$V$11</formula1>
    </dataValidation>
    <dataValidation type="list" allowBlank="1" showInputMessage="1" showErrorMessage="1" sqref="C12" xr:uid="{1D87A698-B688-437E-8FE0-6FEC55B49B0D}">
      <formula1>$T$12:$W$12</formula1>
    </dataValidation>
    <dataValidation type="list" allowBlank="1" showInputMessage="1" showErrorMessage="1" sqref="C13" xr:uid="{FF6170B1-045D-47EB-82F4-4CEC5D01C595}">
      <formula1>$T$13:$Z$13</formula1>
    </dataValidation>
    <dataValidation type="list" allowBlank="1" showInputMessage="1" showErrorMessage="1" sqref="C14" xr:uid="{B4E1E3E2-1BC2-48E5-AB76-D9D6805C2065}">
      <formula1>$T$14:$W$14</formula1>
    </dataValidation>
    <dataValidation type="list" allowBlank="1" showInputMessage="1" showErrorMessage="1" sqref="C15" xr:uid="{7CC7DF34-143B-4AA3-8287-08595C466200}">
      <formula1>$T$15:$W$15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AB35-F1B6-431F-8BC0-B589FCD105BF}">
  <sheetPr codeName="Sheet1"/>
  <dimension ref="A1:P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RowHeight="14.4" x14ac:dyDescent="0.3"/>
  <cols>
    <col min="1" max="1" width="8.88671875" style="1"/>
  </cols>
  <sheetData>
    <row r="1" spans="1:1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</row>
    <row r="2" spans="1:16" x14ac:dyDescent="0.3">
      <c r="A2" s="1">
        <v>31</v>
      </c>
      <c r="B2">
        <v>23.46</v>
      </c>
      <c r="C2">
        <v>16.579999999999998</v>
      </c>
      <c r="D2">
        <v>10.61</v>
      </c>
      <c r="E2">
        <v>12.53</v>
      </c>
      <c r="F2">
        <v>0.39</v>
      </c>
      <c r="G2">
        <v>0</v>
      </c>
      <c r="H2">
        <v>12.4</v>
      </c>
      <c r="I2">
        <v>10.8</v>
      </c>
      <c r="J2">
        <v>9.35</v>
      </c>
      <c r="K2">
        <v>0</v>
      </c>
      <c r="L2">
        <v>3.89</v>
      </c>
      <c r="M2">
        <v>0</v>
      </c>
      <c r="N2">
        <v>0</v>
      </c>
      <c r="O2">
        <v>0</v>
      </c>
      <c r="P2">
        <f>SUM(B2:O2)</f>
        <v>100.00999999999999</v>
      </c>
    </row>
    <row r="3" spans="1:16" x14ac:dyDescent="0.3">
      <c r="A3" s="1">
        <v>32</v>
      </c>
      <c r="B3">
        <v>23.74</v>
      </c>
      <c r="C3">
        <v>16.510000000000002</v>
      </c>
      <c r="D3">
        <v>10.32</v>
      </c>
      <c r="E3">
        <v>12.32</v>
      </c>
      <c r="F3">
        <v>0.39</v>
      </c>
      <c r="G3">
        <v>0</v>
      </c>
      <c r="H3">
        <v>12.69</v>
      </c>
      <c r="I3">
        <v>10.8</v>
      </c>
      <c r="J3">
        <v>9.35</v>
      </c>
      <c r="K3">
        <v>0</v>
      </c>
      <c r="L3">
        <v>3.89</v>
      </c>
      <c r="M3">
        <v>0</v>
      </c>
      <c r="N3">
        <v>0</v>
      </c>
      <c r="O3">
        <v>0</v>
      </c>
      <c r="P3">
        <f t="shared" ref="P3:P66" si="0">SUM(B3:O3)</f>
        <v>100.00999999999999</v>
      </c>
    </row>
    <row r="4" spans="1:16" x14ac:dyDescent="0.3">
      <c r="A4" s="1">
        <v>33</v>
      </c>
      <c r="B4">
        <v>24.02</v>
      </c>
      <c r="C4">
        <v>15.91</v>
      </c>
      <c r="D4">
        <v>10.18</v>
      </c>
      <c r="E4">
        <v>11.96</v>
      </c>
      <c r="F4">
        <v>0.39</v>
      </c>
      <c r="G4">
        <v>0</v>
      </c>
      <c r="H4">
        <v>12.53</v>
      </c>
      <c r="I4">
        <v>11.04</v>
      </c>
      <c r="J4">
        <v>9.68</v>
      </c>
      <c r="K4">
        <v>0</v>
      </c>
      <c r="L4">
        <v>4.28</v>
      </c>
      <c r="M4">
        <v>0</v>
      </c>
      <c r="N4">
        <v>0</v>
      </c>
      <c r="O4">
        <v>0</v>
      </c>
      <c r="P4">
        <f t="shared" si="0"/>
        <v>99.990000000000009</v>
      </c>
    </row>
    <row r="5" spans="1:16" x14ac:dyDescent="0.3">
      <c r="A5" s="1">
        <v>34</v>
      </c>
      <c r="B5">
        <v>24.48</v>
      </c>
      <c r="C5">
        <v>15.69</v>
      </c>
      <c r="D5">
        <v>9.85</v>
      </c>
      <c r="E5">
        <v>11.51</v>
      </c>
      <c r="F5">
        <v>0.39</v>
      </c>
      <c r="G5">
        <v>0</v>
      </c>
      <c r="H5">
        <v>12.42</v>
      </c>
      <c r="I5">
        <v>11.33</v>
      </c>
      <c r="J5">
        <v>10.050000000000001</v>
      </c>
      <c r="K5">
        <v>0</v>
      </c>
      <c r="L5">
        <v>4.28</v>
      </c>
      <c r="M5">
        <v>0</v>
      </c>
      <c r="N5">
        <v>0</v>
      </c>
      <c r="O5">
        <v>0</v>
      </c>
      <c r="P5">
        <f t="shared" si="0"/>
        <v>100</v>
      </c>
    </row>
    <row r="6" spans="1:16" x14ac:dyDescent="0.3">
      <c r="A6" s="1">
        <v>35</v>
      </c>
      <c r="B6">
        <v>24.66</v>
      </c>
      <c r="C6">
        <v>15.55</v>
      </c>
      <c r="D6">
        <v>9.5299999999999994</v>
      </c>
      <c r="E6">
        <v>11.26</v>
      </c>
      <c r="F6">
        <v>0.39</v>
      </c>
      <c r="G6">
        <v>0</v>
      </c>
      <c r="H6">
        <v>12.66</v>
      </c>
      <c r="I6">
        <v>11.28</v>
      </c>
      <c r="J6">
        <v>10.01</v>
      </c>
      <c r="K6">
        <v>0</v>
      </c>
      <c r="L6">
        <v>4.67</v>
      </c>
      <c r="M6">
        <v>0</v>
      </c>
      <c r="N6">
        <v>0</v>
      </c>
      <c r="O6">
        <v>0</v>
      </c>
      <c r="P6">
        <f t="shared" si="0"/>
        <v>100.01</v>
      </c>
    </row>
    <row r="7" spans="1:16" x14ac:dyDescent="0.3">
      <c r="A7" s="1">
        <v>36</v>
      </c>
      <c r="B7">
        <v>25.04</v>
      </c>
      <c r="C7">
        <v>15.02</v>
      </c>
      <c r="D7">
        <v>9.17</v>
      </c>
      <c r="E7">
        <v>10.96</v>
      </c>
      <c r="F7">
        <v>0.78</v>
      </c>
      <c r="G7">
        <v>0</v>
      </c>
      <c r="H7">
        <v>12.84</v>
      </c>
      <c r="I7">
        <v>11.19</v>
      </c>
      <c r="J7">
        <v>10.34</v>
      </c>
      <c r="K7">
        <v>0</v>
      </c>
      <c r="L7">
        <v>4.6500000000000004</v>
      </c>
      <c r="M7">
        <v>0</v>
      </c>
      <c r="N7">
        <v>0</v>
      </c>
      <c r="O7">
        <v>0</v>
      </c>
      <c r="P7">
        <f t="shared" si="0"/>
        <v>99.990000000000009</v>
      </c>
    </row>
    <row r="8" spans="1:16" x14ac:dyDescent="0.3">
      <c r="A8" s="1">
        <v>37</v>
      </c>
      <c r="B8">
        <v>25.51</v>
      </c>
      <c r="C8">
        <v>14.8</v>
      </c>
      <c r="D8">
        <v>8.86</v>
      </c>
      <c r="E8">
        <v>10.53</v>
      </c>
      <c r="F8">
        <v>0.78</v>
      </c>
      <c r="G8">
        <v>0</v>
      </c>
      <c r="H8">
        <v>12.39</v>
      </c>
      <c r="I8">
        <v>11.42</v>
      </c>
      <c r="J8">
        <v>10.67</v>
      </c>
      <c r="K8">
        <v>0</v>
      </c>
      <c r="L8">
        <v>5.04</v>
      </c>
      <c r="M8">
        <v>0</v>
      </c>
      <c r="N8">
        <v>0</v>
      </c>
      <c r="O8">
        <v>0</v>
      </c>
      <c r="P8">
        <f t="shared" si="0"/>
        <v>100.00000000000001</v>
      </c>
    </row>
    <row r="9" spans="1:16" x14ac:dyDescent="0.3">
      <c r="A9" s="1">
        <v>38</v>
      </c>
      <c r="B9">
        <v>26.11</v>
      </c>
      <c r="C9">
        <v>14.4</v>
      </c>
      <c r="D9">
        <v>8.59</v>
      </c>
      <c r="E9">
        <v>10.33</v>
      </c>
      <c r="F9">
        <v>0.78</v>
      </c>
      <c r="G9">
        <v>0</v>
      </c>
      <c r="H9">
        <v>12.67</v>
      </c>
      <c r="I9">
        <v>11.42</v>
      </c>
      <c r="J9">
        <v>10.67</v>
      </c>
      <c r="K9">
        <v>0</v>
      </c>
      <c r="L9">
        <v>5.04</v>
      </c>
      <c r="M9">
        <v>0</v>
      </c>
      <c r="N9">
        <v>0</v>
      </c>
      <c r="O9">
        <v>0</v>
      </c>
      <c r="P9">
        <f t="shared" si="0"/>
        <v>100.01</v>
      </c>
    </row>
    <row r="10" spans="1:16" x14ac:dyDescent="0.3">
      <c r="A10" s="1">
        <v>39</v>
      </c>
      <c r="B10">
        <v>26.05</v>
      </c>
      <c r="C10">
        <v>14.12</v>
      </c>
      <c r="D10">
        <v>8.2100000000000009</v>
      </c>
      <c r="E10">
        <v>9.99</v>
      </c>
      <c r="F10">
        <v>0.78</v>
      </c>
      <c r="G10">
        <v>0</v>
      </c>
      <c r="H10">
        <v>12.79</v>
      </c>
      <c r="I10">
        <v>11.64</v>
      </c>
      <c r="J10">
        <v>10.99</v>
      </c>
      <c r="K10">
        <v>0</v>
      </c>
      <c r="L10">
        <v>5.43</v>
      </c>
      <c r="M10">
        <v>0</v>
      </c>
      <c r="N10">
        <v>0</v>
      </c>
      <c r="O10">
        <v>0</v>
      </c>
      <c r="P10">
        <f t="shared" si="0"/>
        <v>100</v>
      </c>
    </row>
    <row r="11" spans="1:16" x14ac:dyDescent="0.3">
      <c r="A11" s="1">
        <v>40</v>
      </c>
      <c r="B11">
        <v>26.49</v>
      </c>
      <c r="C11">
        <v>13.88</v>
      </c>
      <c r="D11">
        <v>8.2100000000000009</v>
      </c>
      <c r="E11">
        <v>9.8000000000000007</v>
      </c>
      <c r="F11">
        <v>0.78</v>
      </c>
      <c r="G11">
        <v>0</v>
      </c>
      <c r="H11">
        <v>12.79</v>
      </c>
      <c r="I11">
        <v>11.64</v>
      </c>
      <c r="J11">
        <v>10.99</v>
      </c>
      <c r="K11">
        <v>0</v>
      </c>
      <c r="L11">
        <v>5.43</v>
      </c>
      <c r="M11">
        <v>0</v>
      </c>
      <c r="N11">
        <v>0</v>
      </c>
      <c r="O11">
        <v>0</v>
      </c>
      <c r="P11">
        <f t="shared" si="0"/>
        <v>100.00999999999999</v>
      </c>
    </row>
    <row r="12" spans="1:16" x14ac:dyDescent="0.3">
      <c r="A12" s="1">
        <v>41</v>
      </c>
      <c r="B12">
        <v>27.03</v>
      </c>
      <c r="C12">
        <v>13.44</v>
      </c>
      <c r="D12">
        <v>7.63</v>
      </c>
      <c r="E12">
        <v>9.34</v>
      </c>
      <c r="F12">
        <v>1.56</v>
      </c>
      <c r="G12">
        <v>0</v>
      </c>
      <c r="H12">
        <v>12.58</v>
      </c>
      <c r="I12">
        <v>11.46</v>
      </c>
      <c r="J12">
        <v>10.81</v>
      </c>
      <c r="K12">
        <v>0</v>
      </c>
      <c r="L12">
        <v>6.15</v>
      </c>
      <c r="M12">
        <v>0</v>
      </c>
      <c r="N12">
        <v>0</v>
      </c>
      <c r="O12">
        <v>0</v>
      </c>
      <c r="P12">
        <f t="shared" si="0"/>
        <v>100</v>
      </c>
    </row>
    <row r="13" spans="1:16" x14ac:dyDescent="0.3">
      <c r="A13" s="1">
        <v>42</v>
      </c>
      <c r="B13">
        <v>27.22</v>
      </c>
      <c r="C13">
        <v>13.06</v>
      </c>
      <c r="D13">
        <v>7.3</v>
      </c>
      <c r="E13">
        <v>9.06</v>
      </c>
      <c r="F13">
        <v>1.56</v>
      </c>
      <c r="G13">
        <v>0</v>
      </c>
      <c r="H13">
        <v>12.74</v>
      </c>
      <c r="I13">
        <v>11.72</v>
      </c>
      <c r="J13">
        <v>11.18</v>
      </c>
      <c r="K13">
        <v>0</v>
      </c>
      <c r="L13">
        <v>6.15</v>
      </c>
      <c r="M13">
        <v>0</v>
      </c>
      <c r="N13">
        <v>0</v>
      </c>
      <c r="O13">
        <v>0</v>
      </c>
      <c r="P13">
        <f t="shared" si="0"/>
        <v>99.990000000000009</v>
      </c>
    </row>
    <row r="14" spans="1:16" x14ac:dyDescent="0.3">
      <c r="A14" s="1">
        <v>43</v>
      </c>
      <c r="B14">
        <v>27.32</v>
      </c>
      <c r="C14">
        <v>12.64</v>
      </c>
      <c r="D14">
        <v>7.21</v>
      </c>
      <c r="E14">
        <v>8.75</v>
      </c>
      <c r="F14">
        <v>1.56</v>
      </c>
      <c r="G14">
        <v>0</v>
      </c>
      <c r="H14">
        <v>12.91</v>
      </c>
      <c r="I14">
        <v>11.63</v>
      </c>
      <c r="J14">
        <v>11.09</v>
      </c>
      <c r="K14">
        <v>0</v>
      </c>
      <c r="L14">
        <v>6.51</v>
      </c>
      <c r="M14">
        <v>0.38</v>
      </c>
      <c r="N14">
        <v>0</v>
      </c>
      <c r="O14">
        <v>0</v>
      </c>
      <c r="P14">
        <f t="shared" si="0"/>
        <v>100</v>
      </c>
    </row>
    <row r="15" spans="1:16" x14ac:dyDescent="0.3">
      <c r="A15" s="1">
        <v>44</v>
      </c>
      <c r="B15">
        <v>27.79</v>
      </c>
      <c r="C15">
        <v>12.4</v>
      </c>
      <c r="D15">
        <v>6.93</v>
      </c>
      <c r="E15">
        <v>8.34</v>
      </c>
      <c r="F15">
        <v>1.56</v>
      </c>
      <c r="G15">
        <v>0</v>
      </c>
      <c r="H15">
        <v>12.47</v>
      </c>
      <c r="I15">
        <v>11.84</v>
      </c>
      <c r="J15">
        <v>11.4</v>
      </c>
      <c r="K15">
        <v>0</v>
      </c>
      <c r="L15">
        <v>6.49</v>
      </c>
      <c r="M15">
        <v>0.77</v>
      </c>
      <c r="N15">
        <v>0</v>
      </c>
      <c r="O15">
        <v>0</v>
      </c>
      <c r="P15">
        <f t="shared" si="0"/>
        <v>99.99</v>
      </c>
    </row>
    <row r="16" spans="1:16" x14ac:dyDescent="0.3">
      <c r="A16" s="1">
        <v>45</v>
      </c>
      <c r="B16">
        <v>28.11</v>
      </c>
      <c r="C16">
        <v>12.09</v>
      </c>
      <c r="D16">
        <v>6.66</v>
      </c>
      <c r="E16">
        <v>8.1199999999999992</v>
      </c>
      <c r="F16">
        <v>1.56</v>
      </c>
      <c r="G16">
        <v>0</v>
      </c>
      <c r="H16">
        <v>12.69</v>
      </c>
      <c r="I16">
        <v>11.79</v>
      </c>
      <c r="J16">
        <v>11.35</v>
      </c>
      <c r="K16">
        <v>0</v>
      </c>
      <c r="L16">
        <v>6.87</v>
      </c>
      <c r="M16">
        <v>0.77</v>
      </c>
      <c r="N16">
        <v>0</v>
      </c>
      <c r="O16">
        <v>0</v>
      </c>
      <c r="P16">
        <f t="shared" si="0"/>
        <v>100.01</v>
      </c>
    </row>
    <row r="17" spans="1:16" x14ac:dyDescent="0.3">
      <c r="A17" s="1">
        <v>46</v>
      </c>
      <c r="B17">
        <v>28.47</v>
      </c>
      <c r="C17">
        <v>11.58</v>
      </c>
      <c r="D17">
        <v>6.12</v>
      </c>
      <c r="E17">
        <v>7.86</v>
      </c>
      <c r="F17">
        <v>1.95</v>
      </c>
      <c r="G17">
        <v>0</v>
      </c>
      <c r="H17">
        <v>12.79</v>
      </c>
      <c r="I17">
        <v>11.65</v>
      </c>
      <c r="J17">
        <v>11.61</v>
      </c>
      <c r="K17">
        <v>0</v>
      </c>
      <c r="L17">
        <v>6.81</v>
      </c>
      <c r="M17">
        <v>1.1499999999999999</v>
      </c>
      <c r="N17">
        <v>0</v>
      </c>
      <c r="O17">
        <v>0</v>
      </c>
      <c r="P17">
        <f t="shared" si="0"/>
        <v>99.990000000000009</v>
      </c>
    </row>
    <row r="18" spans="1:16" x14ac:dyDescent="0.3">
      <c r="A18" s="1">
        <v>47</v>
      </c>
      <c r="B18">
        <v>28.54</v>
      </c>
      <c r="C18">
        <v>11.39</v>
      </c>
      <c r="D18">
        <v>6.05</v>
      </c>
      <c r="E18">
        <v>7.39</v>
      </c>
      <c r="F18">
        <v>1.95</v>
      </c>
      <c r="G18">
        <v>0</v>
      </c>
      <c r="H18">
        <v>12.32</v>
      </c>
      <c r="I18">
        <v>11.8</v>
      </c>
      <c r="J18">
        <v>11.87</v>
      </c>
      <c r="K18">
        <v>0</v>
      </c>
      <c r="L18">
        <v>7.16</v>
      </c>
      <c r="M18">
        <v>1.53</v>
      </c>
      <c r="N18">
        <v>0</v>
      </c>
      <c r="O18">
        <v>0</v>
      </c>
      <c r="P18">
        <f t="shared" si="0"/>
        <v>100</v>
      </c>
    </row>
    <row r="19" spans="1:16" x14ac:dyDescent="0.3">
      <c r="A19" s="1">
        <v>48</v>
      </c>
      <c r="B19">
        <v>29.02</v>
      </c>
      <c r="C19">
        <v>10.92</v>
      </c>
      <c r="D19">
        <v>5.79</v>
      </c>
      <c r="E19">
        <v>7.18</v>
      </c>
      <c r="F19">
        <v>1.95</v>
      </c>
      <c r="G19">
        <v>0</v>
      </c>
      <c r="H19">
        <v>12.52</v>
      </c>
      <c r="I19">
        <v>11.76</v>
      </c>
      <c r="J19">
        <v>11.82</v>
      </c>
      <c r="K19">
        <v>0</v>
      </c>
      <c r="L19">
        <v>7.13</v>
      </c>
      <c r="M19">
        <v>1.91</v>
      </c>
      <c r="N19">
        <v>0</v>
      </c>
      <c r="O19">
        <v>0</v>
      </c>
      <c r="P19">
        <f t="shared" si="0"/>
        <v>100</v>
      </c>
    </row>
    <row r="20" spans="1:16" x14ac:dyDescent="0.3">
      <c r="A20" s="1">
        <v>49</v>
      </c>
      <c r="B20">
        <v>29.06</v>
      </c>
      <c r="C20">
        <v>10.51</v>
      </c>
      <c r="D20">
        <v>5.48</v>
      </c>
      <c r="E20">
        <v>6.9</v>
      </c>
      <c r="F20">
        <v>1.95</v>
      </c>
      <c r="G20">
        <v>0</v>
      </c>
      <c r="H20">
        <v>12.61</v>
      </c>
      <c r="I20">
        <v>11.95</v>
      </c>
      <c r="J20">
        <v>12.12</v>
      </c>
      <c r="K20">
        <v>0</v>
      </c>
      <c r="L20">
        <v>7.51</v>
      </c>
      <c r="M20">
        <v>1.91</v>
      </c>
      <c r="N20">
        <v>0</v>
      </c>
      <c r="O20">
        <v>0</v>
      </c>
      <c r="P20">
        <f t="shared" si="0"/>
        <v>100</v>
      </c>
    </row>
    <row r="21" spans="1:16" x14ac:dyDescent="0.3">
      <c r="A21" s="1">
        <v>50</v>
      </c>
      <c r="B21">
        <v>28.99</v>
      </c>
      <c r="C21">
        <v>10.07</v>
      </c>
      <c r="D21">
        <v>5.14</v>
      </c>
      <c r="E21">
        <v>6.39</v>
      </c>
      <c r="F21">
        <v>2.34</v>
      </c>
      <c r="G21">
        <v>0</v>
      </c>
      <c r="H21">
        <v>12.59</v>
      </c>
      <c r="I21">
        <v>12.05</v>
      </c>
      <c r="J21">
        <v>12.31</v>
      </c>
      <c r="K21">
        <v>0</v>
      </c>
      <c r="L21">
        <v>7.82</v>
      </c>
      <c r="M21">
        <v>2.29</v>
      </c>
      <c r="N21">
        <v>0</v>
      </c>
      <c r="O21">
        <v>0</v>
      </c>
      <c r="P21">
        <f t="shared" si="0"/>
        <v>99.990000000000023</v>
      </c>
    </row>
    <row r="22" spans="1:16" x14ac:dyDescent="0.3">
      <c r="A22" s="1">
        <v>51</v>
      </c>
      <c r="B22">
        <v>29.75</v>
      </c>
      <c r="C22">
        <v>9.92</v>
      </c>
      <c r="D22">
        <v>4.95</v>
      </c>
      <c r="E22">
        <v>6.07</v>
      </c>
      <c r="F22">
        <v>2.73</v>
      </c>
      <c r="G22">
        <v>0</v>
      </c>
      <c r="H22">
        <v>12.3</v>
      </c>
      <c r="I22">
        <v>11.66</v>
      </c>
      <c r="J22">
        <v>11.82</v>
      </c>
      <c r="K22">
        <v>0</v>
      </c>
      <c r="L22">
        <v>8.1300000000000008</v>
      </c>
      <c r="M22">
        <v>2.66</v>
      </c>
      <c r="N22">
        <v>0</v>
      </c>
      <c r="O22">
        <v>0</v>
      </c>
      <c r="P22">
        <f t="shared" si="0"/>
        <v>99.989999999999981</v>
      </c>
    </row>
    <row r="23" spans="1:16" x14ac:dyDescent="0.3">
      <c r="A23" s="1">
        <v>52</v>
      </c>
      <c r="B23">
        <v>29.77</v>
      </c>
      <c r="C23">
        <v>9.51</v>
      </c>
      <c r="D23">
        <v>4.67</v>
      </c>
      <c r="E23">
        <v>5.81</v>
      </c>
      <c r="F23">
        <v>2.73</v>
      </c>
      <c r="G23">
        <v>0</v>
      </c>
      <c r="H23">
        <v>12.38</v>
      </c>
      <c r="I23">
        <v>11.85</v>
      </c>
      <c r="J23">
        <v>12.11</v>
      </c>
      <c r="K23">
        <v>0</v>
      </c>
      <c r="L23">
        <v>8.5</v>
      </c>
      <c r="M23">
        <v>2.66</v>
      </c>
      <c r="N23">
        <v>0</v>
      </c>
      <c r="O23">
        <v>0</v>
      </c>
      <c r="P23">
        <f t="shared" si="0"/>
        <v>99.99</v>
      </c>
    </row>
    <row r="24" spans="1:16" x14ac:dyDescent="0.3">
      <c r="A24" s="1">
        <v>53</v>
      </c>
      <c r="B24">
        <v>30.23</v>
      </c>
      <c r="C24">
        <v>9.0500000000000007</v>
      </c>
      <c r="D24">
        <v>4.43</v>
      </c>
      <c r="E24">
        <v>5.61</v>
      </c>
      <c r="F24">
        <v>2.73</v>
      </c>
      <c r="G24">
        <v>0</v>
      </c>
      <c r="H24">
        <v>12.57</v>
      </c>
      <c r="I24">
        <v>11.8</v>
      </c>
      <c r="J24">
        <v>12.06</v>
      </c>
      <c r="K24">
        <v>0</v>
      </c>
      <c r="L24">
        <v>8.4700000000000006</v>
      </c>
      <c r="M24">
        <v>3.04</v>
      </c>
      <c r="N24">
        <v>0</v>
      </c>
      <c r="O24">
        <v>0</v>
      </c>
      <c r="P24">
        <f t="shared" si="0"/>
        <v>99.990000000000009</v>
      </c>
    </row>
    <row r="25" spans="1:16" x14ac:dyDescent="0.3">
      <c r="A25" s="1">
        <v>54</v>
      </c>
      <c r="B25">
        <v>30.27</v>
      </c>
      <c r="C25">
        <v>8.8699999999999992</v>
      </c>
      <c r="D25">
        <v>4.38</v>
      </c>
      <c r="E25">
        <v>5.19</v>
      </c>
      <c r="F25">
        <v>2.73</v>
      </c>
      <c r="G25">
        <v>0</v>
      </c>
      <c r="H25">
        <v>12.12</v>
      </c>
      <c r="I25">
        <v>11.94</v>
      </c>
      <c r="J25">
        <v>12.29</v>
      </c>
      <c r="K25">
        <v>0</v>
      </c>
      <c r="L25">
        <v>8.8000000000000007</v>
      </c>
      <c r="M25">
        <v>3.42</v>
      </c>
      <c r="N25">
        <v>0</v>
      </c>
      <c r="O25">
        <v>0</v>
      </c>
      <c r="P25">
        <f t="shared" si="0"/>
        <v>100.00999999999999</v>
      </c>
    </row>
    <row r="26" spans="1:16" x14ac:dyDescent="0.3">
      <c r="A26" s="1">
        <v>55</v>
      </c>
      <c r="B26">
        <v>30.58</v>
      </c>
      <c r="C26">
        <v>8.3699999999999992</v>
      </c>
      <c r="D26">
        <v>3.93</v>
      </c>
      <c r="E26">
        <v>4.9800000000000004</v>
      </c>
      <c r="F26">
        <v>3.13</v>
      </c>
      <c r="G26">
        <v>0</v>
      </c>
      <c r="H26">
        <v>12.2</v>
      </c>
      <c r="I26">
        <v>11.79</v>
      </c>
      <c r="J26">
        <v>12.52</v>
      </c>
      <c r="K26">
        <v>0</v>
      </c>
      <c r="L26">
        <v>8.73</v>
      </c>
      <c r="M26">
        <v>3.78</v>
      </c>
      <c r="N26">
        <v>0</v>
      </c>
      <c r="O26">
        <v>0</v>
      </c>
      <c r="P26">
        <f t="shared" si="0"/>
        <v>100.00999999999999</v>
      </c>
    </row>
    <row r="27" spans="1:16" x14ac:dyDescent="0.3">
      <c r="A27" s="1">
        <v>56</v>
      </c>
      <c r="B27">
        <v>30.87</v>
      </c>
      <c r="C27">
        <v>8.06</v>
      </c>
      <c r="D27">
        <v>3.7</v>
      </c>
      <c r="E27">
        <v>4.78</v>
      </c>
      <c r="F27">
        <v>3.13</v>
      </c>
      <c r="G27">
        <v>0</v>
      </c>
      <c r="H27">
        <v>12.38</v>
      </c>
      <c r="I27">
        <v>11.74</v>
      </c>
      <c r="J27">
        <v>12.47</v>
      </c>
      <c r="K27">
        <v>0</v>
      </c>
      <c r="L27">
        <v>9.09</v>
      </c>
      <c r="M27">
        <v>3.78</v>
      </c>
      <c r="N27">
        <v>0</v>
      </c>
      <c r="O27">
        <v>0</v>
      </c>
      <c r="P27">
        <f t="shared" si="0"/>
        <v>100.00000000000001</v>
      </c>
    </row>
    <row r="28" spans="1:16" x14ac:dyDescent="0.3">
      <c r="A28" s="1">
        <v>57</v>
      </c>
      <c r="B28">
        <v>31.03</v>
      </c>
      <c r="C28">
        <v>7.72</v>
      </c>
      <c r="D28">
        <v>3.66</v>
      </c>
      <c r="E28">
        <v>4.38</v>
      </c>
      <c r="F28">
        <v>3.13</v>
      </c>
      <c r="G28">
        <v>0</v>
      </c>
      <c r="H28">
        <v>12.22</v>
      </c>
      <c r="I28">
        <v>11.91</v>
      </c>
      <c r="J28">
        <v>12.74</v>
      </c>
      <c r="K28">
        <v>0</v>
      </c>
      <c r="L28">
        <v>9.0500000000000007</v>
      </c>
      <c r="M28">
        <v>4.16</v>
      </c>
      <c r="N28">
        <v>0</v>
      </c>
      <c r="O28">
        <v>0</v>
      </c>
      <c r="P28">
        <f t="shared" si="0"/>
        <v>99.999999999999986</v>
      </c>
    </row>
    <row r="29" spans="1:16" x14ac:dyDescent="0.3">
      <c r="A29" s="1">
        <v>58</v>
      </c>
      <c r="B29">
        <v>31.34</v>
      </c>
      <c r="C29">
        <v>7.42</v>
      </c>
      <c r="D29">
        <v>3.44</v>
      </c>
      <c r="E29">
        <v>4.1900000000000004</v>
      </c>
      <c r="F29">
        <v>3.13</v>
      </c>
      <c r="G29">
        <v>0</v>
      </c>
      <c r="H29">
        <v>12.11</v>
      </c>
      <c r="I29">
        <v>11.81</v>
      </c>
      <c r="J29">
        <v>12.64</v>
      </c>
      <c r="K29">
        <v>0</v>
      </c>
      <c r="L29">
        <v>9.3800000000000008</v>
      </c>
      <c r="M29">
        <v>4.54</v>
      </c>
      <c r="N29">
        <v>0</v>
      </c>
      <c r="O29">
        <v>0</v>
      </c>
      <c r="P29">
        <f t="shared" si="0"/>
        <v>100</v>
      </c>
    </row>
    <row r="30" spans="1:16" x14ac:dyDescent="0.3">
      <c r="A30" s="1">
        <v>59</v>
      </c>
      <c r="B30">
        <v>31.46</v>
      </c>
      <c r="C30">
        <v>7.07</v>
      </c>
      <c r="D30">
        <v>3.22</v>
      </c>
      <c r="E30">
        <v>3.99</v>
      </c>
      <c r="F30">
        <v>3.13</v>
      </c>
      <c r="G30">
        <v>0</v>
      </c>
      <c r="H30">
        <v>12.23</v>
      </c>
      <c r="I30">
        <v>12.03</v>
      </c>
      <c r="J30">
        <v>12.96</v>
      </c>
      <c r="K30">
        <v>0</v>
      </c>
      <c r="L30">
        <v>9.3800000000000008</v>
      </c>
      <c r="M30">
        <v>4.54</v>
      </c>
      <c r="N30">
        <v>0</v>
      </c>
      <c r="O30">
        <v>0</v>
      </c>
      <c r="P30">
        <f t="shared" si="0"/>
        <v>100.01</v>
      </c>
    </row>
    <row r="31" spans="1:16" x14ac:dyDescent="0.3">
      <c r="A31" s="1">
        <v>60</v>
      </c>
      <c r="B31">
        <v>31.65</v>
      </c>
      <c r="C31">
        <v>6.57</v>
      </c>
      <c r="D31">
        <v>2.79</v>
      </c>
      <c r="E31">
        <v>3.59</v>
      </c>
      <c r="F31">
        <v>3.91</v>
      </c>
      <c r="G31">
        <v>0</v>
      </c>
      <c r="H31">
        <v>11.92</v>
      </c>
      <c r="I31">
        <v>11.73</v>
      </c>
      <c r="J31">
        <v>12.64</v>
      </c>
      <c r="K31">
        <v>0</v>
      </c>
      <c r="L31">
        <v>9.94</v>
      </c>
      <c r="M31">
        <v>5.26</v>
      </c>
      <c r="N31">
        <v>0</v>
      </c>
      <c r="O31">
        <v>0</v>
      </c>
      <c r="P31">
        <f t="shared" si="0"/>
        <v>100</v>
      </c>
    </row>
    <row r="32" spans="1:16" x14ac:dyDescent="0.3">
      <c r="A32" s="1">
        <v>61</v>
      </c>
      <c r="B32">
        <v>32.090000000000003</v>
      </c>
      <c r="C32">
        <v>6.3</v>
      </c>
      <c r="D32">
        <v>2.79</v>
      </c>
      <c r="E32">
        <v>3.43</v>
      </c>
      <c r="F32">
        <v>3.91</v>
      </c>
      <c r="G32">
        <v>0</v>
      </c>
      <c r="H32">
        <v>11.92</v>
      </c>
      <c r="I32">
        <v>11.73</v>
      </c>
      <c r="J32">
        <v>12.64</v>
      </c>
      <c r="K32">
        <v>0</v>
      </c>
      <c r="L32">
        <v>9.94</v>
      </c>
      <c r="M32">
        <v>5.26</v>
      </c>
      <c r="N32">
        <v>0</v>
      </c>
      <c r="O32">
        <v>0</v>
      </c>
      <c r="P32">
        <f t="shared" si="0"/>
        <v>100.01</v>
      </c>
    </row>
    <row r="33" spans="1:16" x14ac:dyDescent="0.3">
      <c r="A33" s="1">
        <v>62</v>
      </c>
      <c r="B33">
        <v>31.78</v>
      </c>
      <c r="C33">
        <v>6.06</v>
      </c>
      <c r="D33">
        <v>2.56</v>
      </c>
      <c r="E33">
        <v>3.21</v>
      </c>
      <c r="F33">
        <v>3.91</v>
      </c>
      <c r="G33">
        <v>0</v>
      </c>
      <c r="H33">
        <v>11.93</v>
      </c>
      <c r="I33">
        <v>11.84</v>
      </c>
      <c r="J33">
        <v>12.85</v>
      </c>
      <c r="K33">
        <v>0</v>
      </c>
      <c r="L33">
        <v>10.25</v>
      </c>
      <c r="M33">
        <v>5.23</v>
      </c>
      <c r="N33">
        <v>0.38</v>
      </c>
      <c r="O33">
        <v>0</v>
      </c>
      <c r="P33">
        <f t="shared" si="0"/>
        <v>100</v>
      </c>
    </row>
    <row r="34" spans="1:16" x14ac:dyDescent="0.3">
      <c r="A34" s="1">
        <v>63</v>
      </c>
      <c r="B34">
        <v>32.200000000000003</v>
      </c>
      <c r="C34">
        <v>5.61</v>
      </c>
      <c r="D34">
        <v>2.36</v>
      </c>
      <c r="E34">
        <v>3.03</v>
      </c>
      <c r="F34">
        <v>3.91</v>
      </c>
      <c r="G34">
        <v>0</v>
      </c>
      <c r="H34">
        <v>12.1</v>
      </c>
      <c r="I34">
        <v>11.8</v>
      </c>
      <c r="J34">
        <v>12.8</v>
      </c>
      <c r="K34">
        <v>0</v>
      </c>
      <c r="L34">
        <v>10.210000000000001</v>
      </c>
      <c r="M34">
        <v>5.61</v>
      </c>
      <c r="N34">
        <v>0.38</v>
      </c>
      <c r="O34">
        <v>0</v>
      </c>
      <c r="P34">
        <f t="shared" si="0"/>
        <v>100.01</v>
      </c>
    </row>
    <row r="35" spans="1:16" x14ac:dyDescent="0.3">
      <c r="A35" s="1">
        <v>64</v>
      </c>
      <c r="B35">
        <v>31.94</v>
      </c>
      <c r="C35">
        <v>5.23</v>
      </c>
      <c r="D35">
        <v>2.2999999999999998</v>
      </c>
      <c r="E35">
        <v>2.64</v>
      </c>
      <c r="F35">
        <v>3.91</v>
      </c>
      <c r="G35">
        <v>0</v>
      </c>
      <c r="H35">
        <v>11.79</v>
      </c>
      <c r="I35">
        <v>11.81</v>
      </c>
      <c r="J35">
        <v>12.9</v>
      </c>
      <c r="K35">
        <v>0</v>
      </c>
      <c r="L35">
        <v>10.43</v>
      </c>
      <c r="M35">
        <v>5.94</v>
      </c>
      <c r="N35">
        <v>1.1299999999999999</v>
      </c>
      <c r="O35">
        <v>0</v>
      </c>
      <c r="P35">
        <f t="shared" si="0"/>
        <v>100.01999999999998</v>
      </c>
    </row>
    <row r="36" spans="1:16" x14ac:dyDescent="0.3">
      <c r="A36" s="1">
        <v>65</v>
      </c>
      <c r="B36">
        <v>32.35</v>
      </c>
      <c r="C36">
        <v>4.79</v>
      </c>
      <c r="D36">
        <v>1.95</v>
      </c>
      <c r="E36">
        <v>2.48</v>
      </c>
      <c r="F36">
        <v>4.3</v>
      </c>
      <c r="G36">
        <v>0</v>
      </c>
      <c r="H36">
        <v>11.64</v>
      </c>
      <c r="I36">
        <v>11.65</v>
      </c>
      <c r="J36">
        <v>13.09</v>
      </c>
      <c r="K36">
        <v>0</v>
      </c>
      <c r="L36">
        <v>10.35</v>
      </c>
      <c r="M36">
        <v>6.28</v>
      </c>
      <c r="N36">
        <v>1.1200000000000001</v>
      </c>
      <c r="O36">
        <v>0</v>
      </c>
      <c r="P36">
        <f t="shared" si="0"/>
        <v>100</v>
      </c>
    </row>
    <row r="37" spans="1:16" x14ac:dyDescent="0.3">
      <c r="A37" s="1">
        <v>66</v>
      </c>
      <c r="B37">
        <v>32.33</v>
      </c>
      <c r="C37">
        <v>4.62</v>
      </c>
      <c r="D37">
        <v>1.76</v>
      </c>
      <c r="E37">
        <v>2.2999999999999998</v>
      </c>
      <c r="F37">
        <v>4.3</v>
      </c>
      <c r="G37">
        <v>0</v>
      </c>
      <c r="H37">
        <v>11.75</v>
      </c>
      <c r="I37">
        <v>11.56</v>
      </c>
      <c r="J37">
        <v>12.98</v>
      </c>
      <c r="K37">
        <v>0</v>
      </c>
      <c r="L37">
        <v>10.65</v>
      </c>
      <c r="M37">
        <v>6.26</v>
      </c>
      <c r="N37">
        <v>1.5</v>
      </c>
      <c r="O37">
        <v>0</v>
      </c>
      <c r="P37">
        <f t="shared" si="0"/>
        <v>100.01</v>
      </c>
    </row>
    <row r="38" spans="1:16" x14ac:dyDescent="0.3">
      <c r="A38" s="1">
        <v>67</v>
      </c>
      <c r="B38">
        <v>32.450000000000003</v>
      </c>
      <c r="C38">
        <v>4.3099999999999996</v>
      </c>
      <c r="D38">
        <v>1.57</v>
      </c>
      <c r="E38">
        <v>1.97</v>
      </c>
      <c r="F38">
        <v>4.3</v>
      </c>
      <c r="G38">
        <v>0</v>
      </c>
      <c r="H38">
        <v>11.54</v>
      </c>
      <c r="I38">
        <v>11.66</v>
      </c>
      <c r="J38">
        <v>13.18</v>
      </c>
      <c r="K38">
        <v>0</v>
      </c>
      <c r="L38">
        <v>10.56</v>
      </c>
      <c r="M38">
        <v>6.6</v>
      </c>
      <c r="N38">
        <v>1.87</v>
      </c>
      <c r="O38">
        <v>0</v>
      </c>
      <c r="P38">
        <f t="shared" si="0"/>
        <v>100.00999999999999</v>
      </c>
    </row>
    <row r="39" spans="1:16" x14ac:dyDescent="0.3">
      <c r="A39" s="1">
        <v>68</v>
      </c>
      <c r="B39">
        <v>32.29</v>
      </c>
      <c r="C39">
        <v>3.81</v>
      </c>
      <c r="D39">
        <v>1.54</v>
      </c>
      <c r="E39">
        <v>1.78</v>
      </c>
      <c r="F39">
        <v>4.3</v>
      </c>
      <c r="G39">
        <v>0</v>
      </c>
      <c r="H39">
        <v>11.29</v>
      </c>
      <c r="I39">
        <v>11.7</v>
      </c>
      <c r="J39">
        <v>13.31</v>
      </c>
      <c r="K39">
        <v>0</v>
      </c>
      <c r="L39">
        <v>10.82</v>
      </c>
      <c r="M39">
        <v>6.94</v>
      </c>
      <c r="N39">
        <v>2.2400000000000002</v>
      </c>
      <c r="O39">
        <v>0</v>
      </c>
      <c r="P39">
        <f t="shared" si="0"/>
        <v>100.02</v>
      </c>
    </row>
    <row r="40" spans="1:16" x14ac:dyDescent="0.3">
      <c r="A40" s="1">
        <v>69</v>
      </c>
      <c r="B40">
        <v>32.53</v>
      </c>
      <c r="C40">
        <v>3.68</v>
      </c>
      <c r="D40">
        <v>1.38</v>
      </c>
      <c r="E40">
        <v>1.63</v>
      </c>
      <c r="F40">
        <v>4.3</v>
      </c>
      <c r="G40">
        <v>0</v>
      </c>
      <c r="H40">
        <v>11.49</v>
      </c>
      <c r="I40">
        <v>11.7</v>
      </c>
      <c r="J40">
        <v>13.31</v>
      </c>
      <c r="K40">
        <v>0</v>
      </c>
      <c r="L40">
        <v>10.82</v>
      </c>
      <c r="M40">
        <v>6.94</v>
      </c>
      <c r="N40">
        <v>2.2400000000000002</v>
      </c>
      <c r="O40">
        <v>0</v>
      </c>
      <c r="P40">
        <f t="shared" si="0"/>
        <v>100.02</v>
      </c>
    </row>
    <row r="41" spans="1:16" x14ac:dyDescent="0.3">
      <c r="A41" s="1">
        <v>70</v>
      </c>
      <c r="B41">
        <v>32.380000000000003</v>
      </c>
      <c r="C41">
        <v>3.2</v>
      </c>
      <c r="D41">
        <v>1.04</v>
      </c>
      <c r="E41">
        <v>1.3</v>
      </c>
      <c r="F41">
        <v>5.08</v>
      </c>
      <c r="G41">
        <v>0</v>
      </c>
      <c r="H41">
        <v>11.11</v>
      </c>
      <c r="I41">
        <v>11.31</v>
      </c>
      <c r="J41">
        <v>12.87</v>
      </c>
      <c r="K41">
        <v>0</v>
      </c>
      <c r="L41">
        <v>11.21</v>
      </c>
      <c r="M41">
        <v>7.54</v>
      </c>
      <c r="N41">
        <v>2.97</v>
      </c>
      <c r="O41">
        <v>0</v>
      </c>
      <c r="P41">
        <f t="shared" si="0"/>
        <v>100.01</v>
      </c>
    </row>
    <row r="42" spans="1:16" x14ac:dyDescent="0.3">
      <c r="A42" s="1">
        <v>71</v>
      </c>
      <c r="B42">
        <v>32.630000000000003</v>
      </c>
      <c r="C42">
        <v>2.92</v>
      </c>
      <c r="D42">
        <v>1.03</v>
      </c>
      <c r="E42">
        <v>1.1499999999999999</v>
      </c>
      <c r="F42">
        <v>5.08</v>
      </c>
      <c r="G42">
        <v>0</v>
      </c>
      <c r="H42">
        <v>11.3</v>
      </c>
      <c r="I42">
        <v>11.31</v>
      </c>
      <c r="J42">
        <v>12.87</v>
      </c>
      <c r="K42">
        <v>0</v>
      </c>
      <c r="L42">
        <v>11.21</v>
      </c>
      <c r="M42">
        <v>7.54</v>
      </c>
      <c r="N42">
        <v>2.97</v>
      </c>
      <c r="O42">
        <v>0</v>
      </c>
      <c r="P42">
        <f t="shared" si="0"/>
        <v>100.01</v>
      </c>
    </row>
    <row r="43" spans="1:16" x14ac:dyDescent="0.3">
      <c r="A43" s="1">
        <v>72</v>
      </c>
      <c r="B43">
        <v>32.58</v>
      </c>
      <c r="C43">
        <v>2.61</v>
      </c>
      <c r="D43">
        <v>0.87</v>
      </c>
      <c r="E43">
        <v>0.99</v>
      </c>
      <c r="F43">
        <v>5.08</v>
      </c>
      <c r="G43">
        <v>0</v>
      </c>
      <c r="H43">
        <v>11.09</v>
      </c>
      <c r="I43">
        <v>11.4</v>
      </c>
      <c r="J43">
        <v>13.04</v>
      </c>
      <c r="K43">
        <v>0</v>
      </c>
      <c r="L43">
        <v>11.49</v>
      </c>
      <c r="M43">
        <v>7.51</v>
      </c>
      <c r="N43">
        <v>3.34</v>
      </c>
      <c r="O43">
        <v>0</v>
      </c>
      <c r="P43">
        <f t="shared" si="0"/>
        <v>100</v>
      </c>
    </row>
    <row r="44" spans="1:16" x14ac:dyDescent="0.3">
      <c r="A44" s="1">
        <v>73</v>
      </c>
      <c r="B44">
        <v>32.520000000000003</v>
      </c>
      <c r="C44">
        <v>2.31</v>
      </c>
      <c r="D44">
        <v>0.71</v>
      </c>
      <c r="E44">
        <v>0.69</v>
      </c>
      <c r="F44">
        <v>5.08</v>
      </c>
      <c r="G44">
        <v>0</v>
      </c>
      <c r="H44">
        <v>10.85</v>
      </c>
      <c r="I44">
        <v>11.43</v>
      </c>
      <c r="J44">
        <v>13.16</v>
      </c>
      <c r="K44">
        <v>0</v>
      </c>
      <c r="L44">
        <v>11.35</v>
      </c>
      <c r="M44">
        <v>8.1999999999999993</v>
      </c>
      <c r="N44">
        <v>3.71</v>
      </c>
      <c r="O44">
        <v>0</v>
      </c>
      <c r="P44">
        <f t="shared" si="0"/>
        <v>100.00999999999999</v>
      </c>
    </row>
    <row r="45" spans="1:16" x14ac:dyDescent="0.3">
      <c r="A45" s="1">
        <v>74</v>
      </c>
      <c r="B45">
        <v>32.6</v>
      </c>
      <c r="C45">
        <v>2.0299999999999998</v>
      </c>
      <c r="D45">
        <v>0.56000000000000005</v>
      </c>
      <c r="E45">
        <v>0.55000000000000004</v>
      </c>
      <c r="F45">
        <v>5.08</v>
      </c>
      <c r="G45">
        <v>0</v>
      </c>
      <c r="H45">
        <v>10.94</v>
      </c>
      <c r="I45">
        <v>11.33</v>
      </c>
      <c r="J45">
        <v>13.05</v>
      </c>
      <c r="K45">
        <v>0</v>
      </c>
      <c r="L45">
        <v>11.63</v>
      </c>
      <c r="M45">
        <v>8.16</v>
      </c>
      <c r="N45">
        <v>4.08</v>
      </c>
      <c r="O45">
        <v>0</v>
      </c>
      <c r="P45">
        <f t="shared" si="0"/>
        <v>100.00999999999999</v>
      </c>
    </row>
    <row r="46" spans="1:16" x14ac:dyDescent="0.3">
      <c r="A46" s="1">
        <v>75</v>
      </c>
      <c r="B46">
        <v>32.58</v>
      </c>
      <c r="C46">
        <v>1.6</v>
      </c>
      <c r="D46">
        <v>0.41</v>
      </c>
      <c r="E46">
        <v>0.41</v>
      </c>
      <c r="F46">
        <v>5.47</v>
      </c>
      <c r="G46">
        <v>0</v>
      </c>
      <c r="H46">
        <v>10.71</v>
      </c>
      <c r="I46">
        <v>11.09</v>
      </c>
      <c r="J46">
        <v>13.11</v>
      </c>
      <c r="K46">
        <v>0.74</v>
      </c>
      <c r="L46">
        <v>11.44</v>
      </c>
      <c r="M46">
        <v>8.42</v>
      </c>
      <c r="N46">
        <v>4.03</v>
      </c>
      <c r="O46">
        <v>0</v>
      </c>
      <c r="P46">
        <f t="shared" si="0"/>
        <v>100.00999999999999</v>
      </c>
    </row>
    <row r="47" spans="1:16" x14ac:dyDescent="0.3">
      <c r="A47" s="1">
        <v>76</v>
      </c>
      <c r="B47">
        <v>32.65</v>
      </c>
      <c r="C47">
        <v>1.33</v>
      </c>
      <c r="D47">
        <v>0.27</v>
      </c>
      <c r="E47">
        <v>0.27</v>
      </c>
      <c r="F47">
        <v>5.47</v>
      </c>
      <c r="G47">
        <v>0</v>
      </c>
      <c r="H47">
        <v>10.8</v>
      </c>
      <c r="I47">
        <v>11</v>
      </c>
      <c r="J47">
        <v>12.99</v>
      </c>
      <c r="K47">
        <v>0.74</v>
      </c>
      <c r="L47">
        <v>11.71</v>
      </c>
      <c r="M47">
        <v>8.3800000000000008</v>
      </c>
      <c r="N47">
        <v>4.4000000000000004</v>
      </c>
      <c r="O47">
        <v>0</v>
      </c>
      <c r="P47">
        <f t="shared" si="0"/>
        <v>100.00999999999999</v>
      </c>
    </row>
    <row r="48" spans="1:16" x14ac:dyDescent="0.3">
      <c r="A48" s="1">
        <v>77</v>
      </c>
      <c r="B48">
        <v>32.31</v>
      </c>
      <c r="C48">
        <v>1.04</v>
      </c>
      <c r="D48">
        <v>0.13</v>
      </c>
      <c r="E48">
        <v>0</v>
      </c>
      <c r="F48">
        <v>5.47</v>
      </c>
      <c r="G48">
        <v>0</v>
      </c>
      <c r="H48">
        <v>10.47</v>
      </c>
      <c r="I48">
        <v>10.94</v>
      </c>
      <c r="J48">
        <v>12.99</v>
      </c>
      <c r="K48">
        <v>1.1000000000000001</v>
      </c>
      <c r="L48">
        <v>11.47</v>
      </c>
      <c r="M48">
        <v>8.9700000000000006</v>
      </c>
      <c r="N48">
        <v>4.7300000000000004</v>
      </c>
      <c r="O48">
        <v>0.37</v>
      </c>
      <c r="P48">
        <f t="shared" si="0"/>
        <v>99.99</v>
      </c>
    </row>
    <row r="49" spans="1:16" x14ac:dyDescent="0.3">
      <c r="A49" s="1">
        <v>78</v>
      </c>
      <c r="B49">
        <v>31.69</v>
      </c>
      <c r="C49">
        <v>0.76</v>
      </c>
      <c r="D49">
        <v>0.13</v>
      </c>
      <c r="E49">
        <v>0</v>
      </c>
      <c r="F49">
        <v>5.47</v>
      </c>
      <c r="G49">
        <v>0</v>
      </c>
      <c r="H49">
        <v>10.41</v>
      </c>
      <c r="I49">
        <v>10.96</v>
      </c>
      <c r="J49">
        <v>13.09</v>
      </c>
      <c r="K49">
        <v>1.47</v>
      </c>
      <c r="L49">
        <v>11.69</v>
      </c>
      <c r="M49">
        <v>8.9</v>
      </c>
      <c r="N49">
        <v>5.07</v>
      </c>
      <c r="O49">
        <v>0.37</v>
      </c>
      <c r="P49">
        <f t="shared" si="0"/>
        <v>100.01000000000002</v>
      </c>
    </row>
    <row r="50" spans="1:16" x14ac:dyDescent="0.3">
      <c r="A50" s="1">
        <v>79</v>
      </c>
      <c r="B50">
        <v>31.94</v>
      </c>
      <c r="C50">
        <v>0.51</v>
      </c>
      <c r="D50">
        <v>0</v>
      </c>
      <c r="E50">
        <v>0</v>
      </c>
      <c r="F50">
        <v>5.47</v>
      </c>
      <c r="G50">
        <v>0</v>
      </c>
      <c r="H50">
        <v>10.37</v>
      </c>
      <c r="I50">
        <v>10.91</v>
      </c>
      <c r="J50">
        <v>13.04</v>
      </c>
      <c r="K50">
        <v>1.47</v>
      </c>
      <c r="L50">
        <v>11.64</v>
      </c>
      <c r="M50">
        <v>8.86</v>
      </c>
      <c r="N50">
        <v>5.05</v>
      </c>
      <c r="O50">
        <v>0.74</v>
      </c>
      <c r="P50">
        <f t="shared" si="0"/>
        <v>100</v>
      </c>
    </row>
    <row r="51" spans="1:16" x14ac:dyDescent="0.3">
      <c r="A51" s="1">
        <v>80</v>
      </c>
      <c r="B51">
        <v>30.73</v>
      </c>
      <c r="C51">
        <v>0.12</v>
      </c>
      <c r="D51">
        <v>0</v>
      </c>
      <c r="E51">
        <v>0</v>
      </c>
      <c r="F51">
        <v>6.25</v>
      </c>
      <c r="G51">
        <v>0</v>
      </c>
      <c r="H51">
        <v>9.86</v>
      </c>
      <c r="I51">
        <v>10.38</v>
      </c>
      <c r="J51">
        <v>12.4</v>
      </c>
      <c r="K51">
        <v>2.16</v>
      </c>
      <c r="L51">
        <v>11.76</v>
      </c>
      <c r="M51">
        <v>9.24</v>
      </c>
      <c r="N51">
        <v>5.63</v>
      </c>
      <c r="O51">
        <v>1.46</v>
      </c>
      <c r="P51">
        <f t="shared" si="0"/>
        <v>99.99</v>
      </c>
    </row>
    <row r="52" spans="1:16" x14ac:dyDescent="0.3">
      <c r="A52" s="1">
        <v>81</v>
      </c>
      <c r="B52">
        <v>30.57</v>
      </c>
      <c r="C52">
        <v>0</v>
      </c>
      <c r="D52">
        <v>0</v>
      </c>
      <c r="E52">
        <v>0</v>
      </c>
      <c r="F52">
        <v>6.25</v>
      </c>
      <c r="G52">
        <v>0</v>
      </c>
      <c r="H52">
        <v>9.98</v>
      </c>
      <c r="I52">
        <v>10.34</v>
      </c>
      <c r="J52">
        <v>12.35</v>
      </c>
      <c r="K52">
        <v>2.15</v>
      </c>
      <c r="L52">
        <v>11.71</v>
      </c>
      <c r="M52">
        <v>9.1999999999999993</v>
      </c>
      <c r="N52">
        <v>5.61</v>
      </c>
      <c r="O52">
        <v>1.83</v>
      </c>
      <c r="P52">
        <f t="shared" si="0"/>
        <v>99.99</v>
      </c>
    </row>
    <row r="53" spans="1:16" x14ac:dyDescent="0.3">
      <c r="A53" s="1">
        <v>82</v>
      </c>
      <c r="B53">
        <v>29.76</v>
      </c>
      <c r="C53">
        <v>0</v>
      </c>
      <c r="D53">
        <v>0</v>
      </c>
      <c r="E53">
        <v>0</v>
      </c>
      <c r="F53">
        <v>6.25</v>
      </c>
      <c r="G53">
        <v>0</v>
      </c>
      <c r="H53">
        <v>9.7100000000000009</v>
      </c>
      <c r="I53">
        <v>10.31</v>
      </c>
      <c r="J53">
        <v>12.38</v>
      </c>
      <c r="K53">
        <v>2.5099999999999998</v>
      </c>
      <c r="L53">
        <v>11.85</v>
      </c>
      <c r="M53">
        <v>9.4600000000000009</v>
      </c>
      <c r="N53">
        <v>5.94</v>
      </c>
      <c r="O53">
        <v>1.83</v>
      </c>
      <c r="P53">
        <f t="shared" si="0"/>
        <v>100.00000000000001</v>
      </c>
    </row>
    <row r="54" spans="1:16" x14ac:dyDescent="0.3">
      <c r="A54" s="1">
        <v>83</v>
      </c>
      <c r="B54">
        <v>28.98</v>
      </c>
      <c r="C54">
        <v>0</v>
      </c>
      <c r="D54">
        <v>0</v>
      </c>
      <c r="E54">
        <v>0</v>
      </c>
      <c r="F54">
        <v>6.25</v>
      </c>
      <c r="G54">
        <v>0</v>
      </c>
      <c r="H54">
        <v>9.4600000000000009</v>
      </c>
      <c r="I54">
        <v>10.28</v>
      </c>
      <c r="J54">
        <v>12.42</v>
      </c>
      <c r="K54">
        <v>2.86</v>
      </c>
      <c r="L54">
        <v>11.66</v>
      </c>
      <c r="M54">
        <v>9.66</v>
      </c>
      <c r="N54">
        <v>6.24</v>
      </c>
      <c r="O54">
        <v>2.2000000000000002</v>
      </c>
      <c r="P54">
        <f t="shared" si="0"/>
        <v>100.00999999999999</v>
      </c>
    </row>
    <row r="55" spans="1:16" x14ac:dyDescent="0.3">
      <c r="A55" s="1">
        <v>84</v>
      </c>
      <c r="B55">
        <v>28.46</v>
      </c>
      <c r="C55">
        <v>0</v>
      </c>
      <c r="D55">
        <v>0</v>
      </c>
      <c r="E55">
        <v>0</v>
      </c>
      <c r="F55">
        <v>6.25</v>
      </c>
      <c r="G55">
        <v>0</v>
      </c>
      <c r="H55">
        <v>9.49</v>
      </c>
      <c r="I55">
        <v>10.14</v>
      </c>
      <c r="J55">
        <v>12.26</v>
      </c>
      <c r="K55">
        <v>2.85</v>
      </c>
      <c r="L55">
        <v>11.84</v>
      </c>
      <c r="M55">
        <v>9.58</v>
      </c>
      <c r="N55">
        <v>6.56</v>
      </c>
      <c r="O55">
        <v>2.56</v>
      </c>
      <c r="P55">
        <f t="shared" si="0"/>
        <v>99.990000000000009</v>
      </c>
    </row>
    <row r="56" spans="1:16" x14ac:dyDescent="0.3">
      <c r="A56" s="1">
        <v>85</v>
      </c>
      <c r="B56">
        <v>27.6</v>
      </c>
      <c r="C56">
        <v>0</v>
      </c>
      <c r="D56">
        <v>0</v>
      </c>
      <c r="E56">
        <v>0</v>
      </c>
      <c r="F56">
        <v>6.64</v>
      </c>
      <c r="G56">
        <v>0</v>
      </c>
      <c r="H56">
        <v>9.39</v>
      </c>
      <c r="I56">
        <v>9.89</v>
      </c>
      <c r="J56">
        <v>12.24</v>
      </c>
      <c r="K56">
        <v>3.53</v>
      </c>
      <c r="L56">
        <v>11.6</v>
      </c>
      <c r="M56">
        <v>9.74</v>
      </c>
      <c r="N56">
        <v>6.45</v>
      </c>
      <c r="O56">
        <v>2.92</v>
      </c>
      <c r="P56">
        <f t="shared" si="0"/>
        <v>100</v>
      </c>
    </row>
    <row r="57" spans="1:16" x14ac:dyDescent="0.3">
      <c r="A57" s="1">
        <v>86</v>
      </c>
      <c r="B57">
        <v>26.77</v>
      </c>
      <c r="C57">
        <v>0</v>
      </c>
      <c r="D57">
        <v>0</v>
      </c>
      <c r="E57">
        <v>0</v>
      </c>
      <c r="F57">
        <v>6.64</v>
      </c>
      <c r="G57">
        <v>0</v>
      </c>
      <c r="H57">
        <v>8.92</v>
      </c>
      <c r="I57">
        <v>9.77</v>
      </c>
      <c r="J57">
        <v>12.15</v>
      </c>
      <c r="K57">
        <v>3.87</v>
      </c>
      <c r="L57">
        <v>11.63</v>
      </c>
      <c r="M57">
        <v>9.89</v>
      </c>
      <c r="N57">
        <v>7.07</v>
      </c>
      <c r="O57">
        <v>3.28</v>
      </c>
      <c r="P57">
        <f t="shared" si="0"/>
        <v>99.990000000000009</v>
      </c>
    </row>
    <row r="58" spans="1:16" x14ac:dyDescent="0.3">
      <c r="A58" s="1">
        <v>87</v>
      </c>
      <c r="B58">
        <v>26.4</v>
      </c>
      <c r="C58">
        <v>0</v>
      </c>
      <c r="D58">
        <v>0</v>
      </c>
      <c r="E58">
        <v>0</v>
      </c>
      <c r="F58">
        <v>6.64</v>
      </c>
      <c r="G58">
        <v>0</v>
      </c>
      <c r="H58">
        <v>8.99</v>
      </c>
      <c r="I58">
        <v>9.68</v>
      </c>
      <c r="J58">
        <v>12.05</v>
      </c>
      <c r="K58">
        <v>3.85</v>
      </c>
      <c r="L58">
        <v>11.53</v>
      </c>
      <c r="M58">
        <v>10.16</v>
      </c>
      <c r="N58">
        <v>7.04</v>
      </c>
      <c r="O58">
        <v>3.65</v>
      </c>
      <c r="P58">
        <f t="shared" si="0"/>
        <v>99.990000000000009</v>
      </c>
    </row>
    <row r="59" spans="1:16" x14ac:dyDescent="0.3">
      <c r="A59" s="1">
        <v>88</v>
      </c>
      <c r="B59">
        <v>25.56</v>
      </c>
      <c r="C59">
        <v>0</v>
      </c>
      <c r="D59">
        <v>0</v>
      </c>
      <c r="E59">
        <v>0</v>
      </c>
      <c r="F59">
        <v>6.64</v>
      </c>
      <c r="G59">
        <v>0</v>
      </c>
      <c r="H59">
        <v>8.8800000000000008</v>
      </c>
      <c r="I59">
        <v>9.64</v>
      </c>
      <c r="J59">
        <v>12.06</v>
      </c>
      <c r="K59">
        <v>4.1900000000000004</v>
      </c>
      <c r="L59">
        <v>11.65</v>
      </c>
      <c r="M59">
        <v>10.029999999999999</v>
      </c>
      <c r="N59">
        <v>7.32</v>
      </c>
      <c r="O59">
        <v>4.01</v>
      </c>
      <c r="P59">
        <f t="shared" si="0"/>
        <v>99.98</v>
      </c>
    </row>
    <row r="60" spans="1:16" x14ac:dyDescent="0.3">
      <c r="A60" s="1">
        <v>89</v>
      </c>
      <c r="B60">
        <v>25.56</v>
      </c>
      <c r="C60">
        <v>0</v>
      </c>
      <c r="D60">
        <v>0</v>
      </c>
      <c r="E60">
        <v>0</v>
      </c>
      <c r="F60">
        <v>6.64</v>
      </c>
      <c r="G60">
        <v>0</v>
      </c>
      <c r="H60">
        <v>8.8800000000000008</v>
      </c>
      <c r="I60">
        <v>9.64</v>
      </c>
      <c r="J60">
        <v>12.06</v>
      </c>
      <c r="K60">
        <v>4.1900000000000004</v>
      </c>
      <c r="L60">
        <v>11.65</v>
      </c>
      <c r="M60">
        <v>10.029999999999999</v>
      </c>
      <c r="N60">
        <v>7.32</v>
      </c>
      <c r="O60">
        <v>4.01</v>
      </c>
      <c r="P60">
        <f t="shared" si="0"/>
        <v>99.98</v>
      </c>
    </row>
    <row r="61" spans="1:16" x14ac:dyDescent="0.3">
      <c r="A61" s="1">
        <v>90</v>
      </c>
      <c r="B61">
        <v>24.27</v>
      </c>
      <c r="C61">
        <v>0</v>
      </c>
      <c r="D61">
        <v>0</v>
      </c>
      <c r="E61">
        <v>0</v>
      </c>
      <c r="F61">
        <v>7.42</v>
      </c>
      <c r="G61">
        <v>0</v>
      </c>
      <c r="H61">
        <v>8.43</v>
      </c>
      <c r="I61">
        <v>9.16</v>
      </c>
      <c r="J61">
        <v>11.45</v>
      </c>
      <c r="K61">
        <v>4.8099999999999996</v>
      </c>
      <c r="L61">
        <v>11.68</v>
      </c>
      <c r="M61">
        <v>10.29</v>
      </c>
      <c r="N61">
        <v>7.79</v>
      </c>
      <c r="O61">
        <v>4.7</v>
      </c>
      <c r="P61">
        <f t="shared" si="0"/>
        <v>100</v>
      </c>
    </row>
    <row r="62" spans="1:16" x14ac:dyDescent="0.3">
      <c r="A62" s="1">
        <v>91</v>
      </c>
      <c r="B62">
        <v>23.71</v>
      </c>
      <c r="C62">
        <v>0</v>
      </c>
      <c r="D62">
        <v>0</v>
      </c>
      <c r="E62">
        <v>0</v>
      </c>
      <c r="F62">
        <v>7.42</v>
      </c>
      <c r="G62">
        <v>0</v>
      </c>
      <c r="H62">
        <v>8.4</v>
      </c>
      <c r="I62">
        <v>9.1999999999999993</v>
      </c>
      <c r="J62">
        <v>11.57</v>
      </c>
      <c r="K62">
        <v>5.13</v>
      </c>
      <c r="L62">
        <v>11.58</v>
      </c>
      <c r="M62">
        <v>10.210000000000001</v>
      </c>
      <c r="N62">
        <v>7.72</v>
      </c>
      <c r="O62">
        <v>5.0599999999999996</v>
      </c>
      <c r="P62">
        <f t="shared" si="0"/>
        <v>100</v>
      </c>
    </row>
    <row r="63" spans="1:16" x14ac:dyDescent="0.3">
      <c r="A63" s="1">
        <v>92</v>
      </c>
      <c r="B63">
        <v>23.26</v>
      </c>
      <c r="C63">
        <v>0</v>
      </c>
      <c r="D63">
        <v>0</v>
      </c>
      <c r="E63">
        <v>0</v>
      </c>
      <c r="F63">
        <v>7.42</v>
      </c>
      <c r="G63">
        <v>0</v>
      </c>
      <c r="H63">
        <v>8.41</v>
      </c>
      <c r="I63">
        <v>9.07</v>
      </c>
      <c r="J63">
        <v>11.41</v>
      </c>
      <c r="K63">
        <v>5.13</v>
      </c>
      <c r="L63">
        <v>11.73</v>
      </c>
      <c r="M63">
        <v>10.45</v>
      </c>
      <c r="N63">
        <v>8.0500000000000007</v>
      </c>
      <c r="O63">
        <v>5.0599999999999996</v>
      </c>
      <c r="P63">
        <f t="shared" si="0"/>
        <v>99.990000000000009</v>
      </c>
    </row>
    <row r="64" spans="1:16" x14ac:dyDescent="0.3">
      <c r="A64" s="1">
        <v>93</v>
      </c>
      <c r="B64">
        <v>22.76</v>
      </c>
      <c r="C64">
        <v>0</v>
      </c>
      <c r="D64">
        <v>0</v>
      </c>
      <c r="E64">
        <v>0</v>
      </c>
      <c r="F64">
        <v>7.42</v>
      </c>
      <c r="G64">
        <v>0</v>
      </c>
      <c r="H64">
        <v>8.07</v>
      </c>
      <c r="I64">
        <v>9.0299999999999994</v>
      </c>
      <c r="J64">
        <v>11.42</v>
      </c>
      <c r="K64">
        <v>5.45</v>
      </c>
      <c r="L64">
        <v>11.53</v>
      </c>
      <c r="M64">
        <v>10.61</v>
      </c>
      <c r="N64">
        <v>8.3000000000000007</v>
      </c>
      <c r="O64">
        <v>5.42</v>
      </c>
      <c r="P64">
        <f t="shared" si="0"/>
        <v>100.01</v>
      </c>
    </row>
    <row r="65" spans="1:16" x14ac:dyDescent="0.3">
      <c r="A65" s="1">
        <v>94</v>
      </c>
      <c r="B65">
        <v>22.34</v>
      </c>
      <c r="C65">
        <v>0</v>
      </c>
      <c r="D65">
        <v>0</v>
      </c>
      <c r="E65">
        <v>0</v>
      </c>
      <c r="F65">
        <v>7.42</v>
      </c>
      <c r="G65">
        <v>0</v>
      </c>
      <c r="H65">
        <v>8.08</v>
      </c>
      <c r="I65">
        <v>8.91</v>
      </c>
      <c r="J65">
        <v>11.26</v>
      </c>
      <c r="K65">
        <v>5.42</v>
      </c>
      <c r="L65">
        <v>11.67</v>
      </c>
      <c r="M65">
        <v>10.52</v>
      </c>
      <c r="N65">
        <v>8.58</v>
      </c>
      <c r="O65">
        <v>5.79</v>
      </c>
      <c r="P65">
        <f t="shared" si="0"/>
        <v>99.99</v>
      </c>
    </row>
    <row r="66" spans="1:16" x14ac:dyDescent="0.3">
      <c r="A66" s="1">
        <v>95</v>
      </c>
      <c r="B66">
        <v>21.55</v>
      </c>
      <c r="C66">
        <v>0</v>
      </c>
      <c r="D66">
        <v>0</v>
      </c>
      <c r="E66">
        <v>0</v>
      </c>
      <c r="F66">
        <v>7.81</v>
      </c>
      <c r="G66">
        <v>0</v>
      </c>
      <c r="H66">
        <v>7.95</v>
      </c>
      <c r="I66">
        <v>8.64</v>
      </c>
      <c r="J66">
        <v>11.17</v>
      </c>
      <c r="K66">
        <v>6.03</v>
      </c>
      <c r="L66">
        <v>11.38</v>
      </c>
      <c r="M66">
        <v>10.58</v>
      </c>
      <c r="N66">
        <v>8.4</v>
      </c>
      <c r="O66">
        <v>6.48</v>
      </c>
      <c r="P66">
        <f t="shared" si="0"/>
        <v>99.990000000000009</v>
      </c>
    </row>
    <row r="67" spans="1:16" x14ac:dyDescent="0.3">
      <c r="A67" s="1">
        <v>96</v>
      </c>
      <c r="B67">
        <v>20.97</v>
      </c>
      <c r="C67">
        <v>0</v>
      </c>
      <c r="D67">
        <v>0</v>
      </c>
      <c r="E67">
        <v>0</v>
      </c>
      <c r="F67">
        <v>7.81</v>
      </c>
      <c r="G67">
        <v>0</v>
      </c>
      <c r="H67">
        <v>7.59</v>
      </c>
      <c r="I67">
        <v>8.5500000000000007</v>
      </c>
      <c r="J67">
        <v>11.11</v>
      </c>
      <c r="K67">
        <v>6.36</v>
      </c>
      <c r="L67">
        <v>11.42</v>
      </c>
      <c r="M67">
        <v>10.72</v>
      </c>
      <c r="N67">
        <v>8.99</v>
      </c>
      <c r="O67">
        <v>6.48</v>
      </c>
      <c r="P67">
        <f t="shared" ref="P67:P100" si="1">SUM(B67:O67)</f>
        <v>100</v>
      </c>
    </row>
    <row r="68" spans="1:16" x14ac:dyDescent="0.3">
      <c r="A68" s="1">
        <v>97</v>
      </c>
      <c r="B68">
        <v>20.68</v>
      </c>
      <c r="C68">
        <v>0</v>
      </c>
      <c r="D68">
        <v>0</v>
      </c>
      <c r="E68">
        <v>0</v>
      </c>
      <c r="F68">
        <v>7.81</v>
      </c>
      <c r="G68">
        <v>0</v>
      </c>
      <c r="H68">
        <v>7.63</v>
      </c>
      <c r="I68">
        <v>8.48</v>
      </c>
      <c r="J68">
        <v>11.02</v>
      </c>
      <c r="K68">
        <v>6.33</v>
      </c>
      <c r="L68">
        <v>11.31</v>
      </c>
      <c r="M68">
        <v>10.95</v>
      </c>
      <c r="N68">
        <v>8.9499999999999993</v>
      </c>
      <c r="O68">
        <v>6.84</v>
      </c>
      <c r="P68">
        <f t="shared" si="1"/>
        <v>100</v>
      </c>
    </row>
    <row r="69" spans="1:16" x14ac:dyDescent="0.3">
      <c r="A69" s="1">
        <v>98</v>
      </c>
      <c r="B69">
        <v>20</v>
      </c>
      <c r="C69">
        <v>0</v>
      </c>
      <c r="D69">
        <v>0</v>
      </c>
      <c r="E69">
        <v>0</v>
      </c>
      <c r="F69">
        <v>7.81</v>
      </c>
      <c r="G69">
        <v>0</v>
      </c>
      <c r="H69">
        <v>7.53</v>
      </c>
      <c r="I69">
        <v>8.43</v>
      </c>
      <c r="J69">
        <v>11.01</v>
      </c>
      <c r="K69">
        <v>6.64</v>
      </c>
      <c r="L69">
        <v>11.4</v>
      </c>
      <c r="M69">
        <v>10.81</v>
      </c>
      <c r="N69">
        <v>9.18</v>
      </c>
      <c r="O69">
        <v>7.2</v>
      </c>
      <c r="P69">
        <f t="shared" si="1"/>
        <v>100.01</v>
      </c>
    </row>
    <row r="70" spans="1:16" x14ac:dyDescent="0.3">
      <c r="A70" s="1">
        <v>99</v>
      </c>
      <c r="B70">
        <v>19.170000000000002</v>
      </c>
      <c r="C70">
        <v>0</v>
      </c>
      <c r="D70">
        <v>0</v>
      </c>
      <c r="E70">
        <v>0</v>
      </c>
      <c r="F70">
        <v>8.1999999999999993</v>
      </c>
      <c r="G70">
        <v>0</v>
      </c>
      <c r="H70">
        <v>7.36</v>
      </c>
      <c r="I70">
        <v>8.3000000000000007</v>
      </c>
      <c r="J70">
        <v>10.9</v>
      </c>
      <c r="K70">
        <v>6.91</v>
      </c>
      <c r="L70">
        <v>11.38</v>
      </c>
      <c r="M70">
        <v>10.89</v>
      </c>
      <c r="N70">
        <v>9.3699999999999992</v>
      </c>
      <c r="O70">
        <v>7.53</v>
      </c>
      <c r="P70">
        <f t="shared" si="1"/>
        <v>100.01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4FAA-5D1C-4977-89EE-5BC3785C4E43}">
  <sheetPr codeName="Sheet2"/>
  <dimension ref="A1:AE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1.77734375" style="3" customWidth="1"/>
    <col min="17" max="17" width="4.77734375" style="5" customWidth="1"/>
  </cols>
  <sheetData>
    <row r="1" spans="1:31" x14ac:dyDescent="0.3"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13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8.8" x14ac:dyDescent="0.3">
      <c r="A2" s="3" t="s">
        <v>56</v>
      </c>
      <c r="B2" s="4"/>
      <c r="C2" s="4">
        <v>2.5</v>
      </c>
      <c r="D2" s="4">
        <v>3.8</v>
      </c>
      <c r="E2" s="4">
        <v>5</v>
      </c>
      <c r="F2" s="4">
        <v>6.3</v>
      </c>
      <c r="G2" s="4">
        <v>7.5</v>
      </c>
      <c r="H2" s="4">
        <v>8</v>
      </c>
      <c r="I2" s="4">
        <v>8.8000000000000007</v>
      </c>
      <c r="J2" s="4">
        <v>10</v>
      </c>
      <c r="K2" s="4">
        <v>11.3</v>
      </c>
      <c r="L2" s="4">
        <v>11.8</v>
      </c>
      <c r="M2" s="4">
        <v>12.5</v>
      </c>
      <c r="N2" s="4">
        <v>13.1</v>
      </c>
      <c r="O2" s="4">
        <v>13.8</v>
      </c>
      <c r="P2" s="4">
        <v>15</v>
      </c>
    </row>
    <row r="3" spans="1:31" x14ac:dyDescent="0.3">
      <c r="A3" s="3" t="s">
        <v>54</v>
      </c>
      <c r="B3" s="4">
        <v>3</v>
      </c>
      <c r="C3" s="4">
        <v>25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1" ht="28.8" x14ac:dyDescent="0.3">
      <c r="A4" s="3" t="s">
        <v>14</v>
      </c>
      <c r="B4" s="4">
        <v>5</v>
      </c>
      <c r="C4" s="4"/>
      <c r="D4" s="4">
        <v>37.5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31" x14ac:dyDescent="0.3">
      <c r="A5" s="3" t="s">
        <v>55</v>
      </c>
      <c r="B5" s="4">
        <v>12</v>
      </c>
      <c r="C5" s="4"/>
      <c r="D5" s="4"/>
      <c r="E5" s="4">
        <v>50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31" ht="28.8" x14ac:dyDescent="0.3">
      <c r="A6" s="3" t="s">
        <v>15</v>
      </c>
      <c r="B6" s="4">
        <v>15</v>
      </c>
      <c r="C6" s="4"/>
      <c r="D6" s="4"/>
      <c r="E6" s="4">
        <v>50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31" ht="28.8" x14ac:dyDescent="0.3">
      <c r="A7" s="3" t="s">
        <v>16</v>
      </c>
      <c r="B7" s="4">
        <v>18</v>
      </c>
      <c r="C7" s="4"/>
      <c r="D7" s="4"/>
      <c r="E7" s="4"/>
      <c r="F7" s="4">
        <v>59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31" x14ac:dyDescent="0.3">
      <c r="A8" s="3" t="s">
        <v>17</v>
      </c>
      <c r="B8" s="4">
        <v>22</v>
      </c>
      <c r="C8" s="4"/>
      <c r="D8" s="4"/>
      <c r="E8" s="4"/>
      <c r="F8" s="4">
        <v>60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31" x14ac:dyDescent="0.3">
      <c r="A9" s="3" t="s">
        <v>18</v>
      </c>
      <c r="B9" s="4">
        <v>22</v>
      </c>
      <c r="C9" s="4"/>
      <c r="D9" s="4"/>
      <c r="E9" s="4"/>
      <c r="F9" s="4">
        <v>62.5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31" ht="28.8" x14ac:dyDescent="0.3">
      <c r="A10" s="3" t="s">
        <v>19</v>
      </c>
      <c r="B10" s="4">
        <v>22</v>
      </c>
      <c r="C10" s="4"/>
      <c r="D10" s="4"/>
      <c r="E10" s="4"/>
      <c r="F10" s="4">
        <f>62.5+50</f>
        <v>112.5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31" x14ac:dyDescent="0.3">
      <c r="A11" s="3" t="s">
        <v>20</v>
      </c>
      <c r="B11" s="4">
        <v>26</v>
      </c>
      <c r="C11" s="4"/>
      <c r="D11" s="4"/>
      <c r="E11" s="4"/>
      <c r="F11" s="4">
        <v>67.5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31" x14ac:dyDescent="0.3">
      <c r="A12" s="3" t="s">
        <v>21</v>
      </c>
      <c r="B12" s="4">
        <v>30</v>
      </c>
      <c r="C12" s="4"/>
      <c r="D12" s="4"/>
      <c r="E12" s="4"/>
      <c r="F12" s="4"/>
      <c r="G12" s="4">
        <v>75</v>
      </c>
      <c r="H12" s="4"/>
      <c r="I12" s="4"/>
      <c r="J12" s="4"/>
      <c r="K12" s="4"/>
      <c r="L12" s="4"/>
      <c r="M12" s="4"/>
      <c r="N12" s="4"/>
      <c r="O12" s="4"/>
      <c r="P12" s="4"/>
    </row>
    <row r="13" spans="1:31" x14ac:dyDescent="0.3">
      <c r="A13" s="3" t="s">
        <v>22</v>
      </c>
      <c r="B13" s="4">
        <v>34</v>
      </c>
      <c r="C13" s="4"/>
      <c r="D13" s="4"/>
      <c r="E13" s="4"/>
      <c r="F13" s="4"/>
      <c r="G13" s="4"/>
      <c r="H13" s="4">
        <v>80</v>
      </c>
      <c r="I13" s="4"/>
      <c r="J13" s="4"/>
      <c r="K13" s="4"/>
      <c r="L13" s="4"/>
      <c r="M13" s="4"/>
      <c r="N13" s="4"/>
      <c r="O13" s="4"/>
      <c r="P13" s="4"/>
    </row>
    <row r="14" spans="1:31" x14ac:dyDescent="0.3">
      <c r="A14" s="3" t="s">
        <v>23</v>
      </c>
      <c r="B14" s="4">
        <v>36</v>
      </c>
      <c r="C14" s="4"/>
      <c r="D14" s="4"/>
      <c r="E14" s="4"/>
      <c r="F14" s="4">
        <v>84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31" x14ac:dyDescent="0.3">
      <c r="A15" s="3" t="s">
        <v>24</v>
      </c>
      <c r="B15" s="4">
        <v>38</v>
      </c>
      <c r="C15" s="4"/>
      <c r="D15" s="4"/>
      <c r="E15" s="4"/>
      <c r="F15" s="4"/>
      <c r="G15" s="4">
        <v>87.5</v>
      </c>
      <c r="H15" s="4"/>
      <c r="I15" s="4"/>
      <c r="J15" s="4"/>
      <c r="K15" s="4"/>
      <c r="L15" s="4"/>
      <c r="M15" s="4"/>
      <c r="N15" s="4"/>
      <c r="O15" s="4"/>
      <c r="P15" s="4"/>
    </row>
    <row r="16" spans="1:31" ht="28.8" x14ac:dyDescent="0.3">
      <c r="A16" s="3" t="s">
        <v>25</v>
      </c>
      <c r="B16" s="4">
        <v>45</v>
      </c>
      <c r="C16" s="4"/>
      <c r="D16" s="4"/>
      <c r="E16" s="4"/>
      <c r="F16" s="4"/>
      <c r="G16" s="4"/>
      <c r="H16" s="4"/>
      <c r="I16" s="4">
        <v>100</v>
      </c>
      <c r="J16" s="4"/>
      <c r="K16" s="4"/>
      <c r="L16" s="4"/>
      <c r="M16" s="4"/>
      <c r="N16" s="4"/>
      <c r="O16" s="4"/>
      <c r="P16" s="4"/>
    </row>
    <row r="17" spans="1:16" ht="43.2" x14ac:dyDescent="0.3">
      <c r="A17" s="3" t="s">
        <v>26</v>
      </c>
      <c r="B17" s="4">
        <v>48</v>
      </c>
      <c r="C17" s="4"/>
      <c r="D17" s="4"/>
      <c r="E17" s="4"/>
      <c r="F17" s="4"/>
      <c r="G17" s="4"/>
      <c r="H17" s="4"/>
      <c r="I17" s="4">
        <v>106.3</v>
      </c>
      <c r="J17" s="4"/>
      <c r="K17" s="4"/>
      <c r="L17" s="4"/>
      <c r="M17" s="4"/>
      <c r="N17" s="4"/>
      <c r="O17" s="4"/>
      <c r="P17" s="4"/>
    </row>
    <row r="18" spans="1:16" x14ac:dyDescent="0.3">
      <c r="A18" s="3" t="s">
        <v>27</v>
      </c>
      <c r="B18" s="4">
        <v>50</v>
      </c>
      <c r="C18" s="4"/>
      <c r="D18" s="4"/>
      <c r="E18" s="4"/>
      <c r="F18" s="4"/>
      <c r="G18" s="4"/>
      <c r="H18" s="4"/>
      <c r="I18" s="4"/>
      <c r="J18" s="4">
        <v>112.5</v>
      </c>
      <c r="K18" s="4"/>
      <c r="L18" s="4"/>
      <c r="M18" s="4"/>
      <c r="N18" s="4"/>
      <c r="O18" s="4"/>
      <c r="P18" s="4"/>
    </row>
    <row r="19" spans="1:16" ht="28.8" x14ac:dyDescent="0.3">
      <c r="A19" s="3" t="s">
        <v>28</v>
      </c>
      <c r="B19" s="4">
        <v>52</v>
      </c>
      <c r="C19" s="4"/>
      <c r="D19" s="4"/>
      <c r="E19" s="4"/>
      <c r="F19" s="4"/>
      <c r="G19" s="4"/>
      <c r="H19" s="4"/>
      <c r="I19" s="4"/>
      <c r="J19" s="4">
        <v>117.5</v>
      </c>
      <c r="K19" s="4"/>
      <c r="L19" s="4"/>
      <c r="M19" s="4"/>
      <c r="N19" s="4"/>
      <c r="O19" s="4"/>
      <c r="P19" s="4"/>
    </row>
    <row r="20" spans="1:16" x14ac:dyDescent="0.3">
      <c r="A20" s="3" t="s">
        <v>29</v>
      </c>
      <c r="B20" s="4">
        <v>53</v>
      </c>
      <c r="C20" s="4"/>
      <c r="D20" s="4"/>
      <c r="E20" s="4"/>
      <c r="F20" s="4"/>
      <c r="G20" s="4"/>
      <c r="H20" s="4"/>
      <c r="I20" s="4"/>
      <c r="J20" s="4">
        <v>120</v>
      </c>
      <c r="K20" s="4"/>
      <c r="L20" s="4"/>
      <c r="M20" s="4"/>
      <c r="N20" s="4"/>
      <c r="O20" s="4"/>
      <c r="P20" s="4"/>
    </row>
    <row r="21" spans="1:16" ht="28.8" x14ac:dyDescent="0.3">
      <c r="A21" s="3" t="s">
        <v>30</v>
      </c>
      <c r="B21" s="4">
        <v>55</v>
      </c>
      <c r="C21" s="4"/>
      <c r="D21" s="4"/>
      <c r="E21" s="4"/>
      <c r="F21" s="4"/>
      <c r="G21" s="4"/>
      <c r="H21" s="4"/>
      <c r="I21" s="4"/>
      <c r="J21" s="4"/>
      <c r="K21" s="4">
        <v>125</v>
      </c>
      <c r="L21" s="4"/>
      <c r="M21" s="4"/>
      <c r="N21" s="4"/>
      <c r="O21" s="4"/>
      <c r="P21" s="4"/>
    </row>
    <row r="22" spans="1:16" ht="28.8" x14ac:dyDescent="0.3">
      <c r="A22" s="3" t="s">
        <v>31</v>
      </c>
      <c r="B22" s="4">
        <v>60</v>
      </c>
      <c r="C22" s="4"/>
      <c r="D22" s="4"/>
      <c r="E22" s="4"/>
      <c r="F22" s="4"/>
      <c r="G22" s="4"/>
      <c r="H22" s="4"/>
      <c r="I22" s="4"/>
      <c r="J22" s="4"/>
      <c r="K22" s="4">
        <v>137.5</v>
      </c>
      <c r="L22" s="4"/>
      <c r="M22" s="4"/>
      <c r="N22" s="4"/>
      <c r="O22" s="4"/>
      <c r="P22" s="4"/>
    </row>
    <row r="23" spans="1:16" ht="28.8" x14ac:dyDescent="0.3">
      <c r="A23" s="3" t="s">
        <v>32</v>
      </c>
      <c r="B23" s="4">
        <v>63</v>
      </c>
      <c r="C23" s="4"/>
      <c r="D23" s="4"/>
      <c r="E23" s="4"/>
      <c r="F23" s="4"/>
      <c r="G23" s="4"/>
      <c r="H23" s="4"/>
      <c r="I23" s="4"/>
      <c r="J23" s="4"/>
      <c r="K23" s="4"/>
      <c r="L23" s="4">
        <v>142.5</v>
      </c>
      <c r="M23" s="4"/>
      <c r="N23" s="4"/>
      <c r="O23" s="4"/>
      <c r="P23" s="4"/>
    </row>
    <row r="24" spans="1:16" ht="28.8" x14ac:dyDescent="0.3">
      <c r="A24" s="3" t="s">
        <v>33</v>
      </c>
      <c r="B24" s="4">
        <v>65</v>
      </c>
      <c r="C24" s="4"/>
      <c r="D24" s="4"/>
      <c r="E24" s="4"/>
      <c r="F24" s="4"/>
      <c r="G24" s="4"/>
      <c r="H24" s="4"/>
      <c r="I24" s="4"/>
      <c r="J24" s="4"/>
      <c r="K24" s="4"/>
      <c r="L24" s="4">
        <f>160+142.5</f>
        <v>302.5</v>
      </c>
      <c r="M24" s="4"/>
      <c r="N24" s="4"/>
      <c r="O24" s="4"/>
      <c r="P24" s="4"/>
    </row>
    <row r="25" spans="1:16" ht="28.8" x14ac:dyDescent="0.3">
      <c r="A25" s="3" t="s">
        <v>34</v>
      </c>
      <c r="B25" s="4">
        <v>66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>
        <v>150</v>
      </c>
      <c r="N25" s="4"/>
      <c r="O25" s="4"/>
      <c r="P25" s="4"/>
    </row>
    <row r="26" spans="1:16" ht="28.8" x14ac:dyDescent="0.3">
      <c r="A26" s="3" t="s">
        <v>35</v>
      </c>
      <c r="B26" s="4">
        <v>68</v>
      </c>
      <c r="C26" s="4"/>
      <c r="D26" s="4"/>
      <c r="E26" s="4"/>
      <c r="F26" s="4"/>
      <c r="G26" s="4"/>
      <c r="H26" s="4">
        <v>155</v>
      </c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 s="3" t="s">
        <v>36</v>
      </c>
      <c r="B27" s="4">
        <v>69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157.5</v>
      </c>
      <c r="O27" s="4"/>
      <c r="P27" s="4"/>
    </row>
    <row r="28" spans="1:16" ht="28.8" x14ac:dyDescent="0.3">
      <c r="A28" s="3" t="s">
        <v>38</v>
      </c>
      <c r="B28" s="4">
        <v>71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>
        <v>150</v>
      </c>
      <c r="P28" s="4"/>
    </row>
    <row r="29" spans="1:16" x14ac:dyDescent="0.3">
      <c r="A29" s="3" t="s">
        <v>37</v>
      </c>
      <c r="B29" s="4">
        <v>72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162.5</v>
      </c>
      <c r="P29" s="4"/>
    </row>
    <row r="30" spans="1:16" x14ac:dyDescent="0.3">
      <c r="A30" s="3" t="s">
        <v>39</v>
      </c>
      <c r="B30" s="4">
        <v>76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172.5</v>
      </c>
      <c r="O30" s="4"/>
      <c r="P30" s="4"/>
    </row>
    <row r="31" spans="1:16" x14ac:dyDescent="0.3">
      <c r="A31" s="3" t="s">
        <v>40</v>
      </c>
      <c r="B31" s="4">
        <v>77</v>
      </c>
      <c r="C31" s="4"/>
      <c r="D31" s="4"/>
      <c r="E31" s="4"/>
      <c r="F31" s="4"/>
      <c r="G31" s="4"/>
      <c r="H31" s="4"/>
      <c r="I31" s="4"/>
      <c r="J31" s="4">
        <f>117.5+102-25.5</f>
        <v>194</v>
      </c>
      <c r="K31" s="4"/>
      <c r="L31" s="4"/>
      <c r="M31" s="4"/>
      <c r="N31" s="4"/>
      <c r="O31" s="4"/>
      <c r="P31" s="4"/>
    </row>
    <row r="32" spans="1:16" ht="28.8" x14ac:dyDescent="0.3">
      <c r="A32" s="3" t="s">
        <v>41</v>
      </c>
      <c r="B32" s="4">
        <v>78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>
        <v>175</v>
      </c>
    </row>
    <row r="33" spans="1:17" ht="28.8" x14ac:dyDescent="0.3">
      <c r="A33" s="3" t="s">
        <v>42</v>
      </c>
      <c r="B33" s="4">
        <v>79</v>
      </c>
      <c r="C33" s="4"/>
      <c r="D33" s="4"/>
      <c r="E33" s="4"/>
      <c r="F33" s="4"/>
      <c r="G33" s="4"/>
      <c r="H33" s="4"/>
      <c r="I33" s="4">
        <v>177.5</v>
      </c>
      <c r="J33" s="4"/>
      <c r="K33" s="4"/>
      <c r="L33" s="4"/>
      <c r="M33" s="4"/>
      <c r="N33" s="4"/>
      <c r="O33" s="4"/>
      <c r="P33" s="4"/>
    </row>
    <row r="34" spans="1:17" x14ac:dyDescent="0.3">
      <c r="A34" s="3" t="s">
        <v>43</v>
      </c>
      <c r="B34" s="4">
        <v>80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v>155</v>
      </c>
      <c r="N34" s="4"/>
      <c r="O34" s="4"/>
      <c r="P34" s="4"/>
    </row>
    <row r="35" spans="1:17" ht="28.8" x14ac:dyDescent="0.3">
      <c r="A35" s="3" t="s">
        <v>44</v>
      </c>
      <c r="B35" s="4">
        <v>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>
        <v>155</v>
      </c>
      <c r="N35" s="4"/>
      <c r="O35" s="4"/>
      <c r="P35" s="4"/>
    </row>
    <row r="36" spans="1:17" ht="28.8" x14ac:dyDescent="0.3">
      <c r="A36" s="3" t="s">
        <v>45</v>
      </c>
      <c r="B36" s="4">
        <v>81</v>
      </c>
      <c r="C36" s="4"/>
      <c r="D36" s="4"/>
      <c r="E36" s="4"/>
      <c r="F36" s="4"/>
      <c r="G36" s="4"/>
      <c r="H36" s="4">
        <v>180</v>
      </c>
      <c r="I36" s="4"/>
      <c r="J36" s="4"/>
      <c r="K36" s="4"/>
      <c r="L36" s="4"/>
      <c r="M36" s="4"/>
      <c r="N36" s="4"/>
      <c r="O36" s="4"/>
      <c r="P36" s="4"/>
    </row>
    <row r="37" spans="1:17" ht="28.8" x14ac:dyDescent="0.3">
      <c r="A37" s="3" t="s">
        <v>46</v>
      </c>
      <c r="B37" s="4">
        <v>84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f>110-27.5+157.5</f>
        <v>240</v>
      </c>
      <c r="O37" s="4"/>
      <c r="P37" s="4"/>
    </row>
    <row r="38" spans="1:17" ht="28.8" x14ac:dyDescent="0.3">
      <c r="A38" s="3" t="s">
        <v>47</v>
      </c>
      <c r="B38" s="4">
        <v>85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>
        <v>190</v>
      </c>
      <c r="P38" s="4"/>
    </row>
    <row r="39" spans="1:17" ht="28.8" x14ac:dyDescent="0.3">
      <c r="A39" s="3" t="s">
        <v>48</v>
      </c>
      <c r="B39" s="4">
        <v>87</v>
      </c>
      <c r="C39" s="4"/>
      <c r="D39" s="4"/>
      <c r="E39" s="4"/>
      <c r="F39" s="4"/>
      <c r="G39" s="4"/>
      <c r="H39" s="4"/>
      <c r="I39" s="4">
        <f>177.5+120</f>
        <v>297.5</v>
      </c>
      <c r="J39" s="4"/>
      <c r="K39" s="4"/>
      <c r="L39" s="4"/>
      <c r="M39" s="4"/>
      <c r="N39" s="4"/>
      <c r="O39" s="4"/>
      <c r="P39" s="4"/>
    </row>
    <row r="40" spans="1:17" ht="28.8" x14ac:dyDescent="0.3">
      <c r="A40" s="3" t="s">
        <v>49</v>
      </c>
      <c r="B40" s="4">
        <v>90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>
        <v>150</v>
      </c>
    </row>
    <row r="41" spans="1:17" ht="28.8" x14ac:dyDescent="0.3">
      <c r="A41" s="3" t="s">
        <v>50</v>
      </c>
      <c r="B41" s="4">
        <v>92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>
        <f>130+N27</f>
        <v>287.5</v>
      </c>
      <c r="O41" s="4"/>
      <c r="P41" s="4"/>
    </row>
    <row r="42" spans="1:17" ht="28.8" x14ac:dyDescent="0.3">
      <c r="A42" s="3" t="s">
        <v>51</v>
      </c>
      <c r="B42" s="4">
        <v>94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>
        <f>125+I39</f>
        <v>422.5</v>
      </c>
    </row>
    <row r="43" spans="1:17" ht="43.2" x14ac:dyDescent="0.3">
      <c r="A43" s="3" t="s">
        <v>52</v>
      </c>
      <c r="B43" s="4">
        <v>98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>
        <f>120+N41</f>
        <v>407.5</v>
      </c>
      <c r="O43" s="4"/>
      <c r="P43" s="4"/>
    </row>
    <row r="44" spans="1:17" x14ac:dyDescent="0.3">
      <c r="A44" s="3" t="s">
        <v>70</v>
      </c>
      <c r="B44" s="1"/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6"/>
    </row>
    <row r="45" spans="1:17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6"/>
    </row>
    <row r="46" spans="1:17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E6141-F1A0-44F1-85DA-658C9BFD7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Herbi_Calc</vt:lpstr>
      <vt:lpstr>Herb_Rates</vt:lpstr>
      <vt:lpstr>Potion_Exp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2022-08-20T21:41:14Z</dcterms:created>
  <dcterms:modified xsi:type="dcterms:W3CDTF">2022-08-21T20:13:48Z</dcterms:modified>
</cp:coreProperties>
</file>