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第四题" sheetId="1" r:id="rId1"/>
    <sheet name="第五题" sheetId="2" r:id="rId2"/>
    <sheet name="第六题" sheetId="3" r:id="rId3"/>
  </sheets>
  <definedNames>
    <definedName name="solver_adj" localSheetId="1" hidden="1">第五题!$F$3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第五题!$F$13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C7" i="3" l="1"/>
  <c r="J6" i="3" s="1"/>
  <c r="N5" i="3"/>
  <c r="N6" i="3" s="1"/>
  <c r="N7" i="3" s="1"/>
  <c r="N8" i="3" s="1"/>
  <c r="N9" i="3" s="1"/>
  <c r="N10" i="3" s="1"/>
  <c r="N11" i="3" s="1"/>
  <c r="N12" i="3" s="1"/>
  <c r="N4" i="3"/>
  <c r="N3" i="3"/>
  <c r="C6" i="3"/>
  <c r="J8" i="3" l="1"/>
  <c r="J7" i="3"/>
  <c r="J12" i="3"/>
  <c r="J11" i="3"/>
  <c r="J10" i="3"/>
  <c r="J9" i="3"/>
  <c r="J5" i="3"/>
  <c r="J4" i="3"/>
  <c r="J3" i="3"/>
  <c r="C14" i="2"/>
  <c r="B14" i="2"/>
  <c r="C13" i="2"/>
  <c r="B13" i="2"/>
  <c r="C12" i="2"/>
  <c r="C5" i="2"/>
  <c r="C6" i="2" s="1"/>
  <c r="C7" i="2" s="1"/>
  <c r="C8" i="2" s="1"/>
  <c r="C9" i="2" s="1"/>
  <c r="C10" i="2" s="1"/>
  <c r="C11" i="2" s="1"/>
  <c r="C4" i="2"/>
  <c r="B12" i="2"/>
  <c r="B4" i="2"/>
  <c r="B5" i="2"/>
  <c r="B6" i="2"/>
  <c r="B7" i="2"/>
  <c r="B8" i="2"/>
  <c r="B9" i="2"/>
  <c r="B10" i="2"/>
  <c r="B11" i="2"/>
  <c r="B3" i="2"/>
  <c r="B15" i="1"/>
  <c r="B9" i="1"/>
  <c r="B4" i="1"/>
  <c r="K3" i="3" l="1"/>
  <c r="L3" i="3" s="1"/>
  <c r="I4" i="3" s="1"/>
  <c r="F13" i="2"/>
  <c r="B15" i="2"/>
  <c r="K4" i="3" l="1"/>
  <c r="L4" i="3" s="1"/>
  <c r="I5" i="3" s="1"/>
  <c r="K5" i="3" l="1"/>
  <c r="L5" i="3"/>
  <c r="I6" i="3" s="1"/>
  <c r="K6" i="3" l="1"/>
  <c r="L6" i="3"/>
  <c r="I7" i="3" s="1"/>
  <c r="K7" i="3" s="1"/>
  <c r="L7" i="3" s="1"/>
  <c r="I8" i="3" s="1"/>
  <c r="K8" i="3" s="1"/>
  <c r="L8" i="3" s="1"/>
  <c r="I9" i="3" s="1"/>
  <c r="K9" i="3" s="1"/>
  <c r="L9" i="3" s="1"/>
  <c r="I10" i="3" s="1"/>
  <c r="K10" i="3" s="1"/>
  <c r="L10" i="3" s="1"/>
  <c r="I11" i="3" s="1"/>
  <c r="K11" i="3" l="1"/>
  <c r="L11" i="3" s="1"/>
  <c r="I12" i="3" s="1"/>
  <c r="K12" i="3" l="1"/>
  <c r="L12" i="3" s="1"/>
</calcChain>
</file>

<file path=xl/sharedStrings.xml><?xml version="1.0" encoding="utf-8"?>
<sst xmlns="http://schemas.openxmlformats.org/spreadsheetml/2006/main" count="33" uniqueCount="28">
  <si>
    <t>本金</t>
    <phoneticPr fontId="1" type="noConversion"/>
  </si>
  <si>
    <t>年利率</t>
    <phoneticPr fontId="1" type="noConversion"/>
  </si>
  <si>
    <t>期限</t>
    <phoneticPr fontId="1" type="noConversion"/>
  </si>
  <si>
    <t>FV</t>
    <phoneticPr fontId="1" type="noConversion"/>
  </si>
  <si>
    <t>资金值</t>
    <phoneticPr fontId="1" type="noConversion"/>
  </si>
  <si>
    <t>目标积蓄</t>
    <phoneticPr fontId="1" type="noConversion"/>
  </si>
  <si>
    <t>PV</t>
    <phoneticPr fontId="1" type="noConversion"/>
  </si>
  <si>
    <t>使用期限</t>
    <phoneticPr fontId="1" type="noConversion"/>
  </si>
  <si>
    <t>每年收益</t>
    <phoneticPr fontId="1" type="noConversion"/>
  </si>
  <si>
    <t>贴现率</t>
    <phoneticPr fontId="1" type="noConversion"/>
  </si>
  <si>
    <t>A</t>
    <phoneticPr fontId="1" type="noConversion"/>
  </si>
  <si>
    <t>B</t>
    <phoneticPr fontId="1" type="noConversion"/>
  </si>
  <si>
    <t>B增长率</t>
    <phoneticPr fontId="1" type="noConversion"/>
  </si>
  <si>
    <t>NPV</t>
    <phoneticPr fontId="1" type="noConversion"/>
  </si>
  <si>
    <t>IRR</t>
    <phoneticPr fontId="1" type="noConversion"/>
  </si>
  <si>
    <t>NPV差值</t>
    <phoneticPr fontId="1" type="noConversion"/>
  </si>
  <si>
    <t>当前房价</t>
    <phoneticPr fontId="1" type="noConversion"/>
  </si>
  <si>
    <t>房价上升率</t>
    <phoneticPr fontId="1" type="noConversion"/>
  </si>
  <si>
    <t>投资收益率</t>
    <phoneticPr fontId="1" type="noConversion"/>
  </si>
  <si>
    <t>年限</t>
    <phoneticPr fontId="1" type="noConversion"/>
  </si>
  <si>
    <t>购买时房价</t>
    <phoneticPr fontId="1" type="noConversion"/>
  </si>
  <si>
    <t>每年存入年金</t>
    <phoneticPr fontId="1" type="noConversion"/>
  </si>
  <si>
    <t>年</t>
    <phoneticPr fontId="1" type="noConversion"/>
  </si>
  <si>
    <t>年初存款余额</t>
    <phoneticPr fontId="1" type="noConversion"/>
  </si>
  <si>
    <t>年存入金额</t>
    <phoneticPr fontId="1" type="noConversion"/>
  </si>
  <si>
    <t>年收益</t>
    <phoneticPr fontId="1" type="noConversion"/>
  </si>
  <si>
    <t>年末存款金额</t>
    <phoneticPr fontId="1" type="noConversion"/>
  </si>
  <si>
    <t xml:space="preserve"> 年末房价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</si>
</sst>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8" formatCode="&quot;¥&quot;#,##0.00;[Red]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8" fontId="0" fillId="0" borderId="0" xfId="0" applyNumberFormat="1"/>
    <xf numFmtId="7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8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5" sqref="B15"/>
    </sheetView>
  </sheetViews>
  <sheetFormatPr defaultRowHeight="14.4" x14ac:dyDescent="0.25"/>
  <cols>
    <col min="2" max="2" width="12.77734375" bestFit="1" customWidth="1"/>
  </cols>
  <sheetData>
    <row r="1" spans="1:2" x14ac:dyDescent="0.25">
      <c r="A1" s="1" t="s">
        <v>0</v>
      </c>
      <c r="B1">
        <v>50000</v>
      </c>
    </row>
    <row r="2" spans="1:2" x14ac:dyDescent="0.25">
      <c r="A2" s="1" t="s">
        <v>1</v>
      </c>
      <c r="B2">
        <v>0.06</v>
      </c>
    </row>
    <row r="3" spans="1:2" x14ac:dyDescent="0.25">
      <c r="A3" s="1" t="s">
        <v>2</v>
      </c>
      <c r="B3">
        <v>10</v>
      </c>
    </row>
    <row r="4" spans="1:2" x14ac:dyDescent="0.25">
      <c r="A4" s="1" t="s">
        <v>4</v>
      </c>
      <c r="B4" s="4">
        <f>B1 + B1 * B2 * B3</f>
        <v>80000</v>
      </c>
    </row>
    <row r="6" spans="1:2" x14ac:dyDescent="0.25">
      <c r="A6" s="1" t="s">
        <v>5</v>
      </c>
      <c r="B6">
        <v>10000</v>
      </c>
    </row>
    <row r="7" spans="1:2" x14ac:dyDescent="0.25">
      <c r="A7" s="1" t="s">
        <v>1</v>
      </c>
      <c r="B7">
        <v>0.06</v>
      </c>
    </row>
    <row r="8" spans="1:2" x14ac:dyDescent="0.25">
      <c r="A8" s="1" t="s">
        <v>2</v>
      </c>
      <c r="B8">
        <v>10</v>
      </c>
    </row>
    <row r="9" spans="1:2" x14ac:dyDescent="0.25">
      <c r="A9" s="1" t="s">
        <v>6</v>
      </c>
      <c r="B9" s="3">
        <f>-PV(B7,B8,0,B6)</f>
        <v>5583.9477691511784</v>
      </c>
    </row>
    <row r="10" spans="1:2" x14ac:dyDescent="0.25">
      <c r="A10" s="2"/>
    </row>
    <row r="11" spans="1:2" x14ac:dyDescent="0.25">
      <c r="A11" s="1" t="s">
        <v>6</v>
      </c>
      <c r="B11">
        <v>10000</v>
      </c>
    </row>
    <row r="12" spans="1:2" x14ac:dyDescent="0.25">
      <c r="A12" s="1" t="s">
        <v>7</v>
      </c>
      <c r="B12">
        <v>5</v>
      </c>
    </row>
    <row r="13" spans="1:2" x14ac:dyDescent="0.25">
      <c r="A13" s="1" t="s">
        <v>8</v>
      </c>
      <c r="B13">
        <v>4000</v>
      </c>
    </row>
    <row r="14" spans="1:2" x14ac:dyDescent="0.25">
      <c r="A14" s="1" t="s">
        <v>9</v>
      </c>
      <c r="B14">
        <v>0.1</v>
      </c>
    </row>
    <row r="15" spans="1:2" x14ac:dyDescent="0.25">
      <c r="A15" s="1" t="s">
        <v>3</v>
      </c>
      <c r="B15" s="3">
        <f>-FV(B14,B12,B13,B11)</f>
        <v>40525.500000000029</v>
      </c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3" sqref="F3"/>
    </sheetView>
  </sheetViews>
  <sheetFormatPr defaultRowHeight="14.4" x14ac:dyDescent="0.25"/>
  <cols>
    <col min="2" max="3" width="10.5546875" bestFit="1" customWidth="1"/>
  </cols>
  <sheetData>
    <row r="1" spans="1:6" x14ac:dyDescent="0.25">
      <c r="A1" s="1" t="s">
        <v>2</v>
      </c>
      <c r="B1" t="s">
        <v>10</v>
      </c>
      <c r="C1" t="s">
        <v>11</v>
      </c>
    </row>
    <row r="2" spans="1:6" x14ac:dyDescent="0.25">
      <c r="A2">
        <v>0</v>
      </c>
      <c r="B2">
        <v>-1000</v>
      </c>
      <c r="C2">
        <v>-1000</v>
      </c>
      <c r="E2" t="s">
        <v>12</v>
      </c>
      <c r="F2">
        <v>0.16</v>
      </c>
    </row>
    <row r="3" spans="1:6" x14ac:dyDescent="0.25">
      <c r="A3">
        <v>1</v>
      </c>
      <c r="B3">
        <f>1000*0.1</f>
        <v>100</v>
      </c>
      <c r="C3">
        <v>50</v>
      </c>
      <c r="E3" t="s">
        <v>9</v>
      </c>
      <c r="F3">
        <v>5.4828003800753332E-2</v>
      </c>
    </row>
    <row r="4" spans="1:6" x14ac:dyDescent="0.25">
      <c r="A4">
        <v>2</v>
      </c>
      <c r="B4">
        <f t="shared" ref="B4:B12" si="0">1000*0.1</f>
        <v>100</v>
      </c>
      <c r="C4">
        <f>C3*($F$2 + 1)</f>
        <v>57.999999999999993</v>
      </c>
    </row>
    <row r="5" spans="1:6" x14ac:dyDescent="0.25">
      <c r="A5">
        <v>3</v>
      </c>
      <c r="B5">
        <f t="shared" si="0"/>
        <v>100</v>
      </c>
      <c r="C5">
        <f t="shared" ref="C5:C12" si="1">C4*($F$2 + 1)</f>
        <v>67.279999999999987</v>
      </c>
    </row>
    <row r="6" spans="1:6" x14ac:dyDescent="0.25">
      <c r="A6">
        <v>4</v>
      </c>
      <c r="B6">
        <f t="shared" si="0"/>
        <v>100</v>
      </c>
      <c r="C6">
        <f t="shared" si="1"/>
        <v>78.044799999999981</v>
      </c>
    </row>
    <row r="7" spans="1:6" x14ac:dyDescent="0.25">
      <c r="A7">
        <v>5</v>
      </c>
      <c r="B7">
        <f t="shared" si="0"/>
        <v>100</v>
      </c>
      <c r="C7">
        <f t="shared" si="1"/>
        <v>90.531967999999978</v>
      </c>
    </row>
    <row r="8" spans="1:6" x14ac:dyDescent="0.25">
      <c r="A8">
        <v>6</v>
      </c>
      <c r="B8">
        <f t="shared" si="0"/>
        <v>100</v>
      </c>
      <c r="C8">
        <f t="shared" si="1"/>
        <v>105.01708287999996</v>
      </c>
    </row>
    <row r="9" spans="1:6" x14ac:dyDescent="0.25">
      <c r="A9">
        <v>7</v>
      </c>
      <c r="B9">
        <f t="shared" si="0"/>
        <v>100</v>
      </c>
      <c r="C9">
        <f t="shared" si="1"/>
        <v>121.81981614079994</v>
      </c>
    </row>
    <row r="10" spans="1:6" x14ac:dyDescent="0.25">
      <c r="A10">
        <v>8</v>
      </c>
      <c r="B10">
        <f t="shared" si="0"/>
        <v>100</v>
      </c>
      <c r="C10">
        <f t="shared" si="1"/>
        <v>141.31098672332791</v>
      </c>
    </row>
    <row r="11" spans="1:6" x14ac:dyDescent="0.25">
      <c r="A11">
        <v>9</v>
      </c>
      <c r="B11">
        <f t="shared" si="0"/>
        <v>100</v>
      </c>
      <c r="C11">
        <f t="shared" si="1"/>
        <v>163.92074459906036</v>
      </c>
    </row>
    <row r="12" spans="1:6" x14ac:dyDescent="0.25">
      <c r="A12">
        <v>10</v>
      </c>
      <c r="B12">
        <f>1000*0.1+1000</f>
        <v>1100</v>
      </c>
      <c r="C12">
        <f>C11*($F$2 + 1) +1000</f>
        <v>1190.14806373491</v>
      </c>
    </row>
    <row r="13" spans="1:6" x14ac:dyDescent="0.25">
      <c r="A13" s="1" t="s">
        <v>13</v>
      </c>
      <c r="B13" s="3">
        <f>NPV(F3,B3:B12) + B2</f>
        <v>340.77068342304392</v>
      </c>
      <c r="C13" s="3">
        <f>NPV(F3,C3:C12) + C2</f>
        <v>340.77068423808942</v>
      </c>
      <c r="E13" t="s">
        <v>15</v>
      </c>
      <c r="F13" s="3">
        <f>B13-C13</f>
        <v>-8.1504549598321319E-7</v>
      </c>
    </row>
    <row r="14" spans="1:6" x14ac:dyDescent="0.25">
      <c r="A14" s="1" t="s">
        <v>14</v>
      </c>
      <c r="B14" s="5">
        <f>IRR(B2:B12,0.1)</f>
        <v>0.10000000000000009</v>
      </c>
      <c r="C14" s="5">
        <f>IRR(C2:C12,0.12)</f>
        <v>9.5514683098706588E-2</v>
      </c>
    </row>
    <row r="15" spans="1:6" x14ac:dyDescent="0.25">
      <c r="B15" t="str">
        <f>IF(B13&gt;C13,"项目A更优","项目B更优")</f>
        <v>项目B更优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I19" sqref="I19"/>
    </sheetView>
  </sheetViews>
  <sheetFormatPr defaultRowHeight="14.4" x14ac:dyDescent="0.25"/>
  <cols>
    <col min="2" max="2" width="14.77734375" customWidth="1"/>
    <col min="3" max="3" width="16.109375" bestFit="1" customWidth="1"/>
    <col min="5" max="5" width="3.33203125" customWidth="1"/>
    <col min="6" max="6" width="3.21875" customWidth="1"/>
    <col min="7" max="7" width="2.88671875" customWidth="1"/>
    <col min="8" max="8" width="3.77734375" customWidth="1"/>
    <col min="9" max="9" width="15.109375" customWidth="1"/>
    <col min="10" max="10" width="16.21875" customWidth="1"/>
    <col min="11" max="11" width="19.44140625" customWidth="1"/>
    <col min="12" max="12" width="14.5546875" customWidth="1"/>
    <col min="13" max="13" width="2.21875" customWidth="1"/>
    <col min="14" max="14" width="11.5546875" customWidth="1"/>
  </cols>
  <sheetData>
    <row r="2" spans="2:14" x14ac:dyDescent="0.25">
      <c r="B2" s="6" t="s">
        <v>16</v>
      </c>
      <c r="C2" s="7">
        <v>1000000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/>
      <c r="N2" s="6" t="s">
        <v>27</v>
      </c>
    </row>
    <row r="3" spans="2:14" x14ac:dyDescent="0.25">
      <c r="B3" s="6" t="s">
        <v>17</v>
      </c>
      <c r="C3" s="7">
        <v>0.05</v>
      </c>
      <c r="H3" s="7">
        <v>1</v>
      </c>
      <c r="I3" s="7">
        <v>0</v>
      </c>
      <c r="J3" s="8">
        <f>$C$7</f>
        <v>92914.215071956307</v>
      </c>
      <c r="K3" s="8">
        <f>(I3  + J3)*$C$4</f>
        <v>9291.4215071956314</v>
      </c>
      <c r="L3" s="8">
        <f>I3 + J3 +K3</f>
        <v>102205.63657915193</v>
      </c>
      <c r="M3" s="7"/>
      <c r="N3" s="7">
        <f>C2*(1 + $C$3)</f>
        <v>1050000</v>
      </c>
    </row>
    <row r="4" spans="2:14" x14ac:dyDescent="0.25">
      <c r="B4" s="6" t="s">
        <v>18</v>
      </c>
      <c r="C4" s="7">
        <v>0.1</v>
      </c>
      <c r="H4" s="7">
        <v>2</v>
      </c>
      <c r="I4" s="8">
        <f>L3</f>
        <v>102205.63657915193</v>
      </c>
      <c r="J4" s="8">
        <f t="shared" ref="J4:J12" si="0">$C$7</f>
        <v>92914.215071956307</v>
      </c>
      <c r="K4" s="8">
        <f>(I4  + J4)*$C$4</f>
        <v>19511.985165110826</v>
      </c>
      <c r="L4" s="8">
        <f>I4 + J4 +K4</f>
        <v>214631.83681621906</v>
      </c>
      <c r="M4" s="7"/>
      <c r="N4" s="7">
        <f>N3*(1 + $C$3)</f>
        <v>1102500</v>
      </c>
    </row>
    <row r="5" spans="2:14" x14ac:dyDescent="0.25">
      <c r="B5" s="6" t="s">
        <v>19</v>
      </c>
      <c r="C5" s="7">
        <v>10</v>
      </c>
      <c r="H5" s="7">
        <v>3</v>
      </c>
      <c r="I5" s="8">
        <f>L4</f>
        <v>214631.83681621906</v>
      </c>
      <c r="J5" s="8">
        <f t="shared" si="0"/>
        <v>92914.215071956307</v>
      </c>
      <c r="K5" s="8">
        <f>(I5  + J5)*$C$4</f>
        <v>30754.605188817539</v>
      </c>
      <c r="L5" s="8">
        <f>I5 + J5 +K5</f>
        <v>338300.65707699291</v>
      </c>
      <c r="M5" s="7"/>
      <c r="N5" s="7">
        <f t="shared" ref="N5:N12" si="1">N4*(1 + $C$3)</f>
        <v>1157625</v>
      </c>
    </row>
    <row r="6" spans="2:14" x14ac:dyDescent="0.25">
      <c r="B6" s="6" t="s">
        <v>20</v>
      </c>
      <c r="C6" s="8">
        <f>-FV(C3,C5,0,C2)</f>
        <v>1628894.6267774415</v>
      </c>
      <c r="H6" s="7">
        <v>4</v>
      </c>
      <c r="I6" s="8">
        <f t="shared" ref="I6:I12" si="2">L5</f>
        <v>338300.65707699291</v>
      </c>
      <c r="J6" s="8">
        <f t="shared" si="0"/>
        <v>92914.215071956307</v>
      </c>
      <c r="K6" s="8">
        <f t="shared" ref="K6:K12" si="3">(I6  + J6)*$C$4</f>
        <v>43121.487214894922</v>
      </c>
      <c r="L6" s="8">
        <f t="shared" ref="L6:L12" si="4">I6 + J6 +K6</f>
        <v>474336.35936384409</v>
      </c>
      <c r="M6" s="7"/>
      <c r="N6" s="7">
        <f t="shared" si="1"/>
        <v>1215506.25</v>
      </c>
    </row>
    <row r="7" spans="2:14" x14ac:dyDescent="0.25">
      <c r="B7" s="6" t="s">
        <v>21</v>
      </c>
      <c r="C7" s="8">
        <f>-PMT(C4,C5,0,C6,1)</f>
        <v>92914.215071956307</v>
      </c>
      <c r="H7" s="7">
        <v>5</v>
      </c>
      <c r="I7" s="8">
        <f t="shared" si="2"/>
        <v>474336.35936384409</v>
      </c>
      <c r="J7" s="8">
        <f t="shared" si="0"/>
        <v>92914.215071956307</v>
      </c>
      <c r="K7" s="8">
        <f t="shared" si="3"/>
        <v>56725.057443580044</v>
      </c>
      <c r="L7" s="8">
        <f t="shared" si="4"/>
        <v>623975.63187938044</v>
      </c>
      <c r="M7" s="7"/>
      <c r="N7" s="7">
        <f t="shared" si="1"/>
        <v>1276281.5625</v>
      </c>
    </row>
    <row r="8" spans="2:14" x14ac:dyDescent="0.25">
      <c r="B8" s="1"/>
      <c r="H8" s="7">
        <v>6</v>
      </c>
      <c r="I8" s="8">
        <f t="shared" si="2"/>
        <v>623975.63187938044</v>
      </c>
      <c r="J8" s="8">
        <f t="shared" si="0"/>
        <v>92914.215071956307</v>
      </c>
      <c r="K8" s="8">
        <f t="shared" si="3"/>
        <v>71688.98469513368</v>
      </c>
      <c r="L8" s="8">
        <f t="shared" si="4"/>
        <v>788578.83164647035</v>
      </c>
      <c r="M8" s="7"/>
      <c r="N8" s="7">
        <f t="shared" si="1"/>
        <v>1340095.640625</v>
      </c>
    </row>
    <row r="9" spans="2:14" x14ac:dyDescent="0.25">
      <c r="B9" s="1"/>
      <c r="H9" s="7">
        <v>7</v>
      </c>
      <c r="I9" s="8">
        <f t="shared" si="2"/>
        <v>788578.83164647035</v>
      </c>
      <c r="J9" s="8">
        <f t="shared" si="0"/>
        <v>92914.215071956307</v>
      </c>
      <c r="K9" s="8">
        <f t="shared" si="3"/>
        <v>88149.304671842663</v>
      </c>
      <c r="L9" s="8">
        <f t="shared" si="4"/>
        <v>969642.35139026935</v>
      </c>
      <c r="M9" s="7"/>
      <c r="N9" s="7">
        <f t="shared" si="1"/>
        <v>1407100.42265625</v>
      </c>
    </row>
    <row r="10" spans="2:14" x14ac:dyDescent="0.25">
      <c r="B10" s="1"/>
      <c r="H10" s="7">
        <v>8</v>
      </c>
      <c r="I10" s="8">
        <f t="shared" si="2"/>
        <v>969642.35139026935</v>
      </c>
      <c r="J10" s="8">
        <f t="shared" si="0"/>
        <v>92914.215071956307</v>
      </c>
      <c r="K10" s="8">
        <f t="shared" si="3"/>
        <v>106255.65664622257</v>
      </c>
      <c r="L10" s="8">
        <f t="shared" si="4"/>
        <v>1168812.2231084483</v>
      </c>
      <c r="M10" s="7"/>
      <c r="N10" s="7">
        <f t="shared" si="1"/>
        <v>1477455.4437890626</v>
      </c>
    </row>
    <row r="11" spans="2:14" x14ac:dyDescent="0.25">
      <c r="B11" s="1"/>
      <c r="H11" s="7">
        <v>9</v>
      </c>
      <c r="I11" s="8">
        <f t="shared" si="2"/>
        <v>1168812.2231084483</v>
      </c>
      <c r="J11" s="8">
        <f t="shared" si="0"/>
        <v>92914.215071956307</v>
      </c>
      <c r="K11" s="8">
        <f t="shared" si="3"/>
        <v>126172.64381804048</v>
      </c>
      <c r="L11" s="8">
        <f t="shared" si="4"/>
        <v>1387899.0819984451</v>
      </c>
      <c r="M11" s="7"/>
      <c r="N11" s="7">
        <f t="shared" si="1"/>
        <v>1551328.2159785158</v>
      </c>
    </row>
    <row r="12" spans="2:14" x14ac:dyDescent="0.25">
      <c r="B12" s="1"/>
      <c r="H12" s="7">
        <v>10</v>
      </c>
      <c r="I12" s="8">
        <f t="shared" si="2"/>
        <v>1387899.0819984451</v>
      </c>
      <c r="J12" s="8">
        <f t="shared" si="0"/>
        <v>92914.215071956307</v>
      </c>
      <c r="K12" s="8">
        <f t="shared" si="3"/>
        <v>148081.32970704016</v>
      </c>
      <c r="L12" s="8">
        <f t="shared" si="4"/>
        <v>1628894.6267774417</v>
      </c>
      <c r="M12" s="7"/>
      <c r="N12" s="7">
        <f t="shared" si="1"/>
        <v>1628894.6267774417</v>
      </c>
    </row>
    <row r="13" spans="2:14" x14ac:dyDescent="0.25">
      <c r="B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第四题</vt:lpstr>
      <vt:lpstr>第五题</vt:lpstr>
      <vt:lpstr>第六题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2017-12-07T02:56:29Z</dcterms:modified>
</cp:coreProperties>
</file>