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eha8618\Git\Tools\"/>
    </mc:Choice>
  </mc:AlternateContent>
  <bookViews>
    <workbookView xWindow="0" yWindow="0" windowWidth="28800" windowHeight="12435" tabRatio="743" activeTab="5"/>
  </bookViews>
  <sheets>
    <sheet name="Resources" sheetId="1" r:id="rId1"/>
    <sheet name="UniqueCards" sheetId="2" state="hidden" r:id="rId2"/>
    <sheet name="Roles" sheetId="4" r:id="rId3"/>
    <sheet name="FamilyResps" sheetId="5" r:id="rId4"/>
    <sheet name="CommunalResps" sheetId="6" r:id="rId5"/>
    <sheet name="Events" sheetId="7" r:id="rId6"/>
    <sheet name="F_UniqueCards" sheetId="8" state="hidden" r:id="rId7"/>
    <sheet name="Reckoning" sheetId="9" r:id="rId8"/>
    <sheet name="Balance" sheetId="10" r:id="rId9"/>
    <sheet name="F_Resources" sheetId="11" r:id="rId10"/>
    <sheet name="F_Other" sheetId="12" state="hidden" r:id="rId11"/>
    <sheet name="F_Roles" sheetId="13" r:id="rId12"/>
    <sheet name="F_FamilyResps" sheetId="14" r:id="rId13"/>
    <sheet name="F_CommunalResps" sheetId="15" r:id="rId14"/>
    <sheet name="F_Events" sheetId="16" r:id="rId15"/>
    <sheet name="Heshbon" sheetId="20" r:id="rId16"/>
    <sheet name="F_Heshbon_LostRes" sheetId="17" r:id="rId17"/>
    <sheet name="Data" sheetId="18" r:id="rId18"/>
  </sheets>
  <definedNames>
    <definedName name="Card_Count" localSheetId="13">#REF!</definedName>
    <definedName name="Card_Count" localSheetId="12">#REF!</definedName>
    <definedName name="Card_Count" localSheetId="10">#REF!</definedName>
    <definedName name="Card_Count" localSheetId="9">#REF!</definedName>
    <definedName name="Card_Count" localSheetId="11">#REF!</definedName>
    <definedName name="Card_Count" localSheetId="6">#REF!</definedName>
    <definedName name="Card_Count" localSheetId="3">#REF!</definedName>
    <definedName name="Card_Count" localSheetId="15">#REF!</definedName>
    <definedName name="Card_Count" localSheetId="0">#REF!</definedName>
    <definedName name="Card_Count" localSheetId="2">#REF!</definedName>
    <definedName name="Card_Count" localSheetId="1">#REF!</definedName>
    <definedName name="Card_Count">#REF!</definedName>
    <definedName name="Count">#REF!</definedName>
    <definedName name="_xlnm.Print_Area" localSheetId="13">F_CommunalResps!$A$1:$AC$70</definedName>
    <definedName name="_xlnm.Print_Area" localSheetId="14">F_Events!$A$1:$AC$350</definedName>
    <definedName name="_xlnm.Print_Area" localSheetId="12">F_FamilyResps!$A$1:$AC$140</definedName>
    <definedName name="_xlnm.Print_Area" localSheetId="16">F_Heshbon_LostRes!$A$1:$AC$72</definedName>
    <definedName name="_xlnm.Print_Area" localSheetId="10">F_Other!$A$1:$AC$140</definedName>
    <definedName name="_xlnm.Print_Area" localSheetId="9">F_Resources!$A$1:$AC$350</definedName>
    <definedName name="_xlnm.Print_Area" localSheetId="11">F_Roles!$A$1:$AC$35</definedName>
    <definedName name="_xlnm.Print_Area" localSheetId="6">F_UniqueCards!$A$1:$AC$70</definedName>
  </definedNames>
  <calcPr calcId="152511" concurrentCalc="0"/>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E18" i="7" l="1"/>
  <c r="E26" i="7"/>
  <c r="E13" i="7"/>
  <c r="E12" i="7"/>
  <c r="D2" i="6"/>
  <c r="E2" i="7"/>
  <c r="D5" i="6"/>
  <c r="B4" i="17"/>
  <c r="E3" i="7"/>
  <c r="E4" i="7"/>
  <c r="E5" i="7"/>
  <c r="E6" i="7"/>
  <c r="E7" i="7"/>
  <c r="E8" i="7"/>
  <c r="E9" i="7"/>
  <c r="E10" i="7"/>
  <c r="E11" i="7"/>
  <c r="E14" i="7"/>
  <c r="E15" i="7"/>
  <c r="E16" i="7"/>
  <c r="E17" i="7"/>
  <c r="E19" i="7"/>
  <c r="E20" i="7"/>
  <c r="E21" i="7"/>
  <c r="E22" i="7"/>
  <c r="E23" i="7"/>
  <c r="E24" i="7"/>
  <c r="E25" i="7"/>
  <c r="E27" i="7"/>
  <c r="D6" i="5"/>
  <c r="D5" i="5"/>
  <c r="D4" i="5"/>
  <c r="D3" i="5"/>
  <c r="D2" i="5"/>
  <c r="D11" i="6"/>
  <c r="D10" i="6"/>
  <c r="D9" i="6"/>
  <c r="D8" i="6"/>
  <c r="D7" i="6"/>
  <c r="D6" i="6"/>
  <c r="D4" i="6"/>
  <c r="D3" i="6"/>
  <c r="W331" i="16"/>
  <c r="W319" i="16"/>
  <c r="Q34" i="12"/>
  <c r="C35" i="17"/>
  <c r="J17" i="17"/>
  <c r="X227" i="16"/>
  <c r="C244" i="16"/>
  <c r="J174" i="16"/>
  <c r="Q174" i="16"/>
  <c r="Q157" i="16"/>
  <c r="X34" i="16"/>
  <c r="J17" i="16"/>
  <c r="J17" i="15"/>
  <c r="J104" i="14"/>
  <c r="C87" i="14"/>
  <c r="X52" i="14"/>
  <c r="Q34" i="14"/>
  <c r="J17" i="14"/>
  <c r="Q104" i="14"/>
  <c r="C17" i="13"/>
  <c r="J17" i="13"/>
  <c r="C314" i="11"/>
  <c r="J314" i="11"/>
  <c r="Q314" i="11"/>
  <c r="J279" i="11"/>
  <c r="Q279" i="11"/>
  <c r="J17" i="11"/>
  <c r="Q17" i="11"/>
  <c r="B65" i="10"/>
  <c r="A65" i="10"/>
  <c r="H64" i="10"/>
  <c r="B64" i="10"/>
  <c r="A64" i="10"/>
  <c r="H63" i="10"/>
  <c r="B63" i="10"/>
  <c r="A63" i="10"/>
  <c r="H62" i="10"/>
  <c r="B62" i="10"/>
  <c r="A62" i="10"/>
  <c r="H61" i="10"/>
  <c r="B61" i="10"/>
  <c r="A61" i="10"/>
  <c r="T59" i="10"/>
  <c r="P59" i="10"/>
  <c r="T58" i="10"/>
  <c r="P58" i="10"/>
  <c r="E58" i="10"/>
  <c r="D58" i="10"/>
  <c r="C58" i="10"/>
  <c r="T57" i="10"/>
  <c r="P57" i="10"/>
  <c r="H57" i="10"/>
  <c r="A57" i="10"/>
  <c r="T56" i="10"/>
  <c r="P56" i="10"/>
  <c r="H56" i="10"/>
  <c r="A56" i="10"/>
  <c r="T55" i="10"/>
  <c r="T54" i="10"/>
  <c r="T60" i="10"/>
  <c r="P55" i="10"/>
  <c r="H55" i="10"/>
  <c r="A55" i="10"/>
  <c r="P54" i="10"/>
  <c r="P60" i="10"/>
  <c r="H54" i="10"/>
  <c r="A54" i="10"/>
  <c r="H53" i="10"/>
  <c r="A53" i="10"/>
  <c r="H52" i="10"/>
  <c r="A52" i="10"/>
  <c r="H51" i="10"/>
  <c r="A51" i="10"/>
  <c r="H50" i="10"/>
  <c r="A50" i="10"/>
  <c r="H49" i="10"/>
  <c r="A49" i="10"/>
  <c r="H48" i="10"/>
  <c r="H58" i="10"/>
  <c r="H42" i="10"/>
  <c r="L42" i="10"/>
  <c r="A48" i="10"/>
  <c r="L40" i="10"/>
  <c r="K30" i="10"/>
  <c r="J30" i="10"/>
  <c r="I30" i="10"/>
  <c r="L30" i="10"/>
  <c r="H30" i="10"/>
  <c r="K29" i="10"/>
  <c r="J29" i="10"/>
  <c r="I29" i="10"/>
  <c r="H29" i="10"/>
  <c r="K28" i="10"/>
  <c r="J28" i="10"/>
  <c r="I28" i="10"/>
  <c r="H28" i="10"/>
  <c r="F28" i="10"/>
  <c r="K27" i="10"/>
  <c r="J27" i="10"/>
  <c r="I27" i="10"/>
  <c r="L27" i="10"/>
  <c r="H27" i="10"/>
  <c r="C27" i="10"/>
  <c r="E27" i="10"/>
  <c r="A27" i="10"/>
  <c r="K26" i="10"/>
  <c r="J26" i="10"/>
  <c r="I26" i="10"/>
  <c r="H26" i="10"/>
  <c r="C26" i="10"/>
  <c r="E26" i="10"/>
  <c r="A26" i="10"/>
  <c r="K25" i="10"/>
  <c r="J25" i="10"/>
  <c r="I25" i="10"/>
  <c r="H25" i="10"/>
  <c r="C25" i="10"/>
  <c r="E25" i="10"/>
  <c r="A25" i="10"/>
  <c r="K24" i="10"/>
  <c r="J24" i="10"/>
  <c r="I24" i="10"/>
  <c r="H24" i="10"/>
  <c r="D24" i="10"/>
  <c r="C24" i="10"/>
  <c r="B24" i="10"/>
  <c r="A24" i="10"/>
  <c r="K23" i="10"/>
  <c r="J23" i="10"/>
  <c r="I23" i="10"/>
  <c r="L23" i="10"/>
  <c r="H23" i="10"/>
  <c r="C23" i="10"/>
  <c r="E23" i="10"/>
  <c r="A23" i="10"/>
  <c r="K22" i="10"/>
  <c r="J22" i="10"/>
  <c r="I22" i="10"/>
  <c r="H22" i="10"/>
  <c r="C22" i="10"/>
  <c r="E22" i="10"/>
  <c r="A22" i="10"/>
  <c r="K21" i="10"/>
  <c r="J21" i="10"/>
  <c r="I21" i="10"/>
  <c r="H21" i="10"/>
  <c r="C21" i="10"/>
  <c r="E21" i="10"/>
  <c r="A21" i="10"/>
  <c r="K20" i="10"/>
  <c r="J20" i="10"/>
  <c r="I20" i="10"/>
  <c r="H20" i="10"/>
  <c r="C20" i="10"/>
  <c r="E20" i="10"/>
  <c r="B20" i="10"/>
  <c r="A20" i="10"/>
  <c r="K19" i="10"/>
  <c r="J19" i="10"/>
  <c r="I19" i="10"/>
  <c r="L19" i="10"/>
  <c r="H19" i="10"/>
  <c r="D19" i="10"/>
  <c r="C19" i="10"/>
  <c r="E19" i="10"/>
  <c r="A19" i="10"/>
  <c r="K18" i="10"/>
  <c r="J18" i="10"/>
  <c r="I18" i="10"/>
  <c r="H18" i="10"/>
  <c r="C18" i="10"/>
  <c r="D18" i="10"/>
  <c r="E18" i="10"/>
  <c r="A18" i="10"/>
  <c r="K17" i="10"/>
  <c r="J17" i="10"/>
  <c r="I17" i="10"/>
  <c r="H17" i="10"/>
  <c r="C17" i="10"/>
  <c r="E17" i="10"/>
  <c r="A17" i="10"/>
  <c r="K16" i="10"/>
  <c r="J16" i="10"/>
  <c r="I16" i="10"/>
  <c r="H16" i="10"/>
  <c r="C16" i="10"/>
  <c r="E16" i="10"/>
  <c r="A16" i="10"/>
  <c r="K15" i="10"/>
  <c r="J15" i="10"/>
  <c r="I15" i="10"/>
  <c r="L15" i="10"/>
  <c r="H15" i="10"/>
  <c r="D15" i="10"/>
  <c r="C15" i="10"/>
  <c r="A15" i="10"/>
  <c r="K14" i="10"/>
  <c r="J14" i="10"/>
  <c r="I14" i="10"/>
  <c r="H14" i="10"/>
  <c r="D14" i="10"/>
  <c r="C14" i="10"/>
  <c r="A14" i="10"/>
  <c r="K13" i="10"/>
  <c r="J13" i="10"/>
  <c r="I13" i="10"/>
  <c r="L13" i="10"/>
  <c r="H13" i="10"/>
  <c r="D13" i="10"/>
  <c r="C13" i="10"/>
  <c r="A13" i="10"/>
  <c r="K12" i="10"/>
  <c r="J12" i="10"/>
  <c r="I12" i="10"/>
  <c r="H12" i="10"/>
  <c r="C12" i="10"/>
  <c r="E12" i="10"/>
  <c r="A12" i="10"/>
  <c r="I11" i="10"/>
  <c r="J11" i="10"/>
  <c r="L11" i="10"/>
  <c r="K11" i="10"/>
  <c r="H11" i="10"/>
  <c r="C11" i="10"/>
  <c r="E11" i="10"/>
  <c r="A11" i="10"/>
  <c r="K10" i="10"/>
  <c r="J10" i="10"/>
  <c r="I10" i="10"/>
  <c r="H10" i="10"/>
  <c r="C10" i="10"/>
  <c r="E10" i="10"/>
  <c r="A10" i="10"/>
  <c r="K9" i="10"/>
  <c r="J9" i="10"/>
  <c r="I9" i="10"/>
  <c r="L9" i="10"/>
  <c r="H9" i="10"/>
  <c r="D9" i="10"/>
  <c r="C9" i="10"/>
  <c r="A9" i="10"/>
  <c r="K8" i="10"/>
  <c r="J8" i="10"/>
  <c r="I8" i="10"/>
  <c r="H8" i="10"/>
  <c r="C8" i="10"/>
  <c r="E8" i="10"/>
  <c r="A8" i="10"/>
  <c r="K7" i="10"/>
  <c r="J7" i="10"/>
  <c r="I7" i="10"/>
  <c r="H7" i="10"/>
  <c r="D7" i="10"/>
  <c r="C7" i="10"/>
  <c r="E7" i="10"/>
  <c r="A7" i="10"/>
  <c r="K6" i="10"/>
  <c r="J6" i="10"/>
  <c r="I6" i="10"/>
  <c r="H6" i="10"/>
  <c r="C6" i="10"/>
  <c r="A6" i="10"/>
  <c r="K5" i="10"/>
  <c r="J5" i="10"/>
  <c r="I5" i="10"/>
  <c r="H5" i="10"/>
  <c r="C5" i="10"/>
  <c r="E5" i="10"/>
  <c r="A5" i="10"/>
  <c r="K4" i="10"/>
  <c r="J4" i="10"/>
  <c r="I4" i="10"/>
  <c r="H4" i="10"/>
  <c r="C4" i="10"/>
  <c r="E4" i="10"/>
  <c r="A4" i="10"/>
  <c r="K3" i="10"/>
  <c r="J3" i="10"/>
  <c r="I3" i="10"/>
  <c r="H3" i="10"/>
  <c r="C3" i="10"/>
  <c r="A3" i="10"/>
  <c r="K2" i="10"/>
  <c r="J2" i="10"/>
  <c r="I2" i="10"/>
  <c r="L2" i="10"/>
  <c r="H2" i="10"/>
  <c r="C2" i="10"/>
  <c r="A2" i="10"/>
  <c r="X69" i="8"/>
  <c r="Q69" i="8"/>
  <c r="J69" i="8"/>
  <c r="C69" i="8"/>
  <c r="X52" i="8"/>
  <c r="Q52" i="8"/>
  <c r="C52" i="8"/>
  <c r="X34" i="8"/>
  <c r="Q34" i="8"/>
  <c r="J34" i="8"/>
  <c r="C34" i="8"/>
  <c r="X17" i="8"/>
  <c r="Q17" i="8"/>
  <c r="J17" i="8"/>
  <c r="C17" i="8"/>
  <c r="T27" i="7"/>
  <c r="M27" i="7"/>
  <c r="B10" i="10"/>
  <c r="M26" i="7"/>
  <c r="B23" i="10"/>
  <c r="Q25" i="7"/>
  <c r="M25" i="7"/>
  <c r="U24" i="7"/>
  <c r="S24" i="7"/>
  <c r="R24" i="7"/>
  <c r="Q24" i="7"/>
  <c r="P24" i="7"/>
  <c r="O24" i="7"/>
  <c r="M24" i="7"/>
  <c r="B19" i="10"/>
  <c r="U23" i="7"/>
  <c r="S23" i="7"/>
  <c r="R23" i="7"/>
  <c r="Q23" i="7"/>
  <c r="P23" i="7"/>
  <c r="O23" i="7"/>
  <c r="B18" i="10"/>
  <c r="V22" i="7"/>
  <c r="M22" i="7"/>
  <c r="B6" i="10"/>
  <c r="Q21" i="7"/>
  <c r="M21" i="7"/>
  <c r="M20" i="7"/>
  <c r="B27" i="10"/>
  <c r="M19" i="7"/>
  <c r="B26" i="10"/>
  <c r="M18" i="7"/>
  <c r="B22" i="10"/>
  <c r="R17" i="7"/>
  <c r="P17" i="7"/>
  <c r="M17" i="7"/>
  <c r="B12" i="10"/>
  <c r="T16" i="7"/>
  <c r="M16" i="7"/>
  <c r="B11" i="10"/>
  <c r="T15" i="7"/>
  <c r="M15" i="7"/>
  <c r="B9" i="10"/>
  <c r="T14" i="7"/>
  <c r="R14" i="7"/>
  <c r="P14" i="7"/>
  <c r="B8" i="10"/>
  <c r="M13" i="7"/>
  <c r="B25" i="10"/>
  <c r="V12" i="7"/>
  <c r="R12" i="7"/>
  <c r="P12" i="7"/>
  <c r="B16" i="10"/>
  <c r="Q11" i="7"/>
  <c r="M11" i="7"/>
  <c r="B4" i="10"/>
  <c r="M10" i="7"/>
  <c r="B21" i="10"/>
  <c r="U9" i="7"/>
  <c r="T9" i="7"/>
  <c r="S9" i="7"/>
  <c r="R9" i="7"/>
  <c r="P9" i="7"/>
  <c r="N9" i="7"/>
  <c r="B15" i="10"/>
  <c r="U8" i="7"/>
  <c r="T8" i="7"/>
  <c r="S8" i="7"/>
  <c r="R8" i="7"/>
  <c r="P8" i="7"/>
  <c r="N8" i="7"/>
  <c r="B14" i="10"/>
  <c r="T7" i="7"/>
  <c r="O7" i="7"/>
  <c r="B3" i="10"/>
  <c r="V6" i="7"/>
  <c r="N6" i="7"/>
  <c r="B2" i="10"/>
  <c r="U5" i="7"/>
  <c r="S5" i="7"/>
  <c r="P5" i="7"/>
  <c r="B5" i="10"/>
  <c r="U4" i="7"/>
  <c r="T4" i="7"/>
  <c r="S4" i="7"/>
  <c r="R4" i="7"/>
  <c r="P4" i="7"/>
  <c r="N4" i="7"/>
  <c r="B13" i="10"/>
  <c r="T3" i="7"/>
  <c r="O3" i="7"/>
  <c r="M3" i="7"/>
  <c r="B7" i="10"/>
  <c r="T2" i="7"/>
  <c r="M2" i="7"/>
  <c r="B17" i="10"/>
  <c r="B55" i="10"/>
  <c r="B54" i="10"/>
  <c r="B50" i="10"/>
  <c r="B52" i="10"/>
  <c r="B56" i="10"/>
  <c r="B57" i="10"/>
  <c r="B53" i="10"/>
  <c r="B51" i="10"/>
  <c r="B49" i="10"/>
  <c r="B48" i="10"/>
  <c r="E9" i="10"/>
  <c r="E15" i="10"/>
  <c r="L7" i="10"/>
  <c r="L20" i="10"/>
  <c r="L26" i="10"/>
  <c r="L28" i="10"/>
  <c r="L6" i="10"/>
  <c r="L17" i="10"/>
  <c r="L3" i="10"/>
  <c r="L5" i="10"/>
  <c r="L10" i="10"/>
  <c r="L16" i="10"/>
  <c r="P12" i="10"/>
  <c r="L8" i="10"/>
  <c r="M9" i="7"/>
  <c r="M23" i="7"/>
  <c r="E13" i="10"/>
  <c r="M5" i="7"/>
  <c r="M8" i="7"/>
  <c r="P11" i="10"/>
  <c r="C69" i="14"/>
  <c r="J69" i="14"/>
  <c r="M4" i="7"/>
  <c r="M14" i="7"/>
  <c r="E24" i="10"/>
  <c r="L25" i="10"/>
  <c r="M6" i="7"/>
  <c r="M12" i="7"/>
  <c r="P16" i="10"/>
  <c r="M7" i="7"/>
  <c r="L14" i="10"/>
  <c r="L22" i="10"/>
  <c r="L24" i="10"/>
  <c r="L29" i="10"/>
  <c r="L12" i="10"/>
  <c r="E14" i="10"/>
  <c r="L18" i="10"/>
  <c r="L21" i="10"/>
  <c r="L4" i="10"/>
  <c r="E2" i="10"/>
  <c r="C28" i="10"/>
  <c r="H36" i="10"/>
  <c r="L36" i="10"/>
  <c r="I31" i="10"/>
  <c r="X314" i="11"/>
  <c r="X17" i="11"/>
  <c r="Q17" i="13"/>
  <c r="X104" i="14"/>
  <c r="X279" i="11"/>
  <c r="X174" i="16"/>
  <c r="Q69" i="14"/>
  <c r="J244" i="16"/>
  <c r="J87" i="14"/>
  <c r="Q17" i="15"/>
  <c r="Q17" i="16"/>
  <c r="X157" i="16"/>
  <c r="X34" i="14"/>
  <c r="Q17" i="14"/>
  <c r="I261" i="16"/>
  <c r="I249" i="16"/>
  <c r="W191" i="16"/>
  <c r="W179" i="16"/>
  <c r="P191" i="16"/>
  <c r="P179" i="16"/>
  <c r="W121" i="16"/>
  <c r="W109" i="16"/>
  <c r="P121" i="16"/>
  <c r="P109" i="16"/>
  <c r="B68" i="16"/>
  <c r="B56" i="16"/>
  <c r="I68" i="16"/>
  <c r="I56" i="16"/>
  <c r="P68" i="16"/>
  <c r="P56" i="16"/>
  <c r="L33" i="10"/>
  <c r="L34" i="10"/>
  <c r="L39" i="10"/>
  <c r="D3" i="10"/>
  <c r="E3" i="10"/>
  <c r="D6" i="10"/>
  <c r="E6" i="10"/>
  <c r="C52" i="14"/>
  <c r="Q244" i="16"/>
  <c r="C34" i="11"/>
  <c r="X17" i="14"/>
  <c r="X17" i="16"/>
  <c r="Q87" i="14"/>
  <c r="X17" i="15"/>
  <c r="C332" i="11"/>
  <c r="C297" i="11"/>
  <c r="L31" i="10"/>
  <c r="L32" i="10"/>
  <c r="C122" i="14"/>
  <c r="C227" i="16"/>
  <c r="X17" i="13"/>
  <c r="E28" i="10"/>
  <c r="E29" i="10"/>
  <c r="H37" i="10"/>
  <c r="E65" i="10"/>
  <c r="H65" i="10"/>
  <c r="H66" i="10"/>
  <c r="H43" i="10"/>
  <c r="L43" i="10"/>
  <c r="H39" i="10"/>
  <c r="L38" i="10"/>
  <c r="H38" i="10"/>
  <c r="H45" i="10"/>
  <c r="J227" i="16"/>
  <c r="C34" i="15"/>
  <c r="J297" i="11"/>
  <c r="J332" i="11"/>
  <c r="J34" i="11"/>
  <c r="C34" i="16"/>
  <c r="X244" i="16"/>
  <c r="J52" i="14"/>
  <c r="X87" i="14"/>
  <c r="C34" i="14"/>
  <c r="L45" i="10"/>
  <c r="B51" i="16"/>
  <c r="B39" i="16"/>
  <c r="Q332" i="11"/>
  <c r="Q297" i="11"/>
  <c r="J34" i="15"/>
  <c r="Q34" i="11"/>
  <c r="P261" i="16"/>
  <c r="P249" i="16"/>
  <c r="W68" i="16"/>
  <c r="W56" i="16"/>
  <c r="X34" i="11"/>
  <c r="Q34" i="15"/>
  <c r="X332" i="11"/>
  <c r="C52" i="11"/>
  <c r="X34" i="15"/>
  <c r="C52" i="15"/>
  <c r="J52" i="11"/>
  <c r="B21" i="13"/>
  <c r="I16" i="16"/>
  <c r="T299" i="11"/>
  <c r="B65" i="17"/>
  <c r="B160" i="16"/>
  <c r="W73" i="11"/>
  <c r="I40" i="17"/>
  <c r="W187" i="11"/>
  <c r="W214" i="11"/>
  <c r="F334" i="11"/>
  <c r="B54" i="11"/>
  <c r="I117" i="11"/>
  <c r="N87" i="11"/>
  <c r="B214" i="11"/>
  <c r="P63" i="12"/>
  <c r="W3" i="17"/>
  <c r="I31" i="17"/>
  <c r="B72" i="12"/>
  <c r="W34" i="16"/>
  <c r="W81" i="12"/>
  <c r="B139" i="12"/>
  <c r="I174" i="16"/>
  <c r="G139" i="12"/>
  <c r="P90" i="16"/>
  <c r="B21" i="12"/>
  <c r="K174" i="16"/>
  <c r="I98" i="12"/>
  <c r="B213" i="11"/>
  <c r="U34" i="16"/>
  <c r="B125" i="11"/>
  <c r="U69" i="12"/>
  <c r="P186" i="11"/>
  <c r="N17" i="14"/>
  <c r="P160" i="16"/>
  <c r="B264" i="11"/>
  <c r="W34" i="15"/>
  <c r="N87" i="16"/>
  <c r="P157" i="11"/>
  <c r="N35" i="17"/>
  <c r="I264" i="11"/>
  <c r="I273" i="11"/>
  <c r="AA17" i="13"/>
  <c r="G17" i="11"/>
  <c r="F177" i="11"/>
  <c r="P12" i="12"/>
  <c r="G244" i="16"/>
  <c r="I299" i="11"/>
  <c r="I56" i="11"/>
  <c r="G297" i="11"/>
  <c r="P20" i="16"/>
  <c r="N69" i="14"/>
  <c r="B103" i="14"/>
  <c r="I178" i="11"/>
  <c r="N104" i="11"/>
  <c r="W12" i="12"/>
  <c r="G17" i="17"/>
  <c r="P291" i="11"/>
  <c r="G122" i="14"/>
  <c r="T177" i="11"/>
  <c r="P89" i="12"/>
  <c r="P174" i="11"/>
  <c r="W69" i="8"/>
  <c r="B87" i="14"/>
  <c r="I8" i="17"/>
  <c r="B34" i="16"/>
  <c r="AB17" i="17"/>
  <c r="W52" i="11"/>
  <c r="P332" i="11"/>
  <c r="P12" i="11"/>
  <c r="B143" i="16"/>
  <c r="I19" i="8"/>
  <c r="W20" i="12"/>
  <c r="P227" i="16"/>
  <c r="P297" i="11"/>
  <c r="G157" i="11"/>
  <c r="G53" i="17"/>
  <c r="P142" i="16"/>
  <c r="B40" i="17"/>
  <c r="B99" i="12"/>
  <c r="I63" i="12"/>
  <c r="W231" i="11"/>
  <c r="P2" i="17"/>
  <c r="I108" i="11"/>
  <c r="P203" i="11"/>
  <c r="B56" i="8"/>
  <c r="B243" i="16"/>
  <c r="G104" i="14"/>
  <c r="F212" i="11"/>
  <c r="I39" i="12"/>
  <c r="I69" i="11"/>
  <c r="T72" i="11"/>
  <c r="B37" i="8"/>
  <c r="W39" i="14"/>
  <c r="W54" i="8"/>
  <c r="G174" i="16"/>
  <c r="I7" i="17"/>
  <c r="I4" i="8"/>
  <c r="T107" i="11"/>
  <c r="U87" i="11"/>
  <c r="W161" i="11"/>
  <c r="P104" i="11"/>
  <c r="U52" i="8"/>
  <c r="W89" i="11"/>
  <c r="P69" i="8"/>
  <c r="W19" i="12"/>
  <c r="B204" i="11"/>
  <c r="AB122" i="11"/>
  <c r="T17" i="13"/>
  <c r="G34" i="8"/>
  <c r="P238" i="11"/>
  <c r="AB297" i="11"/>
  <c r="U17" i="15"/>
  <c r="P213" i="16"/>
  <c r="I57" i="17"/>
  <c r="M247" i="11"/>
  <c r="P33" i="14"/>
  <c r="B2" i="15"/>
  <c r="N314" i="11"/>
  <c r="P2" i="13"/>
  <c r="B11" i="11"/>
  <c r="P91" i="12"/>
  <c r="G69" i="12"/>
  <c r="B16" i="14"/>
  <c r="W157" i="16"/>
  <c r="B186" i="11"/>
  <c r="I19" i="16"/>
  <c r="B3" i="17"/>
  <c r="I65" i="17"/>
  <c r="W73" i="12"/>
  <c r="W244" i="16"/>
  <c r="W17" i="17"/>
  <c r="W273" i="11"/>
  <c r="B39" i="8"/>
  <c r="B2" i="11"/>
  <c r="W54" i="11"/>
  <c r="I194" i="11"/>
  <c r="B122" i="14"/>
  <c r="D174" i="16"/>
  <c r="W38" i="12"/>
  <c r="I19" i="14"/>
  <c r="F34" i="13"/>
  <c r="B34" i="8"/>
  <c r="B124" i="12"/>
  <c r="W56" i="12"/>
  <c r="P48" i="17"/>
  <c r="W58" i="17"/>
  <c r="M229" i="11"/>
  <c r="I2" i="14"/>
  <c r="P90" i="11"/>
  <c r="I204" i="11"/>
  <c r="I122" i="11"/>
  <c r="U192" i="11"/>
  <c r="W37" i="8"/>
  <c r="N104" i="16"/>
  <c r="U244" i="16"/>
  <c r="P99" i="11"/>
  <c r="W48" i="17"/>
  <c r="I89" i="16"/>
  <c r="I82" i="11"/>
  <c r="AB52" i="8"/>
  <c r="B159" i="16"/>
  <c r="P73" i="11"/>
  <c r="B13" i="17"/>
  <c r="B25" i="17"/>
  <c r="U122" i="11"/>
  <c r="P179" i="11"/>
  <c r="AB52" i="14"/>
  <c r="I142" i="11"/>
  <c r="P160" i="11"/>
  <c r="B81" i="11"/>
  <c r="B69" i="11"/>
  <c r="W168" i="11"/>
  <c r="N53" i="17"/>
  <c r="I19" i="12"/>
  <c r="G69" i="11"/>
  <c r="W69" i="11"/>
  <c r="B279" i="11"/>
  <c r="P222" i="11"/>
  <c r="P46" i="12"/>
  <c r="W56" i="17"/>
  <c r="N17" i="15"/>
  <c r="G244" i="11"/>
  <c r="B109" i="11"/>
  <c r="B28" i="11"/>
  <c r="AB244" i="16"/>
  <c r="P108" i="11"/>
  <c r="I21" i="17"/>
  <c r="W212" i="16"/>
  <c r="B2" i="17"/>
  <c r="I4" i="14"/>
  <c r="I212" i="11"/>
  <c r="B196" i="11"/>
  <c r="I117" i="12"/>
  <c r="M212" i="11"/>
  <c r="W69" i="12"/>
  <c r="I17" i="12"/>
  <c r="G314" i="11"/>
  <c r="B52" i="14"/>
  <c r="U17" i="17"/>
  <c r="G35" i="17"/>
  <c r="B273" i="11"/>
  <c r="U104" i="11"/>
  <c r="P17" i="13"/>
  <c r="U87" i="12"/>
  <c r="P17" i="17"/>
  <c r="W186" i="11"/>
  <c r="P74" i="11"/>
  <c r="B122" i="12"/>
  <c r="B73" i="14"/>
  <c r="W144" i="16"/>
  <c r="I104" i="12"/>
  <c r="U87" i="14"/>
  <c r="B49" i="17"/>
  <c r="B20" i="13"/>
  <c r="B74" i="12"/>
  <c r="B99" i="11"/>
  <c r="B256" i="11"/>
  <c r="P4" i="12"/>
  <c r="B57" i="17"/>
  <c r="B38" i="12"/>
  <c r="I89" i="11"/>
  <c r="I34" i="11"/>
  <c r="G87" i="16"/>
  <c r="W226" i="16"/>
  <c r="B116" i="12"/>
  <c r="I56" i="8"/>
  <c r="P34" i="12"/>
  <c r="B108" i="12"/>
  <c r="B151" i="11"/>
  <c r="T142" i="11"/>
  <c r="P301" i="11"/>
  <c r="G104" i="11"/>
  <c r="I108" i="12"/>
  <c r="I37" i="12"/>
  <c r="I46" i="11"/>
  <c r="P21" i="12"/>
  <c r="P11" i="11"/>
  <c r="I143" i="11"/>
  <c r="I17" i="11"/>
  <c r="P56" i="17"/>
  <c r="I73" i="11"/>
  <c r="B72" i="11"/>
  <c r="AA56" i="17"/>
  <c r="AA142" i="11"/>
  <c r="B104" i="16"/>
  <c r="B91" i="12"/>
  <c r="I33" i="14"/>
  <c r="B81" i="12"/>
  <c r="K157" i="16"/>
  <c r="T247" i="11"/>
  <c r="P144" i="11"/>
  <c r="I256" i="11"/>
  <c r="B82" i="12"/>
  <c r="AA299" i="11"/>
  <c r="U87" i="16"/>
  <c r="AA282" i="11"/>
  <c r="U157" i="11"/>
  <c r="B4" i="13"/>
  <c r="I103" i="16"/>
  <c r="B7" i="17"/>
  <c r="P177" i="11"/>
  <c r="B20" i="12"/>
  <c r="P63" i="11"/>
  <c r="W64" i="11"/>
  <c r="W17" i="14"/>
  <c r="P98" i="12"/>
  <c r="P37" i="8"/>
  <c r="I122" i="12"/>
  <c r="P314" i="11"/>
  <c r="B308" i="11"/>
  <c r="N227" i="11"/>
  <c r="I248" i="11"/>
  <c r="N87" i="14"/>
  <c r="I82" i="12"/>
  <c r="B8" i="17"/>
  <c r="I4" i="12"/>
  <c r="W56" i="14"/>
  <c r="AB104" i="14"/>
  <c r="B227" i="16"/>
  <c r="B21" i="8"/>
  <c r="B157" i="16"/>
  <c r="B56" i="14"/>
  <c r="AB227" i="11"/>
  <c r="B159" i="11"/>
  <c r="N34" i="11"/>
  <c r="B48" i="17"/>
  <c r="I314" i="11"/>
  <c r="B17" i="13"/>
  <c r="W203" i="11"/>
  <c r="P13" i="17"/>
  <c r="W108" i="12"/>
  <c r="P4" i="17"/>
  <c r="U35" i="17"/>
  <c r="B209" i="11"/>
  <c r="G17" i="8"/>
  <c r="W19" i="8"/>
  <c r="W17" i="13"/>
  <c r="G52" i="8"/>
  <c r="B230" i="16"/>
  <c r="I134" i="12"/>
  <c r="I104" i="16"/>
  <c r="B17" i="11"/>
  <c r="N17" i="11"/>
  <c r="I72" i="16"/>
  <c r="B107" i="12"/>
  <c r="I157" i="11"/>
  <c r="B274" i="11"/>
  <c r="AB174" i="11"/>
  <c r="P87" i="16"/>
  <c r="D157" i="16"/>
  <c r="M194" i="11"/>
  <c r="P39" i="14"/>
  <c r="G34" i="14"/>
  <c r="B91" i="16"/>
  <c r="R87" i="16"/>
  <c r="I214" i="11"/>
  <c r="N279" i="11"/>
  <c r="B299" i="11"/>
  <c r="W160" i="11"/>
  <c r="B244" i="11"/>
  <c r="I249" i="11"/>
  <c r="I2" i="17"/>
  <c r="W107" i="11"/>
  <c r="I53" i="17"/>
  <c r="P22" i="17"/>
  <c r="I144" i="16"/>
  <c r="P17" i="12"/>
  <c r="B104" i="12"/>
  <c r="I69" i="14"/>
  <c r="I196" i="11"/>
  <c r="P262" i="11"/>
  <c r="W239" i="11"/>
  <c r="I28" i="11"/>
  <c r="W65" i="17"/>
  <c r="I2" i="13"/>
  <c r="N69" i="12"/>
  <c r="I134" i="11"/>
  <c r="B47" i="12"/>
  <c r="F72" i="11"/>
  <c r="I238" i="11"/>
  <c r="W2" i="17"/>
  <c r="W21" i="16"/>
  <c r="B20" i="17"/>
  <c r="B91" i="11"/>
  <c r="N139" i="12"/>
  <c r="P34" i="11"/>
  <c r="U157" i="16"/>
  <c r="I20" i="16"/>
  <c r="P46" i="11"/>
  <c r="R157" i="16"/>
  <c r="I139" i="12"/>
  <c r="G87" i="14"/>
  <c r="I39" i="17"/>
  <c r="W26" i="17"/>
  <c r="W90" i="11"/>
  <c r="I4" i="15"/>
  <c r="P82" i="12"/>
  <c r="W91" i="12"/>
  <c r="P21" i="8"/>
  <c r="P143" i="11"/>
  <c r="G209" i="11"/>
  <c r="Y227" i="16"/>
  <c r="B168" i="11"/>
  <c r="P125" i="11"/>
  <c r="I3" i="15"/>
  <c r="T56" i="17"/>
  <c r="P104" i="12"/>
  <c r="I2" i="11"/>
  <c r="P257" i="11"/>
  <c r="B257" i="11"/>
  <c r="U17" i="12"/>
  <c r="B52" i="11"/>
  <c r="P17" i="15"/>
  <c r="B64" i="11"/>
  <c r="B19" i="8"/>
  <c r="I266" i="11"/>
  <c r="B116" i="11"/>
  <c r="W109" i="11"/>
  <c r="G34" i="16"/>
  <c r="W104" i="12"/>
  <c r="N34" i="14"/>
  <c r="B125" i="12"/>
  <c r="P103" i="16"/>
  <c r="B265" i="11"/>
  <c r="W72" i="11"/>
  <c r="W25" i="17"/>
  <c r="G17" i="16"/>
  <c r="M56" i="17"/>
  <c r="N69" i="11"/>
  <c r="D104" i="16"/>
  <c r="N157" i="11"/>
  <c r="I52" i="12"/>
  <c r="W38" i="11"/>
  <c r="B239" i="11"/>
  <c r="P37" i="12"/>
  <c r="G69" i="14"/>
  <c r="B52" i="12"/>
  <c r="AB69" i="8"/>
  <c r="G297" i="16"/>
  <c r="I308" i="11"/>
  <c r="I21" i="12"/>
  <c r="AA38" i="17"/>
  <c r="W283" i="11"/>
  <c r="B104" i="14"/>
  <c r="AB209" i="11"/>
  <c r="I11" i="11"/>
  <c r="U104" i="12"/>
  <c r="I262" i="11"/>
  <c r="M2" i="12"/>
  <c r="I22" i="17"/>
  <c r="B117" i="11"/>
  <c r="M264" i="11"/>
  <c r="W238" i="11"/>
  <c r="B349" i="11"/>
  <c r="U34" i="8"/>
  <c r="G332" i="11"/>
  <c r="I159" i="16"/>
  <c r="G17" i="15"/>
  <c r="F247" i="11"/>
  <c r="P19" i="16"/>
  <c r="B87" i="16"/>
  <c r="I126" i="11"/>
  <c r="AA19" i="12"/>
  <c r="B144" i="16"/>
  <c r="I47" i="12"/>
  <c r="W4" i="12"/>
  <c r="B344" i="11"/>
  <c r="M89" i="11"/>
  <c r="I38" i="12"/>
  <c r="B2" i="12"/>
  <c r="B177" i="11"/>
  <c r="I192" i="11"/>
  <c r="D17" i="16"/>
  <c r="B4" i="14"/>
  <c r="P192" i="11"/>
  <c r="I209" i="11"/>
  <c r="N52" i="12"/>
  <c r="W122" i="12"/>
  <c r="W262" i="11"/>
  <c r="B179" i="11"/>
  <c r="I90" i="16"/>
  <c r="N52" i="15"/>
  <c r="B2" i="13"/>
  <c r="W209" i="11"/>
  <c r="I69" i="8"/>
  <c r="B69" i="14"/>
  <c r="P152" i="11"/>
  <c r="P12" i="17"/>
  <c r="AB87" i="14"/>
  <c r="B89" i="16"/>
  <c r="W160" i="16"/>
  <c r="W213" i="16"/>
  <c r="W194" i="11"/>
  <c r="P58" i="17"/>
  <c r="I297" i="11"/>
  <c r="W51" i="14"/>
  <c r="P87" i="14"/>
  <c r="AB192" i="11"/>
  <c r="AB332" i="11"/>
  <c r="F17" i="13"/>
  <c r="W125" i="11"/>
  <c r="W69" i="14"/>
  <c r="I37" i="8"/>
  <c r="I109" i="12"/>
  <c r="G52" i="11"/>
  <c r="P168" i="11"/>
  <c r="I21" i="8"/>
  <c r="W87" i="14"/>
  <c r="B248" i="11"/>
  <c r="B12" i="12"/>
  <c r="P90" i="14"/>
  <c r="W204" i="11"/>
  <c r="I107" i="11"/>
  <c r="W12" i="11"/>
  <c r="W34" i="11"/>
  <c r="W91" i="11"/>
  <c r="I90" i="11"/>
  <c r="P300" i="11"/>
  <c r="I17" i="8"/>
  <c r="B203" i="11"/>
  <c r="AA212" i="11"/>
  <c r="W282" i="11"/>
  <c r="R227" i="16"/>
  <c r="I99" i="12"/>
  <c r="AA107" i="11"/>
  <c r="U69" i="11"/>
  <c r="I291" i="11"/>
  <c r="P213" i="11"/>
  <c r="I56" i="17"/>
  <c r="P19" i="12"/>
  <c r="I2" i="12"/>
  <c r="AB157" i="16"/>
  <c r="I81" i="12"/>
  <c r="AB279" i="11"/>
  <c r="I69" i="12"/>
  <c r="U104" i="14"/>
  <c r="AB17" i="8"/>
  <c r="W196" i="11"/>
  <c r="I203" i="11"/>
  <c r="W90" i="14"/>
  <c r="R244" i="16"/>
  <c r="W231" i="16"/>
  <c r="G349" i="11"/>
  <c r="W74" i="12"/>
  <c r="P151" i="11"/>
  <c r="N122" i="11"/>
  <c r="P87" i="11"/>
  <c r="F2" i="12"/>
  <c r="P4" i="8"/>
  <c r="D87" i="16"/>
  <c r="Y104" i="16"/>
  <c r="P38" i="17"/>
  <c r="I74" i="12"/>
  <c r="I38" i="17"/>
  <c r="W90" i="12"/>
  <c r="P244" i="16"/>
  <c r="U71" i="17"/>
  <c r="P20" i="14"/>
  <c r="W20" i="16"/>
  <c r="B266" i="11"/>
  <c r="W157" i="11"/>
  <c r="P124" i="11"/>
  <c r="I34" i="15"/>
  <c r="I72" i="11"/>
  <c r="AA124" i="11"/>
  <c r="B134" i="11"/>
  <c r="I247" i="11"/>
  <c r="I332" i="11"/>
  <c r="W126" i="11"/>
  <c r="T124" i="11"/>
  <c r="W40" i="17"/>
  <c r="B4" i="16"/>
  <c r="W151" i="11"/>
  <c r="P72" i="16"/>
  <c r="AB34" i="12"/>
  <c r="B87" i="12"/>
  <c r="P56" i="8"/>
  <c r="B3" i="16"/>
  <c r="P40" i="17"/>
  <c r="B157" i="11"/>
  <c r="I90" i="14"/>
  <c r="B54" i="14"/>
  <c r="W82" i="11"/>
  <c r="I179" i="11"/>
  <c r="W56" i="8"/>
  <c r="I2" i="16"/>
  <c r="U174" i="11"/>
  <c r="W332" i="11"/>
  <c r="AB69" i="12"/>
  <c r="P89" i="14"/>
  <c r="W139" i="11"/>
  <c r="W116" i="12"/>
  <c r="U139" i="11"/>
  <c r="N192" i="11"/>
  <c r="W98" i="11"/>
  <c r="P81" i="11"/>
  <c r="B55" i="12"/>
  <c r="I159" i="11"/>
  <c r="I12" i="12"/>
  <c r="M72" i="11"/>
  <c r="B69" i="12"/>
  <c r="W91" i="16"/>
  <c r="G104" i="12"/>
  <c r="W247" i="11"/>
  <c r="B39" i="17"/>
  <c r="R104" i="16"/>
  <c r="M124" i="11"/>
  <c r="B11" i="12"/>
  <c r="F89" i="11"/>
  <c r="W161" i="16"/>
  <c r="W291" i="11"/>
  <c r="G227" i="11"/>
  <c r="I109" i="11"/>
  <c r="P16" i="15"/>
  <c r="G71" i="17"/>
  <c r="I265" i="11"/>
  <c r="W28" i="11"/>
  <c r="B34" i="14"/>
  <c r="B52" i="15"/>
  <c r="W47" i="12"/>
  <c r="B230" i="11"/>
  <c r="W21" i="8"/>
  <c r="W33" i="14"/>
  <c r="M142" i="11"/>
  <c r="P326" i="11"/>
  <c r="P20" i="17"/>
  <c r="B19" i="13"/>
  <c r="P37" i="14"/>
  <c r="I35" i="17"/>
  <c r="B68" i="14"/>
  <c r="W81" i="11"/>
  <c r="I161" i="16"/>
  <c r="B194" i="11"/>
  <c r="G17" i="14"/>
  <c r="P126" i="11"/>
  <c r="D297" i="16"/>
  <c r="T194" i="11"/>
  <c r="AB104" i="16"/>
  <c r="W314" i="11"/>
  <c r="AB53" i="17"/>
  <c r="P109" i="11"/>
  <c r="P26" i="17"/>
  <c r="W221" i="11"/>
  <c r="N122" i="12"/>
  <c r="B133" i="11"/>
  <c r="P29" i="12"/>
  <c r="P35" i="17"/>
  <c r="B82" i="11"/>
  <c r="T2" i="11"/>
  <c r="M2" i="11"/>
  <c r="B74" i="11"/>
  <c r="I16" i="15"/>
  <c r="F124" i="11"/>
  <c r="W107" i="12"/>
  <c r="B69" i="8"/>
  <c r="P104" i="14"/>
  <c r="P65" i="17"/>
  <c r="P90" i="12"/>
  <c r="B64" i="12"/>
  <c r="AA194" i="11"/>
  <c r="M107" i="11"/>
  <c r="W279" i="11"/>
  <c r="I49" i="17"/>
  <c r="G52" i="15"/>
  <c r="G104" i="16"/>
  <c r="B72" i="16"/>
  <c r="P214" i="11"/>
  <c r="I160" i="16"/>
  <c r="P3" i="15"/>
  <c r="P21" i="16"/>
  <c r="W4" i="13"/>
  <c r="B4" i="15"/>
  <c r="W34" i="8"/>
  <c r="G34" i="11"/>
  <c r="I74" i="11"/>
  <c r="I87" i="14"/>
  <c r="W230" i="11"/>
  <c r="P3" i="17"/>
  <c r="B74" i="16"/>
  <c r="W12" i="17"/>
  <c r="N17" i="16"/>
  <c r="I301" i="11"/>
  <c r="W55" i="11"/>
  <c r="B89" i="14"/>
  <c r="G227" i="16"/>
  <c r="P17" i="16"/>
  <c r="B222" i="11"/>
  <c r="F142" i="11"/>
  <c r="U244" i="11"/>
  <c r="B91" i="14"/>
  <c r="B3" i="12"/>
  <c r="P89" i="16"/>
  <c r="B139" i="11"/>
  <c r="B133" i="12"/>
  <c r="B249" i="11"/>
  <c r="U53" i="17"/>
  <c r="T54" i="11"/>
  <c r="P99" i="12"/>
  <c r="G139" i="11"/>
  <c r="P212" i="16"/>
  <c r="B247" i="11"/>
  <c r="W39" i="11"/>
  <c r="W108" i="11"/>
  <c r="AB34" i="15"/>
  <c r="I239" i="11"/>
  <c r="G157" i="16"/>
  <c r="B56" i="11"/>
  <c r="P64" i="11"/>
  <c r="W89" i="14"/>
  <c r="I17" i="14"/>
  <c r="W308" i="11"/>
  <c r="G122" i="11"/>
  <c r="I20" i="12"/>
  <c r="P64" i="12"/>
  <c r="W52" i="14"/>
  <c r="W90" i="16"/>
  <c r="T229" i="11"/>
  <c r="P265" i="11"/>
  <c r="I21" i="16"/>
  <c r="N209" i="11"/>
  <c r="W55" i="14"/>
  <c r="W74" i="11"/>
  <c r="B335" i="11"/>
  <c r="I177" i="11"/>
  <c r="P143" i="16"/>
  <c r="B71" i="17"/>
  <c r="W124" i="11"/>
  <c r="AB34" i="8"/>
  <c r="I244" i="16"/>
  <c r="B326" i="11"/>
  <c r="F56" i="17"/>
  <c r="N52" i="14"/>
  <c r="P98" i="11"/>
  <c r="B35" i="17"/>
  <c r="P73" i="12"/>
  <c r="AB104" i="11"/>
  <c r="AB69" i="14"/>
  <c r="I43" i="17"/>
  <c r="W55" i="12"/>
  <c r="N34" i="15"/>
  <c r="P122" i="11"/>
  <c r="N174" i="11"/>
  <c r="N297" i="11"/>
  <c r="B291" i="11"/>
  <c r="P221" i="11"/>
  <c r="B212" i="11"/>
  <c r="I91" i="11"/>
  <c r="W82" i="12"/>
  <c r="I160" i="11"/>
  <c r="B19" i="12"/>
  <c r="P31" i="17"/>
  <c r="U52" i="11"/>
  <c r="W29" i="12"/>
  <c r="P69" i="12"/>
  <c r="P17" i="8"/>
  <c r="G34" i="15"/>
  <c r="B86" i="14"/>
  <c r="I52" i="15"/>
  <c r="I87" i="16"/>
  <c r="I3" i="17"/>
  <c r="B34" i="11"/>
  <c r="B17" i="12"/>
  <c r="B126" i="12"/>
  <c r="P91" i="14"/>
  <c r="W64" i="12"/>
  <c r="W179" i="11"/>
  <c r="AB17" i="12"/>
  <c r="W152" i="11"/>
  <c r="P34" i="8"/>
  <c r="B161" i="16"/>
  <c r="B29" i="12"/>
  <c r="U52" i="14"/>
  <c r="I3" i="12"/>
  <c r="N52" i="11"/>
  <c r="U17" i="16"/>
  <c r="I161" i="11"/>
  <c r="W103" i="16"/>
  <c r="G262" i="11"/>
  <c r="B104" i="11"/>
  <c r="B73" i="12"/>
  <c r="W134" i="11"/>
  <c r="P142" i="11"/>
  <c r="P17" i="11"/>
  <c r="W72" i="16"/>
  <c r="I151" i="11"/>
  <c r="B103" i="16"/>
  <c r="I116" i="11"/>
  <c r="F194" i="11"/>
  <c r="B56" i="12"/>
  <c r="P72" i="11"/>
  <c r="W284" i="11"/>
  <c r="G17" i="12"/>
  <c r="W74" i="16"/>
  <c r="W4" i="17"/>
  <c r="W34" i="14"/>
  <c r="P157" i="16"/>
  <c r="W192" i="11"/>
  <c r="B297" i="11"/>
  <c r="B3" i="14"/>
  <c r="P71" i="17"/>
  <c r="B12" i="17"/>
  <c r="G34" i="12"/>
  <c r="B55" i="14"/>
  <c r="AB122" i="12"/>
  <c r="I64" i="11"/>
  <c r="M54" i="11"/>
  <c r="I55" i="11"/>
  <c r="P4" i="11"/>
  <c r="B124" i="11"/>
  <c r="P34" i="16"/>
  <c r="G52" i="14"/>
  <c r="K244" i="16"/>
  <c r="W2" i="12"/>
  <c r="B142" i="16"/>
  <c r="P8" i="17"/>
  <c r="W17" i="15"/>
  <c r="P54" i="8"/>
  <c r="B300" i="11"/>
  <c r="P274" i="11"/>
  <c r="W47" i="11"/>
  <c r="W30" i="17"/>
  <c r="W104" i="14"/>
  <c r="B21" i="17"/>
  <c r="P239" i="11"/>
  <c r="W4" i="14"/>
  <c r="P39" i="12"/>
  <c r="I107" i="12"/>
  <c r="I63" i="11"/>
  <c r="W63" i="12"/>
  <c r="I73" i="14"/>
  <c r="P230" i="16"/>
  <c r="W72" i="14"/>
  <c r="W54" i="12"/>
  <c r="W19" i="16"/>
  <c r="P38" i="12"/>
  <c r="I16" i="14"/>
  <c r="P214" i="16"/>
  <c r="I174" i="11"/>
  <c r="P247" i="11"/>
  <c r="T38" i="17"/>
  <c r="W34" i="12"/>
  <c r="B98" i="12"/>
  <c r="P308" i="11"/>
  <c r="I257" i="11"/>
  <c r="B73" i="11"/>
  <c r="W99" i="11"/>
  <c r="AB17" i="16"/>
  <c r="B43" i="17"/>
  <c r="P91" i="11"/>
  <c r="P56" i="12"/>
  <c r="W17" i="16"/>
  <c r="B169" i="11"/>
  <c r="W52" i="12"/>
  <c r="G69" i="8"/>
  <c r="I274" i="11"/>
  <c r="W133" i="11"/>
  <c r="W38" i="17"/>
  <c r="W2" i="14"/>
  <c r="B107" i="14"/>
  <c r="B17" i="15"/>
  <c r="AB314" i="11"/>
  <c r="AA177" i="11"/>
  <c r="I229" i="16"/>
  <c r="W143" i="11"/>
  <c r="B20" i="11"/>
  <c r="W21" i="14"/>
  <c r="B21" i="14"/>
  <c r="I4" i="11"/>
  <c r="P86" i="16"/>
  <c r="B34" i="12"/>
  <c r="P109" i="12"/>
  <c r="W71" i="17"/>
  <c r="W21" i="12"/>
  <c r="P108" i="12"/>
  <c r="F19" i="11"/>
  <c r="B19" i="15"/>
  <c r="K34" i="16"/>
  <c r="K17" i="16"/>
  <c r="F282" i="11"/>
  <c r="B98" i="11"/>
  <c r="W72" i="12"/>
  <c r="P34" i="15"/>
  <c r="I243" i="16"/>
  <c r="B21" i="11"/>
  <c r="I282" i="11"/>
  <c r="I144" i="11"/>
  <c r="F159" i="11"/>
  <c r="G279" i="11"/>
  <c r="B231" i="11"/>
  <c r="G87" i="11"/>
  <c r="W299" i="11"/>
  <c r="P21" i="11"/>
  <c r="P318" i="11"/>
  <c r="W89" i="12"/>
  <c r="B282" i="11"/>
  <c r="I142" i="16"/>
  <c r="N17" i="12"/>
  <c r="W142" i="16"/>
  <c r="P72" i="12"/>
  <c r="AA2" i="12"/>
  <c r="P292" i="11"/>
  <c r="W21" i="17"/>
  <c r="W227" i="11"/>
  <c r="AB227" i="16"/>
  <c r="I230" i="11"/>
  <c r="P89" i="11"/>
  <c r="W87" i="16"/>
  <c r="B20" i="14"/>
  <c r="P34" i="14"/>
  <c r="B187" i="11"/>
  <c r="B319" i="11"/>
  <c r="I3" i="14"/>
  <c r="W11" i="11"/>
  <c r="W37" i="11"/>
  <c r="B3" i="13"/>
  <c r="D227" i="16"/>
  <c r="W74" i="14"/>
  <c r="W326" i="11"/>
  <c r="I34" i="8"/>
  <c r="N71" i="17"/>
  <c r="I169" i="11"/>
  <c r="I91" i="16"/>
  <c r="I104" i="11"/>
  <c r="AB174" i="16"/>
  <c r="B55" i="11"/>
  <c r="B195" i="11"/>
  <c r="B58" i="17"/>
  <c r="W256" i="11"/>
  <c r="I125" i="11"/>
  <c r="P47" i="12"/>
  <c r="I99" i="11"/>
  <c r="I12" i="11"/>
  <c r="B142" i="11"/>
  <c r="P249" i="11"/>
  <c r="P69" i="14"/>
  <c r="G192" i="11"/>
  <c r="AA72" i="11"/>
  <c r="B89" i="11"/>
  <c r="P54" i="12"/>
  <c r="I81" i="11"/>
  <c r="B4" i="11"/>
  <c r="B284" i="16"/>
  <c r="P104" i="16"/>
  <c r="W117" i="12"/>
  <c r="AA159" i="11"/>
  <c r="B244" i="16"/>
  <c r="N17" i="8"/>
  <c r="AB52" i="11"/>
  <c r="I104" i="14"/>
  <c r="P134" i="11"/>
  <c r="B229" i="11"/>
  <c r="B90" i="12"/>
  <c r="W87" i="11"/>
  <c r="P7" i="17"/>
  <c r="I87" i="12"/>
  <c r="W2" i="13"/>
  <c r="W73" i="14"/>
  <c r="B2" i="14"/>
  <c r="AB17" i="11"/>
  <c r="P3" i="13"/>
  <c r="W2" i="8"/>
  <c r="P73" i="14"/>
  <c r="I74" i="14"/>
  <c r="M282" i="11"/>
  <c r="P30" i="17"/>
  <c r="U332" i="11"/>
  <c r="W178" i="11"/>
  <c r="I213" i="11"/>
  <c r="I58" i="17"/>
  <c r="W52" i="8"/>
  <c r="P159" i="16"/>
  <c r="B174" i="16"/>
  <c r="I55" i="12"/>
  <c r="T19" i="12"/>
  <c r="P144" i="16"/>
  <c r="B343" i="11"/>
  <c r="I124" i="11"/>
  <c r="P196" i="11"/>
  <c r="P173" i="16"/>
  <c r="M299" i="11"/>
  <c r="I116" i="12"/>
  <c r="P57" i="17"/>
  <c r="P38" i="14"/>
  <c r="G52" i="12"/>
  <c r="P169" i="11"/>
  <c r="B90" i="14"/>
  <c r="B336" i="11"/>
  <c r="F2" i="11"/>
  <c r="B134" i="12"/>
  <c r="I230" i="16"/>
  <c r="I212" i="16"/>
  <c r="I73" i="12"/>
  <c r="B4" i="12"/>
  <c r="W63" i="11"/>
  <c r="P194" i="11"/>
  <c r="P266" i="11"/>
  <c r="W4" i="15"/>
  <c r="W3" i="14"/>
  <c r="B174" i="11"/>
  <c r="P212" i="11"/>
  <c r="P11" i="12"/>
  <c r="B34" i="13"/>
  <c r="P231" i="11"/>
  <c r="I231" i="11"/>
  <c r="M177" i="11"/>
  <c r="U227" i="11"/>
  <c r="W156" i="16"/>
  <c r="B90" i="16"/>
  <c r="F229" i="11"/>
  <c r="T264" i="11"/>
  <c r="W174" i="16"/>
  <c r="U122" i="12"/>
  <c r="I64" i="12"/>
  <c r="B87" i="11"/>
  <c r="B37" i="14"/>
  <c r="F317" i="11"/>
  <c r="B19" i="11"/>
  <c r="I173" i="16"/>
  <c r="I11" i="12"/>
  <c r="U69" i="14"/>
  <c r="I2" i="8"/>
  <c r="W265" i="11"/>
  <c r="B109" i="14"/>
  <c r="I19" i="15"/>
  <c r="I12" i="17"/>
  <c r="P309" i="11"/>
  <c r="I29" i="11"/>
  <c r="I28" i="12"/>
  <c r="B46" i="12"/>
  <c r="W104" i="16"/>
  <c r="W54" i="14"/>
  <c r="I39" i="8"/>
  <c r="I74" i="16"/>
  <c r="U104" i="16"/>
  <c r="U69" i="8"/>
  <c r="I326" i="11"/>
  <c r="P209" i="11"/>
  <c r="B17" i="17"/>
  <c r="I30" i="17"/>
  <c r="I124" i="12"/>
  <c r="P139" i="11"/>
  <c r="B52" i="8"/>
  <c r="W248" i="11"/>
  <c r="AB34" i="14"/>
  <c r="W195" i="11"/>
  <c r="W174" i="11"/>
  <c r="P19" i="14"/>
  <c r="B238" i="11"/>
  <c r="P66" i="17"/>
  <c r="U34" i="14"/>
  <c r="U262" i="11"/>
  <c r="P53" i="17"/>
  <c r="P2" i="8"/>
  <c r="B16" i="16"/>
  <c r="P299" i="11"/>
  <c r="N332" i="11"/>
  <c r="P279" i="11"/>
  <c r="I73" i="16"/>
  <c r="I227" i="11"/>
  <c r="U34" i="15"/>
  <c r="P4" i="13"/>
  <c r="I19" i="11"/>
  <c r="N104" i="14"/>
  <c r="I309" i="11"/>
  <c r="W17" i="11"/>
  <c r="W98" i="12"/>
  <c r="W173" i="16"/>
  <c r="W159" i="16"/>
  <c r="P2" i="12"/>
  <c r="B144" i="11"/>
  <c r="Y87" i="16"/>
  <c r="P56" i="11"/>
  <c r="P116" i="12"/>
  <c r="B17" i="16"/>
  <c r="U17" i="11"/>
  <c r="P87" i="12"/>
  <c r="B74" i="14"/>
  <c r="P3" i="12"/>
  <c r="AB87" i="16"/>
  <c r="N17" i="17"/>
  <c r="P117" i="11"/>
  <c r="B3" i="11"/>
  <c r="I222" i="11"/>
  <c r="AB87" i="12"/>
  <c r="I54" i="12"/>
  <c r="B17" i="8"/>
  <c r="I52" i="14"/>
  <c r="AB87" i="11"/>
  <c r="U174" i="16"/>
  <c r="B283" i="16"/>
  <c r="P52" i="8"/>
  <c r="I89" i="14"/>
  <c r="I17" i="17"/>
  <c r="W264" i="11"/>
  <c r="W35" i="17"/>
  <c r="I317" i="11"/>
  <c r="M19" i="12"/>
  <c r="AA247" i="11"/>
  <c r="N87" i="12"/>
  <c r="AA89" i="11"/>
  <c r="B314" i="11"/>
  <c r="P16" i="14"/>
  <c r="I318" i="11"/>
  <c r="AB69" i="11"/>
  <c r="I17" i="15"/>
  <c r="P187" i="11"/>
  <c r="I126" i="12"/>
  <c r="AB139" i="11"/>
  <c r="P54" i="11"/>
  <c r="I26" i="17"/>
  <c r="W39" i="8"/>
  <c r="B12" i="11"/>
  <c r="I133" i="11"/>
  <c r="I20" i="17"/>
  <c r="I3" i="16"/>
  <c r="I319" i="11"/>
  <c r="B143" i="11"/>
  <c r="I55" i="14"/>
  <c r="B63" i="11"/>
  <c r="W3" i="15"/>
  <c r="B318" i="11"/>
  <c r="I143" i="16"/>
  <c r="I98" i="11"/>
  <c r="B108" i="11"/>
  <c r="W19" i="14"/>
  <c r="I168" i="11"/>
  <c r="W16" i="15"/>
  <c r="P4" i="16"/>
  <c r="P319" i="11"/>
  <c r="W297" i="11"/>
  <c r="I21" i="14"/>
  <c r="I89" i="12"/>
  <c r="M19" i="11"/>
  <c r="B39" i="12"/>
  <c r="I21" i="11"/>
  <c r="P2" i="14"/>
  <c r="P116" i="11"/>
  <c r="I4" i="16"/>
  <c r="W66" i="17"/>
  <c r="W229" i="11"/>
  <c r="B334" i="11"/>
  <c r="W144" i="11"/>
  <c r="T212" i="11"/>
  <c r="P72" i="14"/>
  <c r="W142" i="11"/>
  <c r="I66" i="17"/>
  <c r="N244" i="16"/>
  <c r="B327" i="11"/>
  <c r="W214" i="16"/>
  <c r="G87" i="12"/>
  <c r="B2" i="8"/>
  <c r="B226" i="16"/>
  <c r="B214" i="16"/>
  <c r="Y244" i="16"/>
  <c r="B3" i="15"/>
  <c r="W28" i="12"/>
  <c r="B66" i="17"/>
  <c r="I17" i="16"/>
  <c r="I229" i="11"/>
  <c r="AB34" i="11"/>
  <c r="P107" i="12"/>
  <c r="B160" i="11"/>
  <c r="I52" i="8"/>
  <c r="M317" i="11"/>
  <c r="T89" i="11"/>
  <c r="I195" i="11"/>
  <c r="I244" i="11"/>
  <c r="AB262" i="11"/>
  <c r="B262" i="11"/>
  <c r="P54" i="14"/>
  <c r="I283" i="11"/>
  <c r="P73" i="16"/>
  <c r="W87" i="12"/>
  <c r="B22" i="17"/>
  <c r="I39" i="14"/>
  <c r="W229" i="16"/>
  <c r="W266" i="11"/>
  <c r="P39" i="17"/>
  <c r="AA2" i="11"/>
  <c r="U209" i="11"/>
  <c r="P2" i="16"/>
  <c r="G122" i="12"/>
  <c r="B72" i="14"/>
  <c r="I125" i="12"/>
  <c r="I71" i="17"/>
  <c r="W104" i="11"/>
  <c r="W249" i="11"/>
  <c r="I292" i="11"/>
  <c r="U314" i="11"/>
  <c r="W2" i="16"/>
  <c r="M159" i="11"/>
  <c r="P159" i="11"/>
  <c r="P178" i="11"/>
  <c r="W46" i="12"/>
  <c r="W2" i="15"/>
  <c r="I214" i="16"/>
  <c r="I20" i="15"/>
  <c r="P3" i="11"/>
  <c r="B109" i="12"/>
  <c r="I3" i="11"/>
  <c r="AB34" i="16"/>
  <c r="B39" i="14"/>
  <c r="P195" i="11"/>
  <c r="P55" i="14"/>
  <c r="Y34" i="16"/>
  <c r="P229" i="16"/>
  <c r="P82" i="11"/>
  <c r="W116" i="11"/>
  <c r="P117" i="12"/>
  <c r="I221" i="11"/>
  <c r="I157" i="16"/>
  <c r="I72" i="14"/>
  <c r="W301" i="11"/>
  <c r="I284" i="11"/>
  <c r="U279" i="11"/>
  <c r="W292" i="11"/>
  <c r="W300" i="11"/>
  <c r="I152" i="11"/>
  <c r="AB35" i="17"/>
  <c r="P39" i="8"/>
  <c r="B213" i="16"/>
  <c r="Y157" i="16"/>
  <c r="W86" i="14"/>
  <c r="B301" i="11"/>
  <c r="I227" i="16"/>
  <c r="I300" i="11"/>
  <c r="N174" i="16"/>
  <c r="I54" i="11"/>
  <c r="W3" i="13"/>
  <c r="I33" i="15"/>
  <c r="N52" i="8"/>
  <c r="P19" i="8"/>
  <c r="P3" i="16"/>
  <c r="I20" i="14"/>
  <c r="I213" i="16"/>
  <c r="I186" i="11"/>
  <c r="I86" i="14"/>
  <c r="W19" i="11"/>
  <c r="W327" i="11"/>
  <c r="W20" i="11"/>
  <c r="W29" i="11"/>
  <c r="P256" i="11"/>
  <c r="P47" i="17"/>
  <c r="P273" i="11"/>
  <c r="P52" i="14"/>
  <c r="P243" i="16"/>
  <c r="P327" i="11"/>
  <c r="R34" i="16"/>
  <c r="I56" i="14"/>
  <c r="N262" i="11"/>
  <c r="R17" i="16"/>
  <c r="P19" i="15"/>
  <c r="W318" i="11"/>
  <c r="U34" i="11"/>
  <c r="P3" i="14"/>
  <c r="B161" i="11"/>
  <c r="B30" i="17"/>
  <c r="B227" i="11"/>
  <c r="B28" i="12"/>
  <c r="P107" i="11"/>
  <c r="W20" i="14"/>
  <c r="I187" i="11"/>
  <c r="B37" i="12"/>
  <c r="F54" i="11"/>
  <c r="B19" i="14"/>
  <c r="B89" i="12"/>
  <c r="B38" i="14"/>
  <c r="P229" i="11"/>
  <c r="B33" i="15"/>
  <c r="I44" i="17"/>
  <c r="P174" i="16"/>
  <c r="W213" i="11"/>
  <c r="B38" i="17"/>
  <c r="I3" i="13"/>
  <c r="I54" i="8"/>
  <c r="I25" i="17"/>
  <c r="Y17" i="16"/>
  <c r="AA229" i="11"/>
  <c r="P156" i="16"/>
  <c r="P91" i="16"/>
  <c r="P20" i="12"/>
  <c r="I56" i="12"/>
  <c r="P33" i="15"/>
  <c r="W227" i="16"/>
  <c r="B221" i="11"/>
  <c r="W8" i="17"/>
  <c r="W7" i="17"/>
  <c r="G174" i="11"/>
  <c r="I17" i="13"/>
  <c r="I90" i="12"/>
  <c r="T159" i="11"/>
  <c r="P16" i="16"/>
  <c r="AB71" i="17"/>
  <c r="AB244" i="11"/>
  <c r="B117" i="12"/>
  <c r="B73" i="16"/>
  <c r="B107" i="11"/>
  <c r="AB52" i="12"/>
  <c r="P4" i="14"/>
  <c r="W20" i="17"/>
  <c r="I133" i="12"/>
  <c r="I231" i="16"/>
  <c r="I87" i="11"/>
  <c r="W37" i="12"/>
  <c r="I34" i="14"/>
  <c r="W91" i="14"/>
  <c r="I37" i="14"/>
  <c r="W244" i="11"/>
  <c r="T282" i="11"/>
  <c r="W309" i="11"/>
  <c r="B20" i="16"/>
  <c r="P74" i="16"/>
  <c r="B192" i="11"/>
  <c r="B297" i="16"/>
  <c r="AA264" i="11"/>
  <c r="I51" i="14"/>
  <c r="W274" i="11"/>
  <c r="B309" i="11"/>
  <c r="P52" i="12"/>
  <c r="P204" i="11"/>
  <c r="T2" i="12"/>
  <c r="D244" i="16"/>
  <c r="W103" i="14"/>
  <c r="W109" i="12"/>
  <c r="P4" i="15"/>
  <c r="I21" i="15"/>
  <c r="T19" i="11"/>
  <c r="N34" i="16"/>
  <c r="B122" i="11"/>
  <c r="W212" i="11"/>
  <c r="W31" i="17"/>
  <c r="B54" i="8"/>
  <c r="I68" i="14"/>
  <c r="I20" i="11"/>
  <c r="P69" i="11"/>
  <c r="B284" i="11"/>
  <c r="AB17" i="15"/>
  <c r="W13" i="17"/>
  <c r="AB157" i="11"/>
  <c r="B31" i="17"/>
  <c r="W68" i="14"/>
  <c r="P227" i="11"/>
  <c r="B29" i="11"/>
  <c r="P248" i="11"/>
  <c r="I2" i="15"/>
  <c r="W39" i="17"/>
  <c r="W243" i="16"/>
  <c r="P122" i="12"/>
  <c r="W73" i="16"/>
  <c r="N69" i="8"/>
  <c r="B173" i="16"/>
  <c r="B19" i="16"/>
  <c r="B282" i="16"/>
  <c r="I34" i="16"/>
  <c r="B90" i="11"/>
  <c r="W16" i="14"/>
  <c r="P264" i="11"/>
  <c r="P20" i="15"/>
  <c r="I72" i="12"/>
  <c r="W39" i="12"/>
  <c r="B21" i="15"/>
  <c r="P86" i="14"/>
  <c r="B2" i="16"/>
  <c r="P28" i="11"/>
  <c r="W3" i="16"/>
  <c r="B292" i="11"/>
  <c r="B4" i="8"/>
  <c r="P283" i="11"/>
  <c r="N157" i="16"/>
  <c r="W17" i="8"/>
  <c r="F299" i="11"/>
  <c r="B44" i="17"/>
  <c r="B54" i="12"/>
  <c r="W38" i="14"/>
  <c r="W11" i="12"/>
  <c r="I103" i="14"/>
  <c r="B56" i="17"/>
  <c r="D34" i="16"/>
  <c r="W257" i="11"/>
  <c r="AA317" i="11"/>
  <c r="P21" i="15"/>
  <c r="W22" i="17"/>
  <c r="I52" i="11"/>
  <c r="P74" i="12"/>
  <c r="N244" i="11"/>
  <c r="B17" i="14"/>
  <c r="AB104" i="12"/>
  <c r="I91" i="12"/>
  <c r="P161" i="16"/>
  <c r="B53" i="17"/>
  <c r="AB17" i="14"/>
  <c r="N104" i="12"/>
  <c r="W56" i="11"/>
  <c r="I279" i="11"/>
  <c r="U52" i="12"/>
  <c r="P2" i="11"/>
  <c r="P52" i="11"/>
  <c r="B121" i="14"/>
  <c r="U34" i="12"/>
  <c r="P74" i="14"/>
  <c r="I29" i="12"/>
  <c r="P28" i="12"/>
  <c r="W143" i="16"/>
  <c r="W4" i="11"/>
  <c r="P51" i="14"/>
  <c r="W47" i="17"/>
  <c r="N34" i="12"/>
  <c r="W222" i="11"/>
  <c r="W57" i="17"/>
  <c r="P317" i="11"/>
  <c r="N227" i="16"/>
  <c r="W4" i="8"/>
  <c r="R174" i="16"/>
  <c r="U297" i="11"/>
  <c r="W3" i="11"/>
  <c r="K104" i="16"/>
  <c r="W53" i="17"/>
  <c r="I327" i="11"/>
  <c r="P55" i="11"/>
  <c r="B231" i="16"/>
  <c r="B152" i="11"/>
  <c r="W177" i="11"/>
  <c r="P244" i="11"/>
  <c r="P19" i="11"/>
  <c r="P282" i="11"/>
  <c r="P133" i="11"/>
  <c r="U17" i="8"/>
  <c r="B34" i="15"/>
  <c r="W3" i="12"/>
  <c r="N34" i="8"/>
  <c r="B283" i="11"/>
  <c r="F264" i="11"/>
  <c r="I46" i="12"/>
  <c r="K227" i="16"/>
  <c r="U227" i="16"/>
  <c r="B26" i="17"/>
  <c r="P103" i="14"/>
  <c r="W86" i="16"/>
  <c r="W46" i="11"/>
  <c r="B229" i="16"/>
  <c r="P56" i="14"/>
  <c r="I91" i="14"/>
  <c r="U17" i="14"/>
  <c r="B108" i="14"/>
  <c r="B21" i="16"/>
  <c r="I48" i="17"/>
  <c r="P161" i="11"/>
  <c r="P25" i="17"/>
  <c r="B178" i="11"/>
  <c r="B20" i="15"/>
  <c r="I54" i="14"/>
  <c r="B63" i="12"/>
  <c r="I34" i="12"/>
  <c r="Y174" i="16"/>
  <c r="W169" i="11"/>
  <c r="B51" i="14"/>
  <c r="P231" i="16"/>
  <c r="P20" i="11"/>
  <c r="W37" i="14"/>
  <c r="P81" i="12"/>
  <c r="B33" i="14"/>
  <c r="W2" i="11"/>
  <c r="B332" i="11"/>
  <c r="K87" i="16"/>
  <c r="T317" i="11"/>
  <c r="W319" i="11"/>
  <c r="W21" i="11"/>
  <c r="AA19" i="11"/>
  <c r="M17" i="13"/>
  <c r="B126" i="11"/>
  <c r="P21" i="14"/>
  <c r="P230" i="11"/>
  <c r="F107" i="11"/>
  <c r="W99" i="12"/>
  <c r="P55" i="12"/>
  <c r="F19" i="12"/>
  <c r="I139" i="11"/>
  <c r="W89" i="16"/>
  <c r="W4" i="16"/>
  <c r="I13" i="17"/>
  <c r="I4" i="13"/>
  <c r="P68" i="14"/>
  <c r="P17" i="14"/>
  <c r="I4" i="17"/>
  <c r="N139" i="11"/>
  <c r="W117" i="11"/>
  <c r="B317" i="11"/>
  <c r="P29" i="11"/>
  <c r="W122" i="11"/>
  <c r="P2" i="15"/>
  <c r="P284" i="11"/>
  <c r="AA37" i="11"/>
  <c r="I38" i="14"/>
  <c r="W17" i="12"/>
  <c r="P21" i="17"/>
  <c r="W230" i="16"/>
  <c r="B46" i="11"/>
  <c r="B16" i="15"/>
  <c r="AA54" i="11"/>
  <c r="B212" i="16"/>
  <c r="W159" i="11"/>
  <c r="W317" i="11"/>
  <c r="W33" i="15"/>
  <c r="W19" i="15"/>
  <c r="B38" i="11"/>
  <c r="B37" i="11"/>
  <c r="W20" i="15"/>
  <c r="B39" i="11"/>
  <c r="W21" i="15"/>
  <c r="F37" i="11"/>
  <c r="B47" i="11"/>
  <c r="B109" i="16"/>
  <c r="B121" i="16"/>
  <c r="W208" i="16"/>
  <c r="W196" i="16"/>
  <c r="B266" i="16"/>
  <c r="B278" i="16"/>
  <c r="I51" i="16"/>
  <c r="I39" i="16"/>
  <c r="I179" i="16"/>
  <c r="I191" i="16"/>
  <c r="I278" i="16"/>
  <c r="I266" i="16"/>
  <c r="W261" i="16"/>
  <c r="W249" i="16"/>
  <c r="B196" i="16"/>
  <c r="B208" i="16"/>
  <c r="W51" i="16"/>
  <c r="W39" i="16"/>
  <c r="P196" i="16"/>
  <c r="P208" i="16"/>
  <c r="B179" i="16"/>
  <c r="B191" i="16"/>
  <c r="I196" i="16"/>
  <c r="I208" i="16"/>
  <c r="P278" i="16"/>
  <c r="P266" i="16"/>
  <c r="I109" i="16"/>
  <c r="I121" i="16"/>
  <c r="W138" i="16"/>
  <c r="W126" i="16"/>
  <c r="B138" i="16"/>
  <c r="B126" i="16"/>
  <c r="I126" i="16"/>
  <c r="I138" i="16"/>
  <c r="P126" i="16"/>
  <c r="P138" i="16"/>
  <c r="B261" i="16"/>
  <c r="B249" i="16"/>
  <c r="W278" i="16"/>
  <c r="W266" i="16"/>
  <c r="P39" i="16"/>
  <c r="P51" i="16"/>
  <c r="J52" i="15"/>
  <c r="Q52" i="11"/>
  <c r="I39" i="11"/>
  <c r="B38" i="15"/>
  <c r="B39" i="15"/>
  <c r="M37" i="11"/>
  <c r="I51" i="15"/>
  <c r="P39" i="11"/>
  <c r="I37" i="11"/>
  <c r="B51" i="15"/>
  <c r="I38" i="11"/>
  <c r="I37" i="15"/>
  <c r="B37" i="15"/>
  <c r="I38" i="15"/>
  <c r="I39" i="15"/>
  <c r="I47" i="11"/>
  <c r="T37" i="11"/>
  <c r="P38" i="11"/>
  <c r="P47" i="11"/>
  <c r="P37" i="11"/>
</calcChain>
</file>

<file path=xl/comments1.xml><?xml version="1.0" encoding="utf-8"?>
<comments xmlns="http://schemas.openxmlformats.org/spreadsheetml/2006/main">
  <authors>
    <author/>
  </authors>
  <commentList>
    <comment ref="D1" authorId="0" shapeId="0">
      <text>
        <r>
          <rPr>
            <sz val="9"/>
            <color rgb="FF000000"/>
            <rFont val="Tahoma"/>
            <family val="2"/>
            <charset val="1"/>
          </rPr>
          <t>Sharon:</t>
        </r>
        <r>
          <rPr>
            <sz val="10"/>
            <rFont val="Arial"/>
            <family val="2"/>
            <charset val="1"/>
          </rPr>
          <t>Value in dinarim, assuming no transgressions and no beyond the law.</t>
        </r>
      </text>
    </comment>
    <comment ref="D20" authorId="0" shapeId="0">
      <text>
        <r>
          <rPr>
            <sz val="9"/>
            <color rgb="FF000000"/>
            <rFont val="Tahoma"/>
            <family val="2"/>
            <charset val="1"/>
          </rPr>
          <t>Sharon:</t>
        </r>
        <r>
          <rPr>
            <sz val="10"/>
            <rFont val="Arial"/>
            <family val="2"/>
            <charset val="1"/>
          </rPr>
          <t>-12 if a single player can pay, -14 if the group pays, I'm taking the average of the extremes.</t>
        </r>
      </text>
    </comment>
    <comment ref="H47" authorId="0" shapeId="0">
      <text>
        <r>
          <rPr>
            <sz val="9"/>
            <color rgb="FF000000"/>
            <rFont val="Tahoma"/>
            <family val="2"/>
            <charset val="1"/>
          </rPr>
          <t>Sharon:</t>
        </r>
        <r>
          <rPr>
            <sz val="10"/>
            <rFont val="Arial"/>
            <family val="2"/>
            <charset val="1"/>
          </rPr>
          <t>Assume paying base cost (chains seem really hard to do), and 3/5 players take advantage of family responsibility costs (this would give all players 3/5 family responsibilities complete - a total victory). Would require completing three communal responsibilities first, THEN the family ones, full collaboration by everyone... so, optimal play.
Then assume a 2/9 chance from receiving a bonus from other responsibilities (there are 9 others, at best two of them will be complete before the one in question). This is just an intuitive guess.</t>
        </r>
      </text>
    </comment>
    <comment ref="H60" authorId="0" shapeId="0">
      <text>
        <r>
          <rPr>
            <sz val="9"/>
            <color rgb="FF000000"/>
            <rFont val="Tahoma"/>
            <family val="2"/>
            <charset val="1"/>
          </rPr>
          <t>Sharon:</t>
        </r>
        <r>
          <rPr>
            <sz val="10"/>
            <rFont val="Arial"/>
            <family val="2"/>
            <charset val="1"/>
          </rPr>
          <t>Assume 1/5 chance of getting the bonus, if players complete 2 communals first</t>
        </r>
      </text>
    </comment>
    <comment ref="E61" authorId="0" shapeId="0">
      <text>
        <r>
          <rPr>
            <sz val="9"/>
            <color rgb="FF000000"/>
            <rFont val="Tahoma"/>
            <family val="2"/>
            <charset val="1"/>
          </rPr>
          <t>Sharon:</t>
        </r>
        <r>
          <rPr>
            <sz val="10"/>
            <rFont val="Arial"/>
            <family val="2"/>
            <charset val="1"/>
          </rPr>
          <t>At most, this is worth +4 if you complete it and then use all four of your owned items.</t>
        </r>
      </text>
    </comment>
    <comment ref="E62" authorId="0" shapeId="0">
      <text>
        <r>
          <rPr>
            <sz val="9"/>
            <color rgb="FF000000"/>
            <rFont val="Tahoma"/>
            <family val="2"/>
            <charset val="1"/>
          </rPr>
          <t>Sharon:</t>
        </r>
        <r>
          <rPr>
            <sz val="10"/>
            <rFont val="Arial"/>
            <family val="2"/>
            <charset val="1"/>
          </rPr>
          <t>Guessing that you won't overpay by a huge amount, maybe 2 per responsibility completed and you might only complete one of them.</t>
        </r>
      </text>
    </comment>
    <comment ref="E63" authorId="0" shapeId="0">
      <text>
        <r>
          <rPr>
            <sz val="9"/>
            <color rgb="FF000000"/>
            <rFont val="Tahoma"/>
            <family val="2"/>
            <charset val="1"/>
          </rPr>
          <t>Sharon:</t>
        </r>
        <r>
          <rPr>
            <sz val="10"/>
            <rFont val="Arial"/>
            <family val="2"/>
            <charset val="1"/>
          </rPr>
          <t>If you draw a disaster, it's either an average of 9 (paid on your own) or 11 (if community helps). Let's call it 10. There are 3 disasters and a 1/5 chance of you drawing each, so IF you complete this early you have saved yourself 6. (In normal use if you play it later in the game it might only be worth 4 on average? But using 6 here.)</t>
        </r>
      </text>
    </comment>
    <comment ref="E64" authorId="0" shapeId="0">
      <text>
        <r>
          <rPr>
            <sz val="9"/>
            <color rgb="FF000000"/>
            <rFont val="Tahoma"/>
            <family val="2"/>
            <charset val="1"/>
          </rPr>
          <t>Sharon:</t>
        </r>
        <r>
          <rPr>
            <sz val="10"/>
            <rFont val="Arial"/>
            <family val="2"/>
            <charset val="1"/>
          </rPr>
          <t>Realistically, finishing this before first Festival will be VERY difficult. Assume two festivals' use, best case.</t>
        </r>
      </text>
    </comment>
    <comment ref="E65" authorId="0" shapeId="0">
      <text>
        <r>
          <rPr>
            <sz val="9"/>
            <color rgb="FF000000"/>
            <rFont val="Tahoma"/>
            <family val="2"/>
            <charset val="1"/>
          </rPr>
          <t>Sharon:</t>
        </r>
        <r>
          <rPr>
            <sz val="10"/>
            <rFont val="Arial"/>
            <family val="2"/>
            <charset val="1"/>
          </rPr>
          <t>Approximated +1 hand size as having a value equivalent to 1 card.</t>
        </r>
      </text>
    </comment>
  </commentList>
</comments>
</file>

<file path=xl/sharedStrings.xml><?xml version="1.0" encoding="utf-8"?>
<sst xmlns="http://schemas.openxmlformats.org/spreadsheetml/2006/main" count="1333" uniqueCount="495">
  <si>
    <t>Card Name</t>
  </si>
  <si>
    <t>Type</t>
  </si>
  <si>
    <t>Owner</t>
  </si>
  <si>
    <t>Option A</t>
  </si>
  <si>
    <t>Value</t>
  </si>
  <si>
    <t>Count</t>
  </si>
  <si>
    <t>Changes/Comments - 02/09</t>
  </si>
  <si>
    <t>Changes/Comments - MM/DD</t>
  </si>
  <si>
    <t>1 Dinar</t>
  </si>
  <si>
    <t>Starting Resource</t>
  </si>
  <si>
    <t>Shepherd</t>
  </si>
  <si>
    <t>Update. TGC version</t>
  </si>
  <si>
    <t>Cowherd</t>
  </si>
  <si>
    <t>Potter</t>
  </si>
  <si>
    <t>Vintner</t>
  </si>
  <si>
    <t>Date Farmer</t>
  </si>
  <si>
    <t>Jar of Milk</t>
  </si>
  <si>
    <t>Jar of Honey</t>
  </si>
  <si>
    <t>Sheep</t>
  </si>
  <si>
    <t>Garment</t>
  </si>
  <si>
    <t>Pitcher of Wine</t>
  </si>
  <si>
    <t>Resource</t>
  </si>
  <si>
    <t>Any</t>
  </si>
  <si>
    <t>Empty Vessel</t>
  </si>
  <si>
    <t>2 Dinarim</t>
  </si>
  <si>
    <t>3 Dinarim</t>
  </si>
  <si>
    <t>4 Dinarim</t>
  </si>
  <si>
    <t>5 Dinarim</t>
  </si>
  <si>
    <t>Date Farmer’s quality goods. Illegal owners may give this to the owner but may not trade it or use it towards Communal Responsibilities or events; spending on Family Responsibilities or discarding is a transgression</t>
  </si>
  <si>
    <t>Vintner’s quality goods. Illegal owners may give this to the owner but may not trade it or use it towards Communal Responsibilities or events; spending on Family Responsibilities or discarding is a transgression.</t>
  </si>
  <si>
    <t>Cowherd’s quality goods. Illegal owners may give this to owner but may not trade it or use it towards Communal Responsibilities or events; spending on Family Responsibilities or discarding is a transgression.</t>
  </si>
  <si>
    <t>Potter’s quality goods. Illegal owners may give this to owner but may not trade it or use it towards Communal Responsibilities or events; spending on Family Responsibilities or discarding is a transgression.</t>
  </si>
  <si>
    <t>Shepherd’s quality goods. Illegal owners may give this to the owner but may not trade it or use it towards Communal Responsibilities or events; spending on Family Responsibilities or discarding is a transgression.</t>
  </si>
  <si>
    <t>Money-purse</t>
  </si>
  <si>
    <t>Date Farmer’s marked purse. Illegal owners may give this to the owner but may not trade it or use it towards Communal Responsibilities or events; spending on Family Responsibilities or discarding is a transgression</t>
  </si>
  <si>
    <t>Vintner’s marked purse. Illegal owners may give this to the owner but may not trade it or use it towards Communal Responsibilities or events; spending on Family Responsibilities or discarding is a transgression.</t>
  </si>
  <si>
    <t>Cowherd’s marked purse. Illegal owners may give this to the owner but may not trade it or use it towards Communal Responsibilities or events; spending on Family Responsibilities or discarding is a transgression.</t>
  </si>
  <si>
    <t>Potter’s marked purse. Illegal owners may give this to the owner but may not trade it or use it towards Communal Responsibilities or events; spending on Family Responsibilities or discarding is a transgression.</t>
  </si>
  <si>
    <t>Shepherd’s marked purse. Illegal owners may give this to the owner but may not trade it or use it towards Communal Responsibilities or events; spending on Family Responsibilities or discarding is a transgression</t>
  </si>
  <si>
    <t>Cow</t>
  </si>
  <si>
    <t>Update. TGC version - Sheep removed</t>
  </si>
  <si>
    <t>Donkey</t>
  </si>
  <si>
    <t>Cowherd’s prize cow. Illegal owners may give this to the owner but may not trade it or use it towards Communal Responsibilities or events; spending on Family Responsibilities or discarding is a transgression</t>
  </si>
  <si>
    <t>Potter’s prize donkey. Illegal owners may give this to the owner but may not trade it or use it towards Communal Responsibilities or events; spending on Family Responsibilities or discarding is a transgression.</t>
  </si>
  <si>
    <t>Shepherd’s prize sheep. Illegal owners may give this to the owner but may not trade it or use it towards Communal Responsibilities or events; spending on Family Responsibilities or discarding is a transgression</t>
  </si>
  <si>
    <t>Stranger</t>
  </si>
  <si>
    <t>Illegal owners may give this to the owner but may not trade it or use it towards Communal Responsibilities or events; spending on Family Responsibilities or discarding is a transgression.</t>
  </si>
  <si>
    <t>Illegal owners may give this to the owner but may not trade it or use it towards Communal Responsibilities or events; spending on Family Responsibilities or discarding is a transgression</t>
  </si>
  <si>
    <t>Time Unit</t>
  </si>
  <si>
    <t>1 Time Unit</t>
  </si>
  <si>
    <t>Actions</t>
  </si>
  <si>
    <t>Extra Resource Generation
Sell Resources (value 2)
Trade with a Neighbor
Access the Tzedakah
Buy an Income Generator (Role Specific)
Advance Family Responsibility
Advance Communal Responsibility</t>
  </si>
  <si>
    <t>Marker</t>
  </si>
  <si>
    <t>Starting Player Token</t>
  </si>
  <si>
    <t>Lost Resource</t>
  </si>
  <si>
    <t>May not be traded or used towards Communal Responsibilities or events; spending on Family Responsibilities or discarding is a Transgression.</t>
  </si>
  <si>
    <t>Moved to tab Other</t>
  </si>
  <si>
    <t>Token</t>
  </si>
  <si>
    <t>Cowherd</t>
  </si>
  <si>
    <t>Content</t>
  </si>
  <si>
    <t>Owned Objects</t>
  </si>
  <si>
    <t>Changes/Comments - 02/04</t>
  </si>
  <si>
    <t>Changes/Comments – 2/10</t>
  </si>
  <si>
    <t>Starting Role</t>
  </si>
  <si>
    <t>Owns: 1 Dinar, Jar of Honey</t>
  </si>
  <si>
    <t>Change abilities to new ones. - JD 02/04/16</t>
  </si>
  <si>
    <t>Update ability now that discard has been removed. -JD 2/10/16</t>
  </si>
  <si>
    <t>Owns: 1 Dinar, Sheep</t>
  </si>
  <si>
    <t>Fixed a spelling mistake – JD</t>
  </si>
  <si>
    <t>Owns: 1 Dinar, Garment</t>
  </si>
  <si>
    <t>Owns: 1 Dinar, Jar of Milk</t>
  </si>
  <si>
    <t>Owns: 1 Dinar, Pitcher of Wine</t>
  </si>
  <si>
    <t>Updated Early Riser to fit into new Event handling of game.  -JD</t>
  </si>
  <si>
    <t>Responsibilities</t>
  </si>
  <si>
    <t>Text</t>
  </si>
  <si>
    <t>Category</t>
  </si>
  <si>
    <t>Bonus From</t>
  </si>
  <si>
    <t>Text Template</t>
  </si>
  <si>
    <t>Cost Value</t>
  </si>
  <si>
    <t>Bonus value</t>
  </si>
  <si>
    <t>Bonus to</t>
  </si>
  <si>
    <t>Comments - 02/09</t>
  </si>
  <si>
    <t>Comments - MM/DD</t>
  </si>
  <si>
    <t>Teach a Trade</t>
  </si>
  <si>
    <t>Family Responsibility</t>
  </si>
  <si>
    <t>Resources that list you as the owner are worth +1.</t>
  </si>
  <si>
    <t>Update. TGC version / Dev Friendly</t>
  </si>
  <si>
    <t>Teach the Law</t>
  </si>
  <si>
    <t>You may contribute to two Family and/or Communal Responsibilities on your turn.</t>
  </si>
  <si>
    <t>Teach to Swim</t>
  </si>
  <si>
    <t>For any Disaster Events you draw, treat it as if 4 have already been donated</t>
  </si>
  <si>
    <t>Celebrate Marriage</t>
  </si>
  <si>
    <t>At the start of each Festival, draw a random card from the Resource discard pile.</t>
  </si>
  <si>
    <t>Redemption of Firstborn</t>
  </si>
  <si>
    <t>Your hand size limit is now +1.</t>
  </si>
  <si>
    <t>Additional text</t>
  </si>
  <si>
    <t>Additional Bonus value</t>
  </si>
  <si>
    <t>Train a Teacher</t>
  </si>
  <si>
    <t>Communal Responsibility</t>
  </si>
  <si>
    <t>Train a Scribe</t>
  </si>
  <si>
    <t>Train a Judge</t>
  </si>
  <si>
    <t>Build a Synagogue</t>
  </si>
  <si>
    <t>Charity Collector</t>
  </si>
  <si>
    <t>Clean Water</t>
  </si>
  <si>
    <t>Train a Butcher</t>
  </si>
  <si>
    <t>Train a Doctor</t>
  </si>
  <si>
    <t>Build a Bathhouse</t>
  </si>
  <si>
    <t>Event Type</t>
  </si>
  <si>
    <t>Halachah</t>
  </si>
  <si>
    <t>Season</t>
  </si>
  <si>
    <t>Collective Cost</t>
  </si>
  <si>
    <t>Disaster Bonus Trigger</t>
  </si>
  <si>
    <t>Disaster Bonus</t>
  </si>
  <si>
    <t>Card Net Value</t>
  </si>
  <si>
    <t>Affected Player</t>
  </si>
  <si>
    <t>Flags</t>
  </si>
  <si>
    <t>Add "stranger" resource in hand</t>
  </si>
  <si>
    <t>Lose Resource from hand (No player agency)</t>
  </si>
  <si>
    <t>Has multiple choices</t>
  </si>
  <si>
    <t>Has Negotiation/Trade</t>
  </si>
  <si>
    <t>Has Transgression Option</t>
  </si>
  <si>
    <t>Event is Persistent (Is not resolved instantly)</t>
  </si>
  <si>
    <t>Has Ignore Option</t>
  </si>
  <si>
    <t>Has Draw Card Option</t>
  </si>
  <si>
    <t>Comments - 2/3/2016</t>
  </si>
  <si>
    <t>Money in the River</t>
  </si>
  <si>
    <t>Individual - Found</t>
  </si>
  <si>
    <t>Updated with TGC/ Dev Friendly</t>
  </si>
  <si>
    <t>Validated TGC - Bruno</t>
  </si>
  <si>
    <t>Animal Lost</t>
  </si>
  <si>
    <t>Individual - Lost</t>
  </si>
  <si>
    <t>{player_affected} puts a random one underneath this card. That animal is no longer in their hand, but may be found during Festival</t>
  </si>
  <si>
    <t>First player in turn order with any legally owned animals</t>
  </si>
  <si>
    <t>Abandoned Donkey</t>
  </si>
  <si>
    <t>Animal Runs Away</t>
  </si>
  <si>
    <t>1,2</t>
  </si>
  <si>
    <t>You see a neighbor’s animal run away. 
{player_affected} You may ignore it (owner discards the animal to your transgression pile) OR return it (go straight to discard phase).</t>
  </si>
  <si>
    <t>The next player in turn order with any animals chooses a random one.</t>
  </si>
  <si>
    <t>Found an Object</t>
  </si>
  <si>
    <t>1,2,3</t>
  </si>
  <si>
    <t>{player_affected} draws a Lost Resource card. It is not legally theirs, but counts as a card in their hand.</t>
  </si>
  <si>
    <t>First player in turn order with fewer than 3 Resources</t>
  </si>
  <si>
    <t>Object Lost</t>
  </si>
  <si>
    <t>{player_affected} puts a random legally owned Resource underneath this card. It is no longer in their hand, but may be found during a Festival.</t>
  </si>
  <si>
    <t>Player with the most Family Responsibilities completed</t>
  </si>
  <si>
    <t>Abandoned Cow</t>
  </si>
  <si>
    <t>Abandoned Sheep</t>
  </si>
  <si>
    <t>Khamsin (Windstorm)</t>
  </si>
  <si>
    <t>Community - Disaster</t>
  </si>
  <si>
    <t>All players</t>
  </si>
  <si>
    <t>Festival (Sukkot)</t>
  </si>
  <si>
    <t>Community - Festival</t>
  </si>
  <si>
    <t>Perform a Festival Phase now. (All players, in turn order: declare lost/found objects, open market, draw new Responsibilities). Then draw another Event.</t>
  </si>
  <si>
    <t>Monsoon</t>
  </si>
  <si>
    <t>Community - Crisis</t>
  </si>
  <si>
    <t>2x</t>
  </si>
  <si>
    <t>all players</t>
  </si>
  <si>
    <t>2,4</t>
  </si>
  <si>
    <t>Breeding</t>
  </si>
  <si>
    <t>3</t>
  </si>
  <si>
    <t>Scholarly</t>
  </si>
  <si>
    <t>Player with the fewest Family Responsibilities keeps this card.</t>
  </si>
  <si>
    <t>Money in the Dust</t>
  </si>
  <si>
    <t>The next player in turn order with any dinarim cards</t>
  </si>
  <si>
    <t>Flood</t>
  </si>
  <si>
    <t>Locusts</t>
  </si>
  <si>
    <t>Objective: Donate {col_cost}.
Failure: {player_affected} discard all Resources in their hands.</t>
  </si>
  <si>
    <t>Plague</t>
  </si>
  <si>
    <t>Objective: Donate {col_cost}.
Failure: {player_affected} must collectively discard a total of 8 Resource cards. If players cannot do this (or refuse to), the game ends in destitution.</t>
  </si>
  <si>
    <t>Festival(Shavuot)</t>
  </si>
  <si>
    <t>Perform a Festival Phase now. ({player_affected}, in turn order: declare lost/found objects, open market, draw new Responsibilities). Then draw another Event.</t>
  </si>
  <si>
    <t>Bumper Crop</t>
  </si>
  <si>
    <t>3,4</t>
  </si>
  <si>
    <t>You have an extra yield this season. 
{player_affected} draws a Resource.</t>
  </si>
  <si>
    <t>Player with the fewest completed Family Responsibilities</t>
  </si>
  <si>
    <t>Honey Jar Cracks</t>
  </si>
  <si>
    <t>Honey Jar cracks</t>
  </si>
  <si>
    <t>Festival (Pesach)</t>
  </si>
  <si>
    <t>Fire</t>
  </si>
  <si>
    <t>Celebrate Birth</t>
  </si>
  <si>
    <t>Vers:</t>
  </si>
  <si>
    <t>Transgression Text</t>
  </si>
  <si>
    <t>Beyond the Law Text</t>
  </si>
  <si>
    <t>Lost/Found Text</t>
  </si>
  <si>
    <t>Changes/Comments -02/10</t>
  </si>
  <si>
    <t>Take a completed Family Responsibility back to your hand.</t>
  </si>
  <si>
    <t>Complete a Family Responsibility in your hand for free.</t>
  </si>
  <si>
    <t>Object's owner is found!</t>
  </si>
  <si>
    <t>Validated TGC Version</t>
  </si>
  <si>
    <t>You must pay restitution as with Teshuvah for this transgression OR take a completed Family Responsibility back to your hand.</t>
  </si>
  <si>
    <t>If you can complete a Family Responsibility in your hand with legally owned resources now, you may do so.</t>
  </si>
  <si>
    <t>You must pay restitution as with Teshuvah for this transgression at a cost of +2 OR take a completed Family Responsibility back to your hand.</t>
  </si>
  <si>
    <t>If you can complete a Family Responsibility in your hand with legally owned resources now at -2 cost, you may do so.</t>
  </si>
  <si>
    <t>You must pay restitution as with Teshuvah for this transgression at a cost of +4 OR take a completed Family Responsibility back to your hand.</t>
  </si>
  <si>
    <t>If you can complete a Family Responsibility in your hand with legally owned resources now at -4 cost, you may do so.</t>
  </si>
  <si>
    <t>You must pay restitution as with Teshuvah for this transgression at a cost of +6 OR take a completed Family Responsibility back to your hand.</t>
  </si>
  <si>
    <t>If you can complete a Family Responsibility in your hand with legally owned resources now at -6 cost, you may do so.</t>
  </si>
  <si>
    <t>Object's owner is not found.</t>
  </si>
  <si>
    <t>No effect.</t>
  </si>
  <si>
    <t>Event Name</t>
  </si>
  <si>
    <t>Quantity</t>
  </si>
  <si>
    <t>Value (dinarim)</t>
  </si>
  <si>
    <t>Total Value</t>
  </si>
  <si>
    <t>(Extra cards drawn)</t>
  </si>
  <si>
    <t>Resource Name</t>
  </si>
  <si>
    <t>Total Resource cards drawn per game:</t>
  </si>
  <si>
    <t>10 (2 per starting hand)</t>
  </si>
  <si>
    <t>60 (2 per player turn)</t>
  </si>
  <si>
    <t>2 (2x Bumper Crop)</t>
  </si>
  <si>
    <t>2 (Cowherd special ability)</t>
  </si>
  <si>
    <t>Total: 74 (+4 from Lost Objects deck, one of which you're the Legal Owner, the others you're not!)</t>
  </si>
  <si>
    <t>Player owned cards:</t>
  </si>
  <si>
    <t>(* 4 per player, so 16 that don't belong to a given player)</t>
  </si>
  <si>
    <t>NPC owned cards:</t>
  </si>
  <si>
    <t>Average animal cost:</t>
  </si>
  <si>
    <t>Average object cost:</t>
  </si>
  <si>
    <t>(Cards drawn from Object deck during game)</t>
  </si>
  <si>
    <t>Total Quantity / Total Value</t>
  </si>
  <si>
    <t>(Lost Objects deck)</t>
  </si>
  <si>
    <t>Average Value:</t>
  </si>
  <si>
    <t>Total Quantity:</t>
  </si>
  <si>
    <t>Total Value:</t>
  </si>
  <si>
    <t>Total wealth (non-transgression): 237 (238 minus a value-1 card, which will probably be on bottom from Winemaker's ability), plus the value of Potter's and Shepherd's abilities (+6 and +6?) for a total of 249.</t>
  </si>
  <si>
    <t>Avg Value:</t>
  </si>
  <si>
    <t>If all players complete 3 family responsibilities at an average cost of 11, that's 33x5 = 165</t>
  </si>
  <si>
    <t>Total Value w/o NPCs:</t>
  </si>
  <si>
    <t>If players complete 3 communal responsibilities at an average cost of 22, that's 22x3 = 66.</t>
  </si>
  <si>
    <t>Avg Value w/o NPCs:</t>
  </si>
  <si>
    <t>This gives a total expense of 231. And that's without responsibility advantages/discounts!</t>
  </si>
  <si>
    <t>With Communals giving an average of, say, +3 to another Communal (except the first) and +9 to three Families, that's +33</t>
  </si>
  <si>
    <t>Number of turns:</t>
  </si>
  <si>
    <t>Turns per player:</t>
  </si>
  <si>
    <t>Each Family gives an average bonus of +4 (x3 x5 = +60)</t>
  </si>
  <si>
    <t>Player income per turn:</t>
  </si>
  <si>
    <t>Positive Events not accounted for above: 2 Wallet (+10), Breeding (+1.5), Scholarship (+3), Money in Dust (+4), 3 Abandoned Animals (+9), Money in River (+4), Honey Vessel Cracks (+1.25 between both) = +32.75</t>
  </si>
  <si>
    <t>Total player income:</t>
  </si>
  <si>
    <t>Single player income:</t>
  </si>
  <si>
    <t>Negative Events not accounted for above: 3 Lost Resource (-8.5), Missing Animal (-1.5), Disasters (-30), Crises (-36) = -76</t>
  </si>
  <si>
    <t>Starting hand (2 cards per player):</t>
  </si>
  <si>
    <t>Starting hand:</t>
  </si>
  <si>
    <t>Total Bonuses: 249+33+60+32.75 = 374.75</t>
  </si>
  <si>
    <t>All special abilities</t>
  </si>
  <si>
    <t>Special ability bonus:</t>
  </si>
  <si>
    <t>Total Payments and Losses: 165+66+76 = 307</t>
  </si>
  <si>
    <t>Card 1</t>
  </si>
  <si>
    <t>Card 2</t>
  </si>
  <si>
    <t>Total Communal Requirements:</t>
  </si>
  <si>
    <t>Share of communals:</t>
  </si>
  <si>
    <t>Date farmer owns: total value 20</t>
  </si>
  <si>
    <t>1d</t>
  </si>
  <si>
    <t>Wine</t>
  </si>
  <si>
    <t>Total Family Requirements:</t>
  </si>
  <si>
    <t>Individual family:</t>
  </si>
  <si>
    <t>Wine maker owns: total value 16</t>
  </si>
  <si>
    <t>Honey</t>
  </si>
  <si>
    <t>Cowherd owns: 9+8= 17</t>
  </si>
  <si>
    <t>Net Wealth from All Players:</t>
  </si>
  <si>
    <t>Net Wealth (1 player):</t>
  </si>
  <si>
    <t>Potter owns: 6+7 = 13</t>
  </si>
  <si>
    <t>Shepherd owns: 12+6 = 18</t>
  </si>
  <si>
    <t>Milk</t>
  </si>
  <si>
    <t>Communal Responsibilities</t>
  </si>
  <si>
    <t>Give Bonus (Family)</t>
  </si>
  <si>
    <t>Give Bonus (Community)</t>
  </si>
  <si>
    <t>Additional Bonus</t>
  </si>
  <si>
    <t>Net Gain/Loss</t>
  </si>
  <si>
    <t>Therefore, Date Farmer should get the weakest ability; Potter should be strongest; other three are somewhere in between.</t>
  </si>
  <si>
    <t>Winemaker's ability: can turn a 1 or 2 value card (if any is owned) into an average 3-value. Sees 14 cards over the course of the game (not counting Events). There are 13 value-1 cards and 12 value-2 cards in the 83-card deck, so of the 14 cards drawn, the Winemaker can be expected to see about two 1-value and two 2-value cards, so this would be used 4 times to gain a total of 6 dinarim on average.</t>
  </si>
  <si>
    <t>Ignore Plague</t>
  </si>
  <si>
    <t>Potter's ability:  Vessels count as +1. There are 23 legal vessels. With 14 card draws, that's about 3.87 uses (likely more, since others have an incentive to trade to the Potter). Call it +4 for now.</t>
  </si>
  <si>
    <t>Cowherd's ability: easy, draw 2 cards = +6.</t>
  </si>
  <si>
    <t>Shepherd's ability: worth up to 9 with Transgression or 7 without, but 6 is probably typical.</t>
  </si>
  <si>
    <t>Transgressions</t>
  </si>
  <si>
    <t>Date Farmer's ability: on average will lose one thing in the game, get it back earlier (+3?). Also 11 Stranger cards (5 in deck, 6 in Lost Objects of which 4 are drawn in a game) so a little less than 2 such cards on average, for whatever hand space is worth. Let's call this a 3-point ability, as an estimate.</t>
  </si>
  <si>
    <t>Bonus</t>
  </si>
  <si>
    <t>Subtotal</t>
  </si>
  <si>
    <t>Qty</t>
  </si>
  <si>
    <t>Ignore Monsoon</t>
  </si>
  <si>
    <t>Total abilities: +25 wealth per game.</t>
  </si>
  <si>
    <t>Ignore Locusts</t>
  </si>
  <si>
    <t>Avg Cost:</t>
  </si>
  <si>
    <t>(Was: 128 / 22 / 28, avg cost -3.155555)</t>
  </si>
  <si>
    <t>Family Responsibilities</t>
  </si>
  <si>
    <t>Receive Bonus</t>
  </si>
  <si>
    <t>Special Effect</t>
  </si>
  <si>
    <t>(Was avg -5.1866666)</t>
  </si>
  <si>
    <t/>
  </si>
  <si>
    <t>Counts as a Resource Card in hand.</t>
  </si>
  <si>
    <t>RES</t>
  </si>
  <si>
    <t>Few/ Selected</t>
  </si>
  <si>
    <t>Community Events</t>
  </si>
  <si>
    <t>Cost:</t>
  </si>
  <si>
    <t>RID</t>
  </si>
  <si>
    <t>All</t>
  </si>
  <si>
    <t>Action Events</t>
  </si>
  <si>
    <t>Lost/Found:</t>
  </si>
  <si>
    <t>EID</t>
  </si>
  <si>
    <t>Right Player</t>
  </si>
  <si>
    <t>Found/Lost Objects</t>
  </si>
  <si>
    <t>Transgression:</t>
  </si>
  <si>
    <t>PID</t>
  </si>
  <si>
    <t>Left player</t>
  </si>
  <si>
    <t>Support Cards</t>
  </si>
  <si>
    <t>Beyond the Law:</t>
  </si>
  <si>
    <t>REP</t>
  </si>
  <si>
    <t>Partner</t>
  </si>
  <si>
    <t>Gift Card</t>
  </si>
  <si>
    <t>Value:</t>
  </si>
  <si>
    <t>GID</t>
  </si>
  <si>
    <t>None</t>
  </si>
  <si>
    <t>Progress Cards</t>
  </si>
  <si>
    <t>Owner:</t>
  </si>
  <si>
    <t>REC</t>
  </si>
  <si>
    <t>MKR</t>
  </si>
  <si>
    <t>Resource Generator</t>
  </si>
  <si>
    <t>Spring</t>
  </si>
  <si>
    <t>Commodity</t>
  </si>
  <si>
    <t>Summer</t>
  </si>
  <si>
    <t>Resources/Commodity</t>
  </si>
  <si>
    <t>Fall</t>
  </si>
  <si>
    <t>PC Standing</t>
  </si>
  <si>
    <t>Winter</t>
  </si>
  <si>
    <t>Winemaker</t>
  </si>
  <si>
    <t>Any</t>
  </si>
  <si>
    <t>NPC</t>
  </si>
  <si>
    <t>OTR</t>
  </si>
  <si>
    <t>Crisis</t>
  </si>
  <si>
    <t>Heshbon</t>
  </si>
  <si>
    <t>Event</t>
  </si>
  <si>
    <t>Season 1</t>
  </si>
  <si>
    <t>Season 2</t>
  </si>
  <si>
    <t>Season 3</t>
  </si>
  <si>
    <t>Season 4</t>
  </si>
  <si>
    <t>Updated TGC - Development Team Version</t>
  </si>
  <si>
    <t>Image Name</t>
  </si>
  <si>
    <t>Bonus to Communal</t>
  </si>
  <si>
    <t>Bonus to Family</t>
  </si>
  <si>
    <t>Comments - 05/12</t>
  </si>
  <si>
    <t>Split  column bonus to into 2 columns (Bonus to communal and bonus to family)</t>
  </si>
  <si>
    <t>Changes/Comments - 05/15/16</t>
  </si>
  <si>
    <t>Moved back to Resources for the digital version - Lucas</t>
  </si>
  <si>
    <t>CR_Teacher</t>
  </si>
  <si>
    <t>CR_Scribe</t>
  </si>
  <si>
    <t>CR_Judge</t>
  </si>
  <si>
    <t>CR_Synagogue</t>
  </si>
  <si>
    <t>CR_Charity</t>
  </si>
  <si>
    <t>CR_Butcher</t>
  </si>
  <si>
    <t>CR_CleanWater</t>
  </si>
  <si>
    <t>CR_TrainDoctor</t>
  </si>
  <si>
    <t>CR_Bathhouse</t>
  </si>
  <si>
    <t>CR_Bathroom</t>
  </si>
  <si>
    <t>FR_Trade</t>
  </si>
  <si>
    <t>FR_Law</t>
  </si>
  <si>
    <t>FR_Swim</t>
  </si>
  <si>
    <t>FR_Marriage</t>
  </si>
  <si>
    <t>FR_Firstborn</t>
  </si>
  <si>
    <t>R_Milk</t>
  </si>
  <si>
    <t>R_Honey</t>
  </si>
  <si>
    <t>R_Sheep</t>
  </si>
  <si>
    <t>R_Garment</t>
  </si>
  <si>
    <t>R_Wine</t>
  </si>
  <si>
    <t>R_Empty</t>
  </si>
  <si>
    <t>R_Cow</t>
  </si>
  <si>
    <t>R_Donkey</t>
  </si>
  <si>
    <t>D_2</t>
  </si>
  <si>
    <t>D_3</t>
  </si>
  <si>
    <t>D_5</t>
  </si>
  <si>
    <t>E_LostAnimal</t>
  </si>
  <si>
    <t>E_AbandonedDonkey</t>
  </si>
  <si>
    <t>E_AnimalRunsAway</t>
  </si>
  <si>
    <t>E_FoundObject</t>
  </si>
  <si>
    <t>E_LostObject</t>
  </si>
  <si>
    <t>E_AbandonedCow</t>
  </si>
  <si>
    <t>E_AbandonedSheep</t>
  </si>
  <si>
    <t>E_Windstorm</t>
  </si>
  <si>
    <t>E_Monsoon</t>
  </si>
  <si>
    <t>E_Breeding</t>
  </si>
  <si>
    <t>E_Scholarship</t>
  </si>
  <si>
    <t>E_Flood</t>
  </si>
  <si>
    <t>E_Locusts</t>
  </si>
  <si>
    <t>E_Plague</t>
  </si>
  <si>
    <t>E_Fire</t>
  </si>
  <si>
    <t>E_Birth</t>
  </si>
  <si>
    <t>E_FoundRiver</t>
  </si>
  <si>
    <t>E_Sukkot</t>
  </si>
  <si>
    <t>E_MoneyRiver</t>
  </si>
  <si>
    <t>E_MoneyDust</t>
  </si>
  <si>
    <t>E_Shavuot</t>
  </si>
  <si>
    <t>E_BumperCrop</t>
  </si>
  <si>
    <t>E_HoneyJarCracks</t>
  </si>
  <si>
    <t>D_12a</t>
  </si>
  <si>
    <t>D_12b</t>
  </si>
  <si>
    <t>D_BabylonA</t>
  </si>
  <si>
    <t>D_BabylonB</t>
  </si>
  <si>
    <t>D_PalestineA</t>
  </si>
  <si>
    <t>D_PalestineB</t>
  </si>
  <si>
    <t>D_4</t>
  </si>
  <si>
    <t>R_Purse</t>
  </si>
  <si>
    <t>Changes/Comments - 05/26</t>
  </si>
  <si>
    <t>Updated all card image names.</t>
  </si>
  <si>
    <t>Comments - 05/26</t>
  </si>
  <si>
    <t>Updated all card image names</t>
  </si>
  <si>
    <t>Updated all card images</t>
  </si>
  <si>
    <t>Education</t>
  </si>
  <si>
    <t>Public Health</t>
  </si>
  <si>
    <t>Marriage</t>
  </si>
  <si>
    <t>If Plague Event is drawn after this is complete, its donation cost is</t>
  </si>
  <si>
    <t>If Monsoon Event is drawn after this is complete, its donation cost is</t>
  </si>
  <si>
    <t>If Locust Event is drawn after this is complete, its donation cost is</t>
  </si>
  <si>
    <t>E_PurseRiver</t>
  </si>
  <si>
    <t>Comments - 06/02</t>
  </si>
  <si>
    <t>Fixed image names</t>
  </si>
  <si>
    <t>Community and Law</t>
  </si>
  <si>
    <t>Food and Water</t>
  </si>
  <si>
    <t>Image Icon</t>
  </si>
  <si>
    <t>Dinar</t>
  </si>
  <si>
    <t>Empty</t>
  </si>
  <si>
    <t>Role_Vintner_M</t>
  </si>
  <si>
    <t>Changes/Comments - 06/03</t>
  </si>
  <si>
    <t>Role_Potter_F</t>
  </si>
  <si>
    <t>Role_Potter_M</t>
  </si>
  <si>
    <t>Role_Cowherd_F</t>
  </si>
  <si>
    <t>Role_Cowherd_M</t>
  </si>
  <si>
    <t>Role_Shepherd_F</t>
  </si>
  <si>
    <t>Role_Datefarmer_F</t>
  </si>
  <si>
    <t>Role_Datefarmer_M</t>
  </si>
  <si>
    <t>Split M/F roles - Dakota</t>
  </si>
  <si>
    <t>Starting Resources</t>
  </si>
  <si>
    <t>Starting resources: 1 Dinar; Jar of Honey</t>
  </si>
  <si>
    <t>Starting resources: 1 Dinar, Sheep</t>
  </si>
  <si>
    <t>When you use legally owned Empty Vessels, Jars of Milk, Vessels of Wine, or Jars of Honey on Responsibilities, Crises, or Disasters, they are worth +1 value (for Communal Responsibilities and Crises, turn the cards sideways as a reminder).</t>
  </si>
  <si>
    <t>Once per game, draw two extra cards from the Resource Deck. This may be done at any time on your turn.</t>
  </si>
  <si>
    <t>Once per game, when a Resource is played or discarded by any player (including you), you may take one such card into your hand. This does not alter ownership of the card; treat it as if the card had just been drawn.</t>
  </si>
  <si>
    <t>When drawing Heshbon cards to check for lost and found objects during Festival, draw two cards instead of one and uses whichever card you prefer.</t>
  </si>
  <si>
    <t>Role_Vintner_F</t>
  </si>
  <si>
    <t>Role_Shepherd_M</t>
  </si>
  <si>
    <t>Starting Resources: 1 Dinar, Sheep</t>
  </si>
  <si>
    <t>Starting Resources: 1 Dinar, Garment</t>
  </si>
  <si>
    <t>Starting Resources: 1 Dinar, Jar of Milk</t>
  </si>
  <si>
    <t>Starting Resources: 1 Dinar, Vessel of Wine</t>
  </si>
  <si>
    <t>DATE FARMER</t>
  </si>
  <si>
    <t>SHEPHERD</t>
  </si>
  <si>
    <t>COWHERD</t>
  </si>
  <si>
    <t>POTTER</t>
  </si>
  <si>
    <t>VINTNER</t>
  </si>
  <si>
    <t>2</t>
  </si>
  <si>
    <t>4</t>
  </si>
  <si>
    <t>E_Pesach</t>
  </si>
  <si>
    <t>0.1.5</t>
  </si>
  <si>
    <t>Once on your turn, you may put one of your legally owned Resources on the bottom of the Resource deck and draw another Resource card.</t>
  </si>
  <si>
    <t>You celebrate the birth of a new child. 
Keep this card. Treat it as {value}</t>
  </si>
  <si>
    <t>{player_affected} keeps this card. It counts as an animal worth {value}</t>
  </si>
  <si>
    <t>Card Number</t>
  </si>
  <si>
    <t xml:space="preserve">Lost/Found </t>
  </si>
  <si>
    <t>You must pay restitution as with  Teshuvah for this transgression OR take a completed Family Responsibility back to your hand.</t>
  </si>
  <si>
    <t>You must pay restitution as with  Teshuvah for this transgression at a cost of +2 OR take a completed Family Responsibility back to your hand.</t>
  </si>
  <si>
    <t>You must pay restitution as with  Teshuvah for this transgression at a cost of +4 OR take a completed Family Responsibility back to your hand.</t>
  </si>
  <si>
    <t>You must pay restitution as with  Teshuvah for this transgression at a cost of +6 OR take a completed Family Responsibility back to your hand.</t>
  </si>
  <si>
    <t>Found Object in the River</t>
  </si>
  <si>
    <t>Money-Purse in River</t>
  </si>
  <si>
    <t>Build a Bathroom</t>
  </si>
  <si>
    <t>You find money floating in the river.
Treat this card as {value}.</t>
  </si>
  <si>
    <t>Mishneh Torah, Gezelah Va'Avedah 11:10</t>
  </si>
  <si>
    <t>Mishneh Torah, Gezelah Va'Avedah 11:11</t>
  </si>
  <si>
    <t>Mishneh Torah, Gezelah Va'Avedah 11:14</t>
  </si>
  <si>
    <t>Mishneh Torah, Gezelah Va'Avedah 11:1-2</t>
  </si>
  <si>
    <t>Mishneh Torah, Gezelah Va'Avedah 14:9-10</t>
  </si>
  <si>
    <t>Mishneh Torah, Gezelah Va'Avedah 12:1, 5-6</t>
  </si>
  <si>
    <t>Has above and beyond the law Option</t>
  </si>
  <si>
    <t>You see a stranger leave a donkey by the side of the road, neglecting to tie it down. You may ignore this card (nothing happens), keep it (transgression, treat this card as an animal of value {value} ), or return it (above and beyond the law and go straight to discard phase)</t>
  </si>
  <si>
    <t>You see a stranger leave a cow by the side of the road, neglecting to tie it down. You may ignore this card (nothing happens), keep it (transgression, treat this card as an animal of value {value}), or return it (above and beyond the law and go straight to discard phase)</t>
  </si>
  <si>
    <t>You see a stranger leave a sheep by the side of the road, neglecting to tie it down. You may ignore this card (nothing happens), keep it (transgression, treat this card as an animal of value {value}), or return it (above and beyond the law and go straight to discard phase)</t>
  </si>
  <si>
    <t>You find a marked money-purse in the river. 
Choose one: keep it (keep this card, counts as {value}) OR return it (discard this, going above and beyond the law).</t>
  </si>
  <si>
    <t>You see a neighbor drop money in the sand at the market. 
{player_affected} chooses a random one. You may look at it and return it (above and beyond the law) or keep it.</t>
  </si>
  <si>
    <t>Find the first player in turn order who owns at least one Jar of Honey. The next player after them who legally owns a Empty Vessel  chooses: ignore (Jar of Honey is discarded in their transgression pile), negotiate (Empty Vessel is lost in exchange for negotiated compensation), or help for free (Empty Vessel is lost, above and beyond the law).</t>
  </si>
  <si>
    <t>Find the first player in turn order who owns at least one Jar of Honey. The next player after them who legally owns a Pitcher of Wine chooses: ignore (Jar of Honey is discarded in their transgression pile), negotiate (Pitcher of Wine is lost in exchange for negotiated compensation), or help for free (Pitcher of Wine is lost, above and beyond the law).</t>
  </si>
  <si>
    <t>{player_affected} It can be used as a resource worth 3</t>
  </si>
  <si>
    <t>Collectively train a teacher. Pay 14, -{bonus} for each {bonus_from} completed.
Current cost: {cost}</t>
  </si>
  <si>
    <t>Collectively train a scribe. Pay 14, -{bonus} for each {bonus_from} completed.
Current cost: {cost}</t>
  </si>
  <si>
    <t>Collectively train a judge. Pay 12, -{bonus} for each {bonus_from} completed.
Current cost: {cost}</t>
  </si>
  <si>
    <t>Collectively build a Synagogue in your community. Pay 12, -{bonus} for each {bonus_from} completed.
Current cost: {cost}</t>
  </si>
  <si>
    <t>Collectively donate towards charity. Pay 12, -{bonus} for each {bonus_from} completed.
Current cost: {cost}</t>
  </si>
  <si>
    <t>Collectively get access to clean water. Pay 8, -{bonus} for each {bonus_from} completed.
Current cost: {cost}</t>
  </si>
  <si>
    <t>Collectively train a butcher. Pay 8, -{bonus} for each {bonus_from} completed.
Current cost: {cost}</t>
  </si>
  <si>
    <t>Collectively train a doctor. Pay 10, -{bonus} for each {bonus_from} completed. {additional_text} {additional_bonus}.
Current cost: {cost}</t>
  </si>
  <si>
    <t>Collectively build a community bathhouse. Pay 10, -{bonus} for each {bonus_from} completed. {additional_text} {additional_bonus}.
Current cost: {cost}</t>
  </si>
  <si>
    <t>Collectively build a public bathroom. Pay 10, -{bonus} for each {bonus_from} completed. {additional_text} {additional_bonus}.
Current cost: {cost}</t>
  </si>
  <si>
    <t>Pay 11, -{bonus} for each {bonus_from} completed, to redeem your firstborn son from the Kohen.
Current cost: {cost}
When complete: {bonus_to}</t>
  </si>
  <si>
    <t>Pay 12, -{bonus} for each {bonus_from} completed.
Current cost: {cost}
When complete: {bonus_to}</t>
  </si>
  <si>
    <t>Pay 11, -{bonus} for each {bonus_from} completed.
Current cost: {cost}
When complete: {bonus_to}</t>
  </si>
  <si>
    <t>Pay 10, -{bonus} for each {bonus_from} completed.
Current cost: {cost}
When complete: {bonus_to}</t>
  </si>
  <si>
    <t>Objective: Donate 2x the number of players in the game.
Current cost: {col_cost}
Failure: {player_affected} must pay (3) each. If any player cannot pay, the game ends in destitution.</t>
  </si>
  <si>
    <t>You find an object floating in the river.
Draw a Lost Resource. Keep as the legal owner, OR discard it (above and beyond the law).</t>
  </si>
  <si>
    <t>{player_affected} must lose a total of at least {col_cost} collectively.
Current cost: {col_cost}
For every {bonus_trigger} paid by you, gain +1 towards that total.
If the total cannot be paid, the game ends in destitution.</t>
  </si>
  <si>
    <t>{player_affected} must lose a total of at least {col_cost} collectively.
Current cost: {col_cost}
For every paid by {bonus_trigger} you, gain +{bonus} towards that total.
If the total cannot be paid, the game ends in destitution.</t>
  </si>
</sst>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0"/>
      <name val="Arial"/>
      <family val="2"/>
      <charset val="1"/>
    </font>
    <font>
      <sz val="11"/>
      <name val="Calibri"/>
      <family val="2"/>
      <charset val="1"/>
    </font>
    <font>
      <b/>
      <sz val="10"/>
      <name val="Arial"/>
      <family val="2"/>
      <charset val="1"/>
    </font>
    <font>
      <sz val="10"/>
      <color rgb="FF595959"/>
      <name val="Arial"/>
      <family val="2"/>
      <charset val="1"/>
    </font>
    <font>
      <sz val="10"/>
      <color rgb="FFAFABAB"/>
      <name val="Arial"/>
      <family val="2"/>
      <charset val="1"/>
    </font>
    <font>
      <b/>
      <sz val="15"/>
      <color rgb="FF44546A"/>
      <name val="Calibri"/>
      <family val="2"/>
      <charset val="1"/>
    </font>
    <font>
      <b/>
      <sz val="13"/>
      <color rgb="FF44546A"/>
      <name val="Calibri"/>
      <family val="2"/>
      <charset val="1"/>
    </font>
    <font>
      <i/>
      <sz val="11"/>
      <color rgb="FF7F7F7F"/>
      <name val="Calibri"/>
      <family val="2"/>
      <charset val="1"/>
    </font>
    <font>
      <sz val="10"/>
      <color rgb="FFCCCCCC"/>
      <name val="Arial"/>
      <family val="2"/>
      <charset val="1"/>
    </font>
    <font>
      <sz val="8"/>
      <color rgb="FFD0CECE"/>
      <name val="Arial"/>
      <family val="2"/>
      <charset val="1"/>
    </font>
    <font>
      <sz val="9"/>
      <color rgb="FF000000"/>
      <name val="Tahoma"/>
      <family val="2"/>
      <charset val="1"/>
    </font>
    <font>
      <b/>
      <sz val="12"/>
      <color rgb="FF44546A"/>
      <name val="Calibri"/>
      <family val="2"/>
      <charset val="1"/>
    </font>
    <font>
      <i/>
      <sz val="24"/>
      <color rgb="FF7F7F7F"/>
      <name val="Calibri"/>
      <family val="2"/>
      <charset val="1"/>
    </font>
    <font>
      <i/>
      <sz val="10"/>
      <color rgb="FF7F7F7F"/>
      <name val="Calibri"/>
      <family val="2"/>
      <charset val="1"/>
    </font>
    <font>
      <b/>
      <sz val="14"/>
      <color rgb="FF44546A"/>
      <name val="Calibri"/>
      <family val="2"/>
      <charset val="1"/>
    </font>
    <font>
      <sz val="14"/>
      <color rgb="FFAFABAB"/>
      <name val="Arial"/>
      <family val="2"/>
      <charset val="1"/>
    </font>
    <font>
      <b/>
      <sz val="8"/>
      <color rgb="FF595959"/>
      <name val="Arial"/>
      <family val="2"/>
      <charset val="1"/>
    </font>
    <font>
      <b/>
      <sz val="8"/>
      <name val="Arial"/>
      <family val="2"/>
      <charset val="1"/>
    </font>
    <font>
      <b/>
      <sz val="8"/>
      <color rgb="FFAFABAB"/>
      <name val="Arial"/>
      <family val="2"/>
      <charset val="1"/>
    </font>
    <font>
      <i/>
      <sz val="9"/>
      <color rgb="FF7F7F7F"/>
      <name val="Calibri"/>
      <family val="2"/>
      <charset val="1"/>
    </font>
    <font>
      <i/>
      <sz val="11"/>
      <color rgb="FF808080"/>
      <name val="Calibri"/>
      <family val="2"/>
      <charset val="1"/>
    </font>
    <font>
      <b/>
      <sz val="10"/>
      <color rgb="FF3F3F3F"/>
      <name val="Calibri"/>
      <family val="2"/>
      <charset val="1"/>
    </font>
    <font>
      <b/>
      <sz val="11"/>
      <color rgb="FF3F3F3F"/>
      <name val="Calibri"/>
      <family val="2"/>
      <charset val="1"/>
    </font>
    <font>
      <sz val="10"/>
      <name val="Arial"/>
      <family val="2"/>
      <charset val="1"/>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name val="Calibri"/>
      <family val="2"/>
      <scheme val="minor"/>
    </font>
    <font>
      <sz val="10"/>
      <name val="Arial"/>
      <family val="2"/>
    </font>
    <font>
      <sz val="10"/>
      <color theme="1" tint="0.34998626667073579"/>
      <name val="Arial"/>
      <family val="2"/>
    </font>
    <font>
      <sz val="10"/>
      <color theme="2" tint="-0.249977111117893"/>
      <name val="Arial"/>
      <family val="2"/>
    </font>
    <font>
      <i/>
      <sz val="11"/>
      <color rgb="FF7F7F7F"/>
      <name val="Calibri"/>
      <family val="2"/>
      <scheme val="minor"/>
    </font>
    <font>
      <sz val="8"/>
      <name val="Arial"/>
      <family val="2"/>
    </font>
    <font>
      <sz val="10"/>
      <color rgb="FFCCCCCC"/>
      <name val="Arial"/>
      <family val="2"/>
    </font>
    <font>
      <sz val="8"/>
      <color theme="2" tint="-9.9978637043366805E-2"/>
      <name val="Arial"/>
      <family val="2"/>
    </font>
    <font>
      <i/>
      <sz val="10"/>
      <color rgb="FF7F7F7F"/>
      <name val="Calibri"/>
      <family val="2"/>
      <scheme val="minor"/>
    </font>
    <font>
      <i/>
      <sz val="9"/>
      <color rgb="FF7F7F7F"/>
      <name val="Calibri"/>
      <family val="2"/>
      <scheme val="minor"/>
    </font>
    <font>
      <sz val="10"/>
      <color theme="2" tint="-0.249977111117893"/>
      <name val="Calibri"/>
      <family val="2"/>
      <scheme val="minor"/>
    </font>
    <font>
      <sz val="10"/>
      <name val="Calibri"/>
      <family val="2"/>
      <scheme val="minor"/>
    </font>
    <font>
      <i/>
      <sz val="10"/>
      <color theme="2" tint="-0.499984740745262"/>
      <name val="Calibri"/>
      <family val="2"/>
      <scheme val="minor"/>
    </font>
    <font>
      <i/>
      <sz val="9"/>
      <color theme="2" tint="-0.499984740745262"/>
      <name val="Calibri"/>
      <family val="2"/>
    </font>
    <font>
      <i/>
      <sz val="10"/>
      <color theme="2" tint="-0.499984740745262"/>
      <name val="Calibri"/>
      <family val="2"/>
    </font>
    <font>
      <i/>
      <sz val="11"/>
      <color theme="2" tint="-0.499984740745262"/>
      <name val="Calibri"/>
      <family val="2"/>
      <scheme val="minor"/>
    </font>
    <font>
      <i/>
      <sz val="11"/>
      <color theme="2" tint="-0.499984740745262"/>
      <name val="Calibri"/>
      <family val="2"/>
    </font>
    <font>
      <sz val="11"/>
      <color theme="1"/>
      <name val="Calibri"/>
      <family val="2"/>
    </font>
  </fonts>
  <fills count="25">
    <fill>
      <patternFill patternType="none"/>
    </fill>
    <fill>
      <patternFill patternType="gray125"/>
    </fill>
    <fill>
      <patternFill patternType="solid">
        <fgColor rgb="FFF2F2F2"/>
        <bgColor rgb="FFFFFFFF"/>
      </patternFill>
    </fill>
    <fill>
      <patternFill patternType="solid">
        <fgColor rgb="FFC5E0B4"/>
        <bgColor rgb="FFC6EFCE"/>
      </patternFill>
    </fill>
    <fill>
      <patternFill patternType="solid">
        <fgColor rgb="FFD9D9D9"/>
        <bgColor rgb="FFD0CECE"/>
      </patternFill>
    </fill>
    <fill>
      <patternFill patternType="solid">
        <fgColor rgb="FF7F7F7F"/>
        <bgColor rgb="FF808080"/>
      </patternFill>
    </fill>
    <fill>
      <patternFill patternType="solid">
        <fgColor rgb="FFFFFFFF"/>
        <bgColor rgb="FFF2F2F2"/>
      </patternFill>
    </fill>
    <fill>
      <patternFill patternType="solid">
        <fgColor rgb="FFFFC000"/>
        <bgColor rgb="FFFF9900"/>
      </patternFill>
    </fill>
    <fill>
      <patternFill patternType="solid">
        <fgColor rgb="FFCCCCCC"/>
        <bgColor rgb="FFD0CECE"/>
      </patternFill>
    </fill>
    <fill>
      <patternFill patternType="solid">
        <fgColor rgb="FFF4B183"/>
        <bgColor rgb="FFFFC7CE"/>
      </patternFill>
    </fill>
    <fill>
      <patternFill patternType="solid">
        <fgColor rgb="FFFFFF00"/>
        <bgColor rgb="FFFFFF00"/>
      </patternFill>
    </fill>
    <fill>
      <patternFill patternType="solid">
        <fgColor rgb="FFA9D18E"/>
        <bgColor rgb="FFC5E0B4"/>
      </patternFill>
    </fill>
    <fill>
      <patternFill patternType="solid">
        <fgColor rgb="FFBF95DF"/>
        <bgColor rgb="FFAFABAB"/>
      </patternFill>
    </fill>
    <fill>
      <patternFill patternType="solid">
        <fgColor rgb="FFED7D31"/>
        <bgColor rgb="FFFF8080"/>
      </patternFill>
    </fill>
    <fill>
      <patternFill patternType="solid">
        <fgColor theme="1" tint="0.499984740745262"/>
        <bgColor rgb="FFFFFF00"/>
      </patternFill>
    </fill>
    <fill>
      <patternFill patternType="solid">
        <fgColor rgb="FFC6EFCE"/>
      </patternFill>
    </fill>
    <fill>
      <patternFill patternType="solid">
        <fgColor rgb="FFFFC7CE"/>
      </patternFill>
    </fill>
    <fill>
      <patternFill patternType="solid">
        <fgColor theme="0" tint="-0.14999847407452621"/>
        <bgColor indexed="65"/>
      </patternFill>
    </fill>
    <fill>
      <patternFill patternType="solid">
        <fgColor theme="1" tint="0.499984740745262"/>
        <bgColor indexed="64"/>
      </patternFill>
    </fill>
    <fill>
      <patternFill patternType="solid">
        <fgColor theme="4" tint="0.39997558519241921"/>
        <bgColor indexed="64"/>
      </patternFill>
    </fill>
    <fill>
      <patternFill patternType="solid">
        <fgColor theme="1" tint="0.499984740745262"/>
        <bgColor rgb="FF666666"/>
      </patternFill>
    </fill>
    <fill>
      <patternFill patternType="solid">
        <fgColor rgb="FFCCCCCC"/>
        <bgColor rgb="FFCCCCCC"/>
      </patternFill>
    </fill>
    <fill>
      <patternFill patternType="solid">
        <fgColor rgb="FFD9D9D9"/>
        <bgColor rgb="FFD9D9D9"/>
      </patternFill>
    </fill>
    <fill>
      <patternFill patternType="solid">
        <fgColor theme="0"/>
        <bgColor indexed="64"/>
      </patternFill>
    </fill>
    <fill>
      <patternFill patternType="solid">
        <fgColor theme="7"/>
        <bgColor indexed="64"/>
      </patternFill>
    </fill>
  </fills>
  <borders count="36">
    <border>
      <left/>
      <right/>
      <top/>
      <bottom/>
      <diagonal/>
    </border>
    <border>
      <left/>
      <right/>
      <top/>
      <bottom style="thick">
        <color rgb="FF5B9BD5"/>
      </bottom>
      <diagonal/>
    </border>
    <border>
      <left/>
      <right/>
      <top/>
      <bottom style="thick">
        <color rgb="FFADCDEA"/>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style="thin">
        <color auto="1"/>
      </bottom>
      <diagonal/>
    </border>
    <border>
      <left/>
      <right/>
      <top style="thick">
        <color rgb="FF5B9BD5"/>
      </top>
      <bottom style="thick">
        <color rgb="FFADCDEA"/>
      </bottom>
      <diagonal/>
    </border>
    <border>
      <left/>
      <right/>
      <top style="thick">
        <color rgb="FFADCDEA"/>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ck">
        <color rgb="FF5B9BD5"/>
      </bottom>
      <diagonal/>
    </border>
    <border>
      <left/>
      <right/>
      <top style="thick">
        <color rgb="FFADCDEA"/>
      </top>
      <bottom/>
      <diagonal/>
    </border>
    <border>
      <left/>
      <right/>
      <top/>
      <bottom style="thin">
        <color auto="1"/>
      </bottom>
      <diagonal/>
    </border>
    <border>
      <left/>
      <right style="thin">
        <color auto="1"/>
      </right>
      <top/>
      <bottom style="thick">
        <color rgb="FF5B9BD5"/>
      </bottom>
      <diagonal/>
    </border>
    <border>
      <left/>
      <right/>
      <top style="thick">
        <color rgb="FF2E75B6"/>
      </top>
      <bottom style="thick">
        <color rgb="FFADCDEA"/>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ck">
        <color theme="4"/>
      </bottom>
      <diagonal/>
    </border>
    <border>
      <left/>
      <right/>
      <top/>
      <bottom style="thick">
        <color theme="4" tint="0.499984740745262"/>
      </bottom>
      <diagonal/>
    </border>
    <border>
      <left/>
      <right/>
      <top style="thick">
        <color theme="4"/>
      </top>
      <bottom style="thick">
        <color theme="4" tint="0.499984740745262"/>
      </bottom>
      <diagonal/>
    </border>
    <border>
      <left/>
      <right/>
      <top style="thick">
        <color theme="4" tint="0.499984740745262"/>
      </top>
      <bottom/>
      <diagonal/>
    </border>
    <border>
      <left/>
      <right/>
      <top/>
      <bottom style="thick">
        <color rgb="FF2E75B6"/>
      </bottom>
      <diagonal/>
    </border>
    <border>
      <left/>
      <right/>
      <top style="thin">
        <color auto="1"/>
      </top>
      <bottom style="thick">
        <color rgb="FFADCDEA"/>
      </bottom>
      <diagonal/>
    </border>
    <border>
      <left style="thin">
        <color rgb="FF3F3F3F"/>
      </left>
      <right/>
      <top style="thin">
        <color auto="1"/>
      </top>
      <bottom style="thin">
        <color auto="1"/>
      </bottom>
      <diagonal/>
    </border>
    <border>
      <left/>
      <right style="thin">
        <color rgb="FF3F3F3F"/>
      </right>
      <top style="thin">
        <color auto="1"/>
      </top>
      <bottom style="thin">
        <color auto="1"/>
      </bottom>
      <diagonal/>
    </border>
  </borders>
  <cellStyleXfs count="7">
    <xf numFmtId="0" fontId="0" fillId="0" borderId="0"/>
    <xf numFmtId="0" fontId="22" fillId="2" borderId="3" applyProtection="0"/>
    <xf numFmtId="0" fontId="24" fillId="0" borderId="28" applyNumberFormat="0" applyFill="0" applyAlignment="0" applyProtection="0"/>
    <xf numFmtId="0" fontId="25" fillId="0" borderId="29" applyNumberFormat="0" applyFill="0" applyAlignment="0" applyProtection="0"/>
    <xf numFmtId="0" fontId="26" fillId="15" borderId="0" applyNumberFormat="0" applyBorder="0" applyAlignment="0" applyProtection="0"/>
    <xf numFmtId="0" fontId="27" fillId="16" borderId="0" applyNumberFormat="0" applyBorder="0" applyAlignment="0" applyProtection="0"/>
    <xf numFmtId="0" fontId="29" fillId="0" borderId="0"/>
  </cellStyleXfs>
  <cellXfs count="182">
    <xf numFmtId="0" fontId="0" fillId="0" borderId="0" xfId="0"/>
    <xf numFmtId="0" fontId="0" fillId="0" borderId="0" xfId="0" applyAlignment="1">
      <alignment wrapText="1"/>
    </xf>
    <xf numFmtId="0" fontId="1" fillId="3" borderId="4" xfId="1" applyFont="1" applyFill="1" applyBorder="1" applyAlignment="1" applyProtection="1">
      <alignment wrapText="1"/>
    </xf>
    <xf numFmtId="0" fontId="2" fillId="0" borderId="0" xfId="0" applyFont="1" applyBorder="1"/>
    <xf numFmtId="0" fontId="0" fillId="0" borderId="0" xfId="0" applyBorder="1"/>
    <xf numFmtId="0" fontId="1" fillId="4" borderId="4" xfId="1" applyFont="1" applyFill="1" applyBorder="1" applyAlignment="1" applyProtection="1">
      <alignment wrapText="1"/>
    </xf>
    <xf numFmtId="0" fontId="0" fillId="4" borderId="4" xfId="0" applyFont="1" applyFill="1" applyBorder="1" applyAlignment="1">
      <alignment wrapText="1"/>
    </xf>
    <xf numFmtId="0" fontId="1" fillId="4" borderId="4" xfId="1" applyFont="1" applyFill="1" applyBorder="1" applyAlignment="1" applyProtection="1">
      <alignment wrapText="1"/>
    </xf>
    <xf numFmtId="0" fontId="0" fillId="0" borderId="0" xfId="0" applyFont="1" applyBorder="1" applyAlignment="1"/>
    <xf numFmtId="0" fontId="2" fillId="0" borderId="4" xfId="0" applyFont="1" applyBorder="1" applyAlignment="1"/>
    <xf numFmtId="0" fontId="2" fillId="0" borderId="4" xfId="0" applyFont="1" applyBorder="1" applyAlignment="1">
      <alignment wrapText="1"/>
    </xf>
    <xf numFmtId="0" fontId="2" fillId="0" borderId="0" xfId="0" applyFont="1" applyBorder="1" applyAlignment="1">
      <alignment wrapText="1"/>
    </xf>
    <xf numFmtId="0" fontId="0" fillId="0" borderId="4" xfId="0" applyFont="1" applyBorder="1"/>
    <xf numFmtId="0" fontId="0" fillId="0" borderId="4" xfId="0" applyFont="1" applyBorder="1" applyAlignment="1"/>
    <xf numFmtId="0" fontId="0" fillId="0" borderId="0" xfId="0" applyFont="1" applyBorder="1" applyAlignment="1"/>
    <xf numFmtId="0" fontId="0" fillId="0" borderId="4" xfId="0" applyFont="1" applyBorder="1" applyAlignment="1">
      <alignment wrapText="1"/>
    </xf>
    <xf numFmtId="0" fontId="0" fillId="0" borderId="0" xfId="0" applyFont="1" applyBorder="1" applyAlignment="1">
      <alignment wrapText="1"/>
    </xf>
    <xf numFmtId="0" fontId="0" fillId="4" borderId="4" xfId="0" applyFont="1" applyFill="1" applyBorder="1"/>
    <xf numFmtId="0" fontId="0" fillId="0" borderId="0" xfId="0" applyFont="1" applyBorder="1"/>
    <xf numFmtId="0" fontId="0" fillId="4" borderId="0" xfId="0" applyFont="1" applyFill="1" applyBorder="1" applyAlignment="1">
      <alignment wrapText="1"/>
    </xf>
    <xf numFmtId="0" fontId="0" fillId="4" borderId="0" xfId="0" applyFont="1" applyFill="1" applyBorder="1"/>
    <xf numFmtId="0" fontId="1" fillId="4" borderId="5" xfId="1" applyFont="1" applyFill="1" applyBorder="1" applyAlignment="1" applyProtection="1">
      <alignment wrapText="1"/>
    </xf>
    <xf numFmtId="0" fontId="1" fillId="4" borderId="4" xfId="1" applyFont="1" applyFill="1" applyBorder="1" applyAlignment="1" applyProtection="1">
      <alignment wrapText="1"/>
    </xf>
    <xf numFmtId="0" fontId="0" fillId="4" borderId="0" xfId="0" applyFont="1" applyFill="1" applyBorder="1" applyAlignment="1"/>
    <xf numFmtId="0" fontId="1" fillId="3" borderId="4" xfId="1" applyFont="1" applyFill="1" applyBorder="1" applyAlignment="1" applyProtection="1"/>
    <xf numFmtId="0" fontId="1" fillId="3" borderId="4" xfId="1" applyFont="1" applyFill="1" applyBorder="1" applyAlignment="1" applyProtection="1">
      <alignment textRotation="90" wrapText="1"/>
    </xf>
    <xf numFmtId="0" fontId="2" fillId="3" borderId="0" xfId="0" applyFont="1" applyFill="1" applyBorder="1"/>
    <xf numFmtId="49" fontId="1" fillId="4" borderId="4" xfId="1" applyNumberFormat="1" applyFont="1" applyFill="1" applyBorder="1" applyAlignment="1" applyProtection="1">
      <alignment wrapText="1"/>
    </xf>
    <xf numFmtId="22" fontId="1" fillId="4" borderId="4" xfId="1" applyNumberFormat="1" applyFont="1" applyFill="1" applyBorder="1" applyAlignment="1" applyProtection="1">
      <alignment wrapText="1"/>
    </xf>
    <xf numFmtId="0" fontId="1" fillId="4" borderId="4" xfId="1" applyFont="1" applyFill="1" applyBorder="1" applyAlignment="1" applyProtection="1"/>
    <xf numFmtId="49" fontId="1" fillId="4" borderId="4" xfId="1" applyNumberFormat="1" applyFont="1" applyFill="1" applyBorder="1" applyAlignment="1" applyProtection="1">
      <alignment wrapText="1"/>
    </xf>
    <xf numFmtId="49" fontId="1" fillId="4" borderId="4" xfId="1" applyNumberFormat="1" applyFont="1" applyFill="1" applyBorder="1" applyAlignment="1" applyProtection="1">
      <alignment wrapText="1"/>
    </xf>
    <xf numFmtId="0" fontId="1" fillId="4" borderId="6" xfId="1" applyFont="1" applyFill="1" applyBorder="1" applyAlignment="1" applyProtection="1">
      <alignment wrapText="1"/>
    </xf>
    <xf numFmtId="0" fontId="1" fillId="4" borderId="5" xfId="1" applyFont="1" applyFill="1" applyBorder="1" applyAlignment="1" applyProtection="1"/>
    <xf numFmtId="49" fontId="1" fillId="4" borderId="5" xfId="1" applyNumberFormat="1" applyFont="1" applyFill="1" applyBorder="1" applyAlignment="1" applyProtection="1">
      <alignment wrapText="1"/>
    </xf>
    <xf numFmtId="0" fontId="1" fillId="4" borderId="4" xfId="1" applyFont="1" applyFill="1" applyBorder="1" applyAlignment="1" applyProtection="1"/>
    <xf numFmtId="0" fontId="1" fillId="4" borderId="0" xfId="1" applyFont="1" applyFill="1" applyBorder="1" applyAlignment="1" applyProtection="1"/>
    <xf numFmtId="49" fontId="1" fillId="4" borderId="6" xfId="1" applyNumberFormat="1" applyFont="1" applyFill="1" applyBorder="1" applyAlignment="1" applyProtection="1">
      <alignment wrapText="1"/>
    </xf>
    <xf numFmtId="0" fontId="0" fillId="4" borderId="7" xfId="0" applyFont="1" applyFill="1" applyBorder="1"/>
    <xf numFmtId="0" fontId="23" fillId="0" borderId="0" xfId="1" applyFont="1" applyFill="1" applyBorder="1"/>
    <xf numFmtId="0" fontId="3" fillId="5" borderId="0" xfId="1" applyFont="1" applyFill="1" applyBorder="1"/>
    <xf numFmtId="0" fontId="4" fillId="5" borderId="0" xfId="1" applyFont="1" applyFill="1" applyBorder="1"/>
    <xf numFmtId="0" fontId="23" fillId="6" borderId="0" xfId="1" applyFont="1" applyFill="1" applyBorder="1"/>
    <xf numFmtId="0" fontId="3" fillId="5" borderId="0" xfId="1" applyFont="1" applyFill="1" applyBorder="1" applyAlignment="1">
      <alignment wrapText="1"/>
    </xf>
    <xf numFmtId="0" fontId="4" fillId="5" borderId="0" xfId="1" applyFont="1" applyFill="1" applyBorder="1" applyAlignment="1">
      <alignment wrapText="1"/>
    </xf>
    <xf numFmtId="0" fontId="23" fillId="0" borderId="0" xfId="1" applyFont="1" applyFill="1" applyBorder="1" applyAlignment="1">
      <alignment wrapText="1"/>
    </xf>
    <xf numFmtId="0" fontId="4" fillId="5" borderId="0" xfId="1" applyFont="1" applyFill="1" applyBorder="1"/>
    <xf numFmtId="0" fontId="8" fillId="0" borderId="10" xfId="1" applyFont="1" applyFill="1" applyBorder="1" applyAlignment="1"/>
    <xf numFmtId="0" fontId="8" fillId="0" borderId="7" xfId="1" applyFont="1" applyFill="1" applyBorder="1" applyAlignment="1"/>
    <xf numFmtId="0" fontId="0" fillId="0" borderId="7" xfId="1" applyFont="1" applyFill="1" applyBorder="1"/>
    <xf numFmtId="0" fontId="9" fillId="6" borderId="7" xfId="1" applyFont="1" applyFill="1" applyBorder="1" applyAlignment="1">
      <alignment horizontal="right"/>
    </xf>
    <xf numFmtId="0" fontId="9" fillId="6" borderId="11" xfId="1" applyFont="1" applyFill="1" applyBorder="1"/>
    <xf numFmtId="0" fontId="0" fillId="3" borderId="4" xfId="0" applyFont="1" applyFill="1" applyBorder="1" applyAlignment="1">
      <alignment wrapText="1"/>
    </xf>
    <xf numFmtId="0" fontId="0" fillId="4" borderId="4" xfId="0" applyFill="1" applyBorder="1" applyAlignment="1">
      <alignment wrapText="1"/>
    </xf>
    <xf numFmtId="0" fontId="2" fillId="0" borderId="0" xfId="0" applyFont="1"/>
    <xf numFmtId="0" fontId="2" fillId="0" borderId="0" xfId="0" applyFont="1" applyAlignment="1">
      <alignment wrapText="1"/>
    </xf>
    <xf numFmtId="0" fontId="0" fillId="0" borderId="0" xfId="0" applyFont="1"/>
    <xf numFmtId="0" fontId="0" fillId="9" borderId="0" xfId="0" applyFill="1"/>
    <xf numFmtId="0" fontId="0" fillId="0" borderId="12" xfId="0" applyFont="1" applyBorder="1"/>
    <xf numFmtId="0" fontId="0" fillId="0" borderId="13" xfId="0" applyBorder="1"/>
    <xf numFmtId="0" fontId="0" fillId="0" borderId="13" xfId="0" applyFont="1" applyBorder="1"/>
    <xf numFmtId="0" fontId="0" fillId="0" borderId="14" xfId="0" applyBorder="1"/>
    <xf numFmtId="0" fontId="0" fillId="0" borderId="15" xfId="0" applyFont="1" applyBorder="1"/>
    <xf numFmtId="0" fontId="0" fillId="0" borderId="16" xfId="0" applyBorder="1"/>
    <xf numFmtId="0" fontId="0" fillId="0" borderId="15" xfId="0" applyBorder="1"/>
    <xf numFmtId="0" fontId="2" fillId="0" borderId="17" xfId="0" applyFont="1" applyBorder="1"/>
    <xf numFmtId="0" fontId="0" fillId="0" borderId="18" xfId="0" applyBorder="1"/>
    <xf numFmtId="0" fontId="2" fillId="0" borderId="18" xfId="0" applyFont="1" applyBorder="1"/>
    <xf numFmtId="0" fontId="2" fillId="0" borderId="19" xfId="0" applyFont="1" applyBorder="1"/>
    <xf numFmtId="0" fontId="15" fillId="5" borderId="0" xfId="1" applyFont="1" applyFill="1" applyBorder="1" applyAlignment="1">
      <alignment wrapText="1"/>
    </xf>
    <xf numFmtId="0" fontId="4" fillId="5" borderId="0" xfId="1" applyFont="1" applyFill="1" applyBorder="1" applyAlignment="1">
      <alignment horizontal="left"/>
    </xf>
    <xf numFmtId="0" fontId="16" fillId="5" borderId="0" xfId="1" applyFont="1" applyFill="1" applyBorder="1"/>
    <xf numFmtId="0" fontId="18" fillId="5" borderId="0" xfId="1" applyFont="1" applyFill="1" applyBorder="1"/>
    <xf numFmtId="0" fontId="17" fillId="0" borderId="0" xfId="1" applyFont="1" applyFill="1" applyBorder="1"/>
    <xf numFmtId="0" fontId="4" fillId="0" borderId="0" xfId="1" applyFont="1" applyFill="1" applyBorder="1"/>
    <xf numFmtId="0" fontId="0" fillId="0" borderId="0" xfId="0" applyFont="1" applyBorder="1" applyAlignment="1">
      <alignment horizontal="center" vertical="center"/>
    </xf>
    <xf numFmtId="0" fontId="0" fillId="0" borderId="0" xfId="0" applyFont="1" applyAlignment="1">
      <alignment horizontal="center" vertical="center"/>
    </xf>
    <xf numFmtId="0" fontId="4" fillId="14" borderId="0" xfId="1" applyFont="1" applyFill="1" applyBorder="1" applyAlignment="1">
      <alignment wrapText="1"/>
    </xf>
    <xf numFmtId="0" fontId="28" fillId="17" borderId="4" xfId="4" applyFont="1" applyFill="1" applyBorder="1" applyAlignment="1">
      <alignment wrapText="1"/>
    </xf>
    <xf numFmtId="0" fontId="28" fillId="17" borderId="5" xfId="5" applyFont="1" applyFill="1" applyBorder="1" applyAlignment="1">
      <alignment wrapText="1"/>
    </xf>
    <xf numFmtId="0" fontId="30" fillId="18" borderId="0" xfId="6" applyFont="1" applyFill="1"/>
    <xf numFmtId="0" fontId="31" fillId="18" borderId="0" xfId="6" applyFont="1" applyFill="1"/>
    <xf numFmtId="0" fontId="30" fillId="18" borderId="0" xfId="6" applyFont="1" applyFill="1" applyAlignment="1">
      <alignment wrapText="1"/>
    </xf>
    <xf numFmtId="0" fontId="31" fillId="20" borderId="0" xfId="6" applyFont="1" applyFill="1" applyBorder="1" applyAlignment="1">
      <alignment wrapText="1"/>
    </xf>
    <xf numFmtId="0" fontId="31" fillId="20" borderId="0" xfId="6" applyFont="1" applyFill="1" applyBorder="1"/>
    <xf numFmtId="0" fontId="34" fillId="0" borderId="10" xfId="6" applyFont="1" applyBorder="1" applyAlignment="1"/>
    <xf numFmtId="0" fontId="34" fillId="0" borderId="7" xfId="6" applyFont="1" applyBorder="1" applyAlignment="1"/>
    <xf numFmtId="0" fontId="29" fillId="0" borderId="7" xfId="6" applyFont="1" applyBorder="1"/>
    <xf numFmtId="0" fontId="35" fillId="23" borderId="7" xfId="6" applyFont="1" applyFill="1" applyBorder="1" applyAlignment="1">
      <alignment horizontal="right"/>
    </xf>
    <xf numFmtId="0" fontId="35" fillId="23" borderId="11" xfId="6" applyFont="1" applyFill="1" applyBorder="1"/>
    <xf numFmtId="0" fontId="29" fillId="0" borderId="0" xfId="6"/>
    <xf numFmtId="0" fontId="39" fillId="0" borderId="0" xfId="6" applyFont="1"/>
    <xf numFmtId="0" fontId="38" fillId="0" borderId="0" xfId="6" applyFont="1"/>
    <xf numFmtId="0" fontId="23" fillId="0" borderId="0" xfId="0" applyFont="1"/>
    <xf numFmtId="0" fontId="29" fillId="23" borderId="0" xfId="6" applyFill="1"/>
    <xf numFmtId="0" fontId="29" fillId="0" borderId="0" xfId="6" applyAlignment="1">
      <alignment wrapText="1"/>
    </xf>
    <xf numFmtId="0" fontId="31" fillId="0" borderId="0" xfId="6" applyFont="1"/>
    <xf numFmtId="0" fontId="45" fillId="4" borderId="4" xfId="1" applyFont="1" applyFill="1" applyBorder="1" applyAlignment="1" applyProtection="1">
      <alignment wrapText="1"/>
    </xf>
    <xf numFmtId="0" fontId="45" fillId="4" borderId="6" xfId="1" applyFont="1" applyFill="1" applyBorder="1" applyAlignment="1" applyProtection="1">
      <alignment wrapText="1"/>
    </xf>
    <xf numFmtId="20" fontId="1" fillId="4" borderId="4" xfId="1" applyNumberFormat="1" applyFont="1" applyFill="1" applyBorder="1" applyAlignment="1" applyProtection="1">
      <alignment wrapText="1"/>
    </xf>
    <xf numFmtId="0" fontId="5" fillId="7" borderId="1" xfId="1" applyFont="1" applyFill="1" applyBorder="1" applyAlignment="1" applyProtection="1">
      <alignment horizontal="center" wrapText="1"/>
    </xf>
    <xf numFmtId="0" fontId="6" fillId="8" borderId="8" xfId="1" applyFont="1" applyFill="1" applyBorder="1" applyAlignment="1" applyProtection="1">
      <alignment horizontal="center"/>
    </xf>
    <xf numFmtId="0" fontId="7" fillId="0" borderId="9" xfId="1" applyFont="1" applyFill="1" applyBorder="1" applyAlignment="1" applyProtection="1">
      <alignment horizontal="center" vertical="center" wrapText="1"/>
    </xf>
    <xf numFmtId="0" fontId="0" fillId="4" borderId="4" xfId="1" applyFont="1" applyFill="1" applyBorder="1" applyAlignment="1">
      <alignment horizontal="center"/>
    </xf>
    <xf numFmtId="0" fontId="5" fillId="6" borderId="1" xfId="1" applyFont="1" applyFill="1" applyBorder="1" applyAlignment="1" applyProtection="1">
      <alignment horizontal="center" wrapText="1"/>
    </xf>
    <xf numFmtId="0" fontId="11" fillId="6" borderId="20" xfId="1" applyFont="1" applyFill="1" applyBorder="1" applyAlignment="1" applyProtection="1">
      <alignment horizontal="center" wrapText="1"/>
    </xf>
    <xf numFmtId="0" fontId="6" fillId="8" borderId="2" xfId="1" applyFont="1" applyFill="1" applyBorder="1" applyAlignment="1" applyProtection="1">
      <alignment horizontal="center"/>
    </xf>
    <xf numFmtId="0" fontId="7" fillId="0" borderId="21" xfId="1" applyFont="1" applyFill="1" applyBorder="1" applyAlignment="1" applyProtection="1">
      <alignment horizontal="center" vertical="center" wrapText="1"/>
    </xf>
    <xf numFmtId="0" fontId="0" fillId="4" borderId="5" xfId="1" applyFont="1" applyFill="1" applyBorder="1" applyAlignment="1">
      <alignment horizontal="center"/>
    </xf>
    <xf numFmtId="0" fontId="12" fillId="0" borderId="22" xfId="1" applyFont="1" applyFill="1" applyBorder="1" applyAlignment="1" applyProtection="1">
      <alignment horizontal="center" vertical="center" wrapText="1"/>
    </xf>
    <xf numFmtId="0" fontId="5" fillId="6" borderId="23" xfId="1" applyFont="1" applyFill="1" applyBorder="1" applyAlignment="1" applyProtection="1">
      <alignment horizontal="center" wrapText="1"/>
    </xf>
    <xf numFmtId="0" fontId="5" fillId="9" borderId="1" xfId="1" applyFont="1" applyFill="1" applyBorder="1" applyAlignment="1" applyProtection="1">
      <alignment horizontal="center" wrapText="1"/>
    </xf>
    <xf numFmtId="0" fontId="11" fillId="9" borderId="20" xfId="1" applyFont="1" applyFill="1" applyBorder="1" applyAlignment="1" applyProtection="1">
      <alignment horizontal="center" wrapText="1"/>
    </xf>
    <xf numFmtId="0" fontId="13" fillId="0" borderId="21" xfId="1" applyFont="1" applyFill="1" applyBorder="1" applyAlignment="1" applyProtection="1">
      <alignment horizontal="center" vertical="center" wrapText="1"/>
    </xf>
    <xf numFmtId="0" fontId="5" fillId="10" borderId="1" xfId="1" applyFont="1" applyFill="1" applyBorder="1" applyAlignment="1" applyProtection="1">
      <alignment horizontal="center" wrapText="1"/>
    </xf>
    <xf numFmtId="0" fontId="11" fillId="10" borderId="20" xfId="1" applyFont="1" applyFill="1" applyBorder="1" applyAlignment="1" applyProtection="1">
      <alignment horizontal="center" wrapText="1"/>
    </xf>
    <xf numFmtId="0" fontId="7" fillId="0" borderId="0" xfId="1" applyFont="1" applyFill="1" applyBorder="1" applyAlignment="1" applyProtection="1">
      <alignment horizontal="center" vertical="center" wrapText="1"/>
    </xf>
    <xf numFmtId="0" fontId="7" fillId="0" borderId="22" xfId="1" applyFont="1" applyFill="1" applyBorder="1" applyAlignment="1" applyProtection="1">
      <alignment horizontal="center" vertical="center" wrapText="1"/>
    </xf>
    <xf numFmtId="0" fontId="0" fillId="4" borderId="25" xfId="1" applyFont="1" applyFill="1" applyBorder="1" applyAlignment="1">
      <alignment horizontal="center"/>
    </xf>
    <xf numFmtId="0" fontId="0" fillId="4" borderId="26" xfId="1" applyFont="1" applyFill="1" applyBorder="1" applyAlignment="1">
      <alignment horizontal="center"/>
    </xf>
    <xf numFmtId="0" fontId="0" fillId="4" borderId="27" xfId="1" applyFont="1" applyFill="1" applyBorder="1" applyAlignment="1">
      <alignment horizontal="center"/>
    </xf>
    <xf numFmtId="0" fontId="12" fillId="0" borderId="0" xfId="1" applyFont="1" applyFill="1" applyBorder="1" applyAlignment="1" applyProtection="1">
      <alignment horizontal="center" vertical="center" wrapText="1"/>
    </xf>
    <xf numFmtId="0" fontId="24" fillId="24" borderId="28" xfId="2" applyFill="1" applyAlignment="1">
      <alignment horizontal="center" wrapText="1"/>
    </xf>
    <xf numFmtId="0" fontId="25" fillId="21" borderId="30" xfId="3" applyFill="1" applyBorder="1" applyAlignment="1">
      <alignment horizontal="center"/>
    </xf>
    <xf numFmtId="0" fontId="41" fillId="2" borderId="31" xfId="1" applyFont="1" applyBorder="1" applyAlignment="1">
      <alignment horizontal="center" vertical="center" wrapText="1"/>
    </xf>
    <xf numFmtId="0" fontId="41" fillId="2" borderId="0" xfId="1" applyFont="1" applyBorder="1" applyAlignment="1">
      <alignment horizontal="center" vertical="center" wrapText="1"/>
    </xf>
    <xf numFmtId="0" fontId="41" fillId="2" borderId="22" xfId="1" applyFont="1" applyBorder="1" applyAlignment="1">
      <alignment horizontal="center" vertical="center" wrapText="1"/>
    </xf>
    <xf numFmtId="0" fontId="40" fillId="2" borderId="31" xfId="1" applyFont="1" applyBorder="1" applyAlignment="1">
      <alignment horizontal="center" vertical="center" wrapText="1"/>
    </xf>
    <xf numFmtId="0" fontId="40" fillId="2" borderId="0" xfId="1" applyFont="1" applyBorder="1" applyAlignment="1">
      <alignment horizontal="center" vertical="center" wrapText="1"/>
    </xf>
    <xf numFmtId="0" fontId="40" fillId="2" borderId="22" xfId="1" applyFont="1" applyBorder="1" applyAlignment="1">
      <alignment horizontal="center" vertical="center" wrapText="1"/>
    </xf>
    <xf numFmtId="0" fontId="42" fillId="2" borderId="31" xfId="1" applyFont="1" applyBorder="1" applyAlignment="1">
      <alignment horizontal="center" vertical="center" wrapText="1"/>
    </xf>
    <xf numFmtId="0" fontId="42" fillId="2" borderId="0" xfId="1" applyFont="1" applyBorder="1" applyAlignment="1">
      <alignment horizontal="center" vertical="center" wrapText="1"/>
    </xf>
    <xf numFmtId="0" fontId="42" fillId="2" borderId="22" xfId="1" applyFont="1" applyBorder="1" applyAlignment="1">
      <alignment horizontal="center" vertical="center" wrapText="1"/>
    </xf>
    <xf numFmtId="0" fontId="33" fillId="22" borderId="10" xfId="6" applyFont="1" applyFill="1" applyBorder="1" applyAlignment="1">
      <alignment horizontal="center"/>
    </xf>
    <xf numFmtId="0" fontId="33" fillId="22" borderId="7" xfId="6" applyFont="1" applyFill="1" applyBorder="1" applyAlignment="1">
      <alignment horizontal="center"/>
    </xf>
    <xf numFmtId="0" fontId="33" fillId="22" borderId="11" xfId="6" applyFont="1" applyFill="1" applyBorder="1" applyAlignment="1">
      <alignment horizontal="center"/>
    </xf>
    <xf numFmtId="0" fontId="22" fillId="2" borderId="31" xfId="1" applyBorder="1" applyAlignment="1">
      <alignment horizontal="center" vertical="center" wrapText="1"/>
    </xf>
    <xf numFmtId="0" fontId="22" fillId="2" borderId="0" xfId="1" applyBorder="1" applyAlignment="1">
      <alignment horizontal="center" vertical="center" wrapText="1"/>
    </xf>
    <xf numFmtId="0" fontId="22" fillId="2" borderId="22" xfId="1" applyBorder="1" applyAlignment="1">
      <alignment horizontal="center" vertical="center" wrapText="1"/>
    </xf>
    <xf numFmtId="0" fontId="29" fillId="22" borderId="10" xfId="6" applyFont="1" applyFill="1" applyBorder="1" applyAlignment="1">
      <alignment horizontal="center"/>
    </xf>
    <xf numFmtId="0" fontId="29" fillId="22" borderId="7" xfId="6" applyFont="1" applyFill="1" applyBorder="1" applyAlignment="1">
      <alignment horizontal="center"/>
    </xf>
    <xf numFmtId="0" fontId="29" fillId="22" borderId="11" xfId="6" applyFont="1" applyFill="1" applyBorder="1" applyAlignment="1">
      <alignment horizontal="center"/>
    </xf>
    <xf numFmtId="0" fontId="14" fillId="11" borderId="1" xfId="1" applyFont="1" applyFill="1" applyBorder="1" applyAlignment="1" applyProtection="1">
      <alignment horizontal="center" wrapText="1"/>
    </xf>
    <xf numFmtId="0" fontId="7" fillId="0" borderId="9" xfId="1" applyFont="1" applyFill="1" applyBorder="1" applyAlignment="1" applyProtection="1">
      <alignment horizontal="left" vertical="center" wrapText="1"/>
    </xf>
    <xf numFmtId="0" fontId="13" fillId="0" borderId="9" xfId="1" applyFont="1" applyFill="1" applyBorder="1" applyAlignment="1" applyProtection="1">
      <alignment horizontal="left" vertical="center" wrapText="1"/>
    </xf>
    <xf numFmtId="0" fontId="17" fillId="4" borderId="4" xfId="1" applyFont="1" applyFill="1" applyBorder="1" applyAlignment="1">
      <alignment horizontal="center"/>
    </xf>
    <xf numFmtId="0" fontId="24" fillId="19" borderId="28" xfId="2" applyFill="1" applyAlignment="1">
      <alignment horizontal="center" wrapText="1"/>
    </xf>
    <xf numFmtId="0" fontId="43" fillId="2" borderId="31" xfId="1" applyFont="1" applyBorder="1" applyAlignment="1">
      <alignment horizontal="center" vertical="center" wrapText="1"/>
    </xf>
    <xf numFmtId="0" fontId="43" fillId="2" borderId="0" xfId="1" applyFont="1" applyBorder="1" applyAlignment="1">
      <alignment horizontal="center" vertical="center" wrapText="1"/>
    </xf>
    <xf numFmtId="0" fontId="43" fillId="2" borderId="22" xfId="1" applyFont="1" applyBorder="1" applyAlignment="1">
      <alignment horizontal="center" vertical="center" wrapText="1"/>
    </xf>
    <xf numFmtId="0" fontId="44" fillId="2" borderId="31" xfId="1" applyFont="1" applyBorder="1" applyAlignment="1">
      <alignment horizontal="center" vertical="center" wrapText="1"/>
    </xf>
    <xf numFmtId="0" fontId="44" fillId="2" borderId="0" xfId="1" applyFont="1" applyBorder="1" applyAlignment="1">
      <alignment horizontal="center" vertical="center" wrapText="1"/>
    </xf>
    <xf numFmtId="0" fontId="44" fillId="2" borderId="22" xfId="1" applyFont="1" applyBorder="1" applyAlignment="1">
      <alignment horizontal="center" vertical="center" wrapText="1"/>
    </xf>
    <xf numFmtId="0" fontId="36" fillId="2" borderId="31" xfId="1" applyFont="1" applyBorder="1" applyAlignment="1">
      <alignment horizontal="center" vertical="center" wrapText="1"/>
    </xf>
    <xf numFmtId="0" fontId="36" fillId="2" borderId="0" xfId="1" applyFont="1" applyBorder="1" applyAlignment="1">
      <alignment horizontal="center" vertical="center" wrapText="1"/>
    </xf>
    <xf numFmtId="0" fontId="36" fillId="2" borderId="22" xfId="1" applyFont="1" applyBorder="1" applyAlignment="1">
      <alignment horizontal="center" vertical="center" wrapText="1"/>
    </xf>
    <xf numFmtId="0" fontId="32" fillId="2" borderId="31" xfId="1" applyFont="1" applyBorder="1" applyAlignment="1">
      <alignment horizontal="center" vertical="center" wrapText="1"/>
    </xf>
    <xf numFmtId="0" fontId="32" fillId="2" borderId="0" xfId="1" applyFont="1" applyBorder="1" applyAlignment="1">
      <alignment horizontal="center" vertical="center" wrapText="1"/>
    </xf>
    <xf numFmtId="0" fontId="32" fillId="2" borderId="22" xfId="1" applyFont="1" applyBorder="1" applyAlignment="1">
      <alignment horizontal="center" vertical="center" wrapText="1"/>
    </xf>
    <xf numFmtId="0" fontId="37" fillId="2" borderId="31" xfId="1" applyFont="1" applyBorder="1" applyAlignment="1">
      <alignment horizontal="left" vertical="center" wrapText="1"/>
    </xf>
    <xf numFmtId="0" fontId="37" fillId="2" borderId="0" xfId="1" applyFont="1" applyBorder="1" applyAlignment="1">
      <alignment horizontal="left" vertical="center" wrapText="1"/>
    </xf>
    <xf numFmtId="0" fontId="37" fillId="2" borderId="22" xfId="1" applyFont="1" applyBorder="1" applyAlignment="1">
      <alignment horizontal="left" vertical="center" wrapText="1"/>
    </xf>
    <xf numFmtId="0" fontId="5" fillId="12" borderId="32" xfId="1" applyFont="1" applyFill="1" applyBorder="1" applyAlignment="1" applyProtection="1">
      <alignment horizontal="center" wrapText="1"/>
    </xf>
    <xf numFmtId="0" fontId="6" fillId="4" borderId="24" xfId="1" applyFont="1" applyFill="1" applyBorder="1" applyAlignment="1" applyProtection="1">
      <alignment horizontal="center" vertical="center" wrapText="1"/>
    </xf>
    <xf numFmtId="0" fontId="20" fillId="0" borderId="21" xfId="0" applyFont="1" applyBorder="1" applyAlignment="1">
      <alignment horizontal="center" vertical="center" wrapText="1"/>
    </xf>
    <xf numFmtId="0" fontId="20" fillId="0" borderId="0" xfId="0" applyFont="1" applyBorder="1" applyAlignment="1">
      <alignment horizontal="center" vertical="center" wrapText="1"/>
    </xf>
    <xf numFmtId="0" fontId="20" fillId="0" borderId="22" xfId="0" applyFont="1" applyBorder="1" applyAlignment="1">
      <alignment horizontal="center" vertical="center" wrapText="1"/>
    </xf>
    <xf numFmtId="0" fontId="6" fillId="8" borderId="33" xfId="1" applyFont="1" applyFill="1" applyBorder="1" applyAlignment="1" applyProtection="1">
      <alignment horizontal="center"/>
    </xf>
    <xf numFmtId="0" fontId="7" fillId="0" borderId="32" xfId="1" applyFont="1" applyFill="1" applyBorder="1" applyAlignment="1" applyProtection="1">
      <alignment horizontal="center" vertical="center" wrapText="1"/>
    </xf>
    <xf numFmtId="0" fontId="13" fillId="0" borderId="0" xfId="1" applyFont="1" applyFill="1" applyBorder="1" applyAlignment="1" applyProtection="1">
      <alignment horizontal="center" vertical="center" wrapText="1"/>
    </xf>
    <xf numFmtId="0" fontId="13" fillId="0" borderId="32" xfId="1" applyFont="1" applyFill="1" applyBorder="1" applyAlignment="1" applyProtection="1">
      <alignment horizontal="center" vertical="center" wrapText="1"/>
    </xf>
    <xf numFmtId="0" fontId="19" fillId="0" borderId="21" xfId="1" applyFont="1" applyFill="1" applyBorder="1" applyAlignment="1" applyProtection="1">
      <alignment horizontal="center" vertical="center" wrapText="1"/>
    </xf>
    <xf numFmtId="0" fontId="19" fillId="0" borderId="0" xfId="1" applyFont="1" applyFill="1" applyBorder="1" applyAlignment="1" applyProtection="1">
      <alignment horizontal="center" vertical="center" wrapText="1"/>
    </xf>
    <xf numFmtId="0" fontId="19" fillId="0" borderId="32" xfId="1" applyFont="1" applyFill="1" applyBorder="1" applyAlignment="1" applyProtection="1">
      <alignment horizontal="center" vertical="center" wrapText="1"/>
    </xf>
    <xf numFmtId="0" fontId="13" fillId="0" borderId="22" xfId="1" applyFont="1" applyFill="1" applyBorder="1" applyAlignment="1" applyProtection="1">
      <alignment horizontal="center" vertical="center" wrapText="1"/>
    </xf>
    <xf numFmtId="0" fontId="5" fillId="13" borderId="1" xfId="1" applyFont="1" applyFill="1" applyBorder="1" applyAlignment="1" applyProtection="1">
      <alignment horizontal="center" wrapText="1"/>
    </xf>
    <xf numFmtId="0" fontId="5" fillId="13" borderId="23" xfId="1" applyFont="1" applyFill="1" applyBorder="1" applyAlignment="1" applyProtection="1">
      <alignment horizontal="center" wrapText="1"/>
    </xf>
    <xf numFmtId="0" fontId="11" fillId="13" borderId="20" xfId="1" applyFont="1" applyFill="1" applyBorder="1" applyAlignment="1" applyProtection="1">
      <alignment horizontal="center" wrapText="1"/>
    </xf>
    <xf numFmtId="0" fontId="11" fillId="13" borderId="1" xfId="1" applyFont="1" applyFill="1" applyBorder="1" applyAlignment="1" applyProtection="1">
      <alignment horizontal="center" wrapText="1"/>
    </xf>
    <xf numFmtId="0" fontId="21" fillId="4" borderId="34" xfId="1" applyFont="1" applyFill="1" applyBorder="1" applyAlignment="1" applyProtection="1">
      <alignment horizontal="center"/>
    </xf>
    <xf numFmtId="0" fontId="21" fillId="4" borderId="7" xfId="1" applyFont="1" applyFill="1" applyBorder="1" applyAlignment="1" applyProtection="1">
      <alignment horizontal="center"/>
    </xf>
    <xf numFmtId="0" fontId="21" fillId="4" borderId="35" xfId="1" applyFont="1" applyFill="1" applyBorder="1" applyAlignment="1" applyProtection="1">
      <alignment horizontal="center"/>
    </xf>
  </cellXfs>
  <cellStyles count="7">
    <cellStyle name="Bad" xfId="5" builtinId="27"/>
    <cellStyle name="Explanatory Text" xfId="1" builtinId="53" customBuiltin="1"/>
    <cellStyle name="Good" xfId="4" builtinId="26"/>
    <cellStyle name="Heading 1" xfId="2" builtinId="16"/>
    <cellStyle name="Heading 2" xfId="3" builtinId="17"/>
    <cellStyle name="Normal" xfId="0" builtinId="0"/>
    <cellStyle name="Normal 2" xfId="6"/>
  </cellStyles>
  <dxfs count="204">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patternType="none"/>
      </fill>
      <border>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
      <font>
        <color rgb="FFFFFF00"/>
      </font>
      <fill>
        <patternFill>
          <bgColor rgb="FFFFFFFF"/>
        </patternFill>
      </fill>
      <border diagonalUp="0" diagonalDown="0">
        <left/>
        <right/>
        <top/>
        <bottom/>
      </border>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9C6500"/>
      <rgbColor rgb="FF800080"/>
      <rgbColor rgb="FF008080"/>
      <rgbColor rgb="FFCCCCCC"/>
      <rgbColor rgb="FF808080"/>
      <rgbColor rgb="FF5B9BD5"/>
      <rgbColor rgb="FF993366"/>
      <rgbColor rgb="FFF2F2F2"/>
      <rgbColor rgb="FFD9D9D9"/>
      <rgbColor rgb="FF660066"/>
      <rgbColor rgb="FFFF8080"/>
      <rgbColor rgb="FF0066CC"/>
      <rgbColor rgb="FFD0CECE"/>
      <rgbColor rgb="FF000080"/>
      <rgbColor rgb="FFFF00FF"/>
      <rgbColor rgb="FFFFFF00"/>
      <rgbColor rgb="FF00FFFF"/>
      <rgbColor rgb="FF800080"/>
      <rgbColor rgb="FF800000"/>
      <rgbColor rgb="FF008080"/>
      <rgbColor rgb="FF0000FF"/>
      <rgbColor rgb="FF00CCFF"/>
      <rgbColor rgb="FFC5E0B4"/>
      <rgbColor rgb="FFC6EFCE"/>
      <rgbColor rgb="FFFFEB9C"/>
      <rgbColor rgb="FF9DC3E6"/>
      <rgbColor rgb="FFF4B183"/>
      <rgbColor rgb="FFBF95DF"/>
      <rgbColor rgb="FFFFC7CE"/>
      <rgbColor rgb="FF2E75B6"/>
      <rgbColor rgb="FFADCDEA"/>
      <rgbColor rgb="FFA9D18E"/>
      <rgbColor rgb="FFFFC000"/>
      <rgbColor rgb="FFFF9900"/>
      <rgbColor rgb="FFED7D31"/>
      <rgbColor rgb="FF595959"/>
      <rgbColor rgb="FFAFABAB"/>
      <rgbColor rgb="FF003366"/>
      <rgbColor rgb="FF7F7F7F"/>
      <rgbColor rgb="FF003300"/>
      <rgbColor rgb="FF333300"/>
      <rgbColor rgb="FF993300"/>
      <rgbColor rgb="FF993366"/>
      <rgbColor rgb="FF44546A"/>
      <rgbColor rgb="FF3F3F3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352425</xdr:colOff>
      <xdr:row>20</xdr:row>
      <xdr:rowOff>457200</xdr:rowOff>
    </xdr:to>
    <xdr:sp macro="" textlink="">
      <xdr:nvSpPr>
        <xdr:cNvPr id="10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352425</xdr:colOff>
      <xdr:row>20</xdr:row>
      <xdr:rowOff>457200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9.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zoomScale="160" zoomScaleNormal="160" zoomScaleSheetLayoutView="100" workbookViewId="0">
      <pane ySplit="1" topLeftCell="A23" activePane="bottomLeft" state="frozen"/>
      <selection activeCell="M89" sqref="M89:N89"/>
      <selection pane="bottomLeft" activeCell="F12" sqref="F12:F42"/>
    </sheetView>
  </sheetViews>
  <sheetFormatPr defaultColWidth="8.85546875" defaultRowHeight="12.75" x14ac:dyDescent="0.2"/>
  <cols>
    <col min="1" max="1" width="9.42578125" style="1" bestFit="1" customWidth="1"/>
    <col min="2" max="2" width="22.140625" style="1" customWidth="1"/>
    <col min="3" max="3" width="11.85546875" style="1" bestFit="1" customWidth="1"/>
    <col min="4" max="4" width="36.5703125" style="1" customWidth="1"/>
    <col min="5" max="6" width="8.85546875" style="1"/>
    <col min="7" max="7" width="14.28515625" style="1" bestFit="1" customWidth="1"/>
    <col min="8" max="8" width="14.28515625" style="1" customWidth="1"/>
    <col min="9" max="9" width="19.140625" style="1" bestFit="1" customWidth="1"/>
    <col min="10" max="11" width="15.140625" style="1" bestFit="1" customWidth="1"/>
  </cols>
  <sheetData>
    <row r="1" spans="1:13" s="4" customFormat="1" ht="30" x14ac:dyDescent="0.25">
      <c r="A1" s="2" t="s">
        <v>0</v>
      </c>
      <c r="B1" s="2" t="s">
        <v>1</v>
      </c>
      <c r="C1" s="2" t="s">
        <v>2</v>
      </c>
      <c r="D1" s="2" t="s">
        <v>3</v>
      </c>
      <c r="E1" s="2" t="s">
        <v>4</v>
      </c>
      <c r="F1" s="2" t="s">
        <v>5</v>
      </c>
      <c r="G1" s="2" t="s">
        <v>334</v>
      </c>
      <c r="H1" s="2" t="s">
        <v>414</v>
      </c>
      <c r="I1" s="2" t="s">
        <v>6</v>
      </c>
      <c r="J1" s="2" t="s">
        <v>339</v>
      </c>
      <c r="K1" s="2" t="s">
        <v>398</v>
      </c>
      <c r="L1" s="3"/>
    </row>
    <row r="2" spans="1:13" ht="15" x14ac:dyDescent="0.25">
      <c r="A2" s="5" t="s">
        <v>8</v>
      </c>
      <c r="B2" s="6" t="s">
        <v>9</v>
      </c>
      <c r="C2" s="5" t="s">
        <v>10</v>
      </c>
      <c r="D2" s="6"/>
      <c r="E2" s="5">
        <v>1</v>
      </c>
      <c r="F2" s="6">
        <v>1</v>
      </c>
      <c r="G2" s="6" t="s">
        <v>391</v>
      </c>
      <c r="H2" s="6" t="s">
        <v>415</v>
      </c>
      <c r="I2" s="5" t="s">
        <v>11</v>
      </c>
      <c r="J2" s="6"/>
      <c r="K2" s="6"/>
    </row>
    <row r="3" spans="1:13" ht="15" x14ac:dyDescent="0.25">
      <c r="A3" s="5" t="s">
        <v>8</v>
      </c>
      <c r="B3" s="6" t="s">
        <v>9</v>
      </c>
      <c r="C3" s="5" t="s">
        <v>12</v>
      </c>
      <c r="D3" s="6"/>
      <c r="E3" s="5">
        <v>1</v>
      </c>
      <c r="F3" s="6">
        <v>1</v>
      </c>
      <c r="G3" s="6" t="s">
        <v>395</v>
      </c>
      <c r="H3" s="6" t="s">
        <v>415</v>
      </c>
      <c r="I3" s="5" t="s">
        <v>11</v>
      </c>
      <c r="J3" s="6"/>
      <c r="K3" s="6"/>
    </row>
    <row r="4" spans="1:13" ht="15" x14ac:dyDescent="0.25">
      <c r="A4" s="5" t="s">
        <v>8</v>
      </c>
      <c r="B4" s="6" t="s">
        <v>9</v>
      </c>
      <c r="C4" s="5" t="s">
        <v>13</v>
      </c>
      <c r="D4" s="6"/>
      <c r="E4" s="5">
        <v>1</v>
      </c>
      <c r="F4" s="6">
        <v>1</v>
      </c>
      <c r="G4" s="6" t="s">
        <v>394</v>
      </c>
      <c r="H4" s="6" t="s">
        <v>415</v>
      </c>
      <c r="I4" s="5" t="s">
        <v>11</v>
      </c>
      <c r="J4" s="6" t="s">
        <v>391</v>
      </c>
      <c r="K4" s="6"/>
    </row>
    <row r="5" spans="1:13" ht="15" x14ac:dyDescent="0.25">
      <c r="A5" s="5" t="s">
        <v>8</v>
      </c>
      <c r="B5" s="6" t="s">
        <v>9</v>
      </c>
      <c r="C5" s="5" t="s">
        <v>14</v>
      </c>
      <c r="D5" s="6"/>
      <c r="E5" s="5">
        <v>1</v>
      </c>
      <c r="F5" s="6">
        <v>1</v>
      </c>
      <c r="G5" s="6" t="s">
        <v>392</v>
      </c>
      <c r="H5" s="6" t="s">
        <v>415</v>
      </c>
      <c r="I5" s="5" t="s">
        <v>11</v>
      </c>
      <c r="J5" s="6"/>
      <c r="K5" s="6"/>
    </row>
    <row r="6" spans="1:13" ht="15" x14ac:dyDescent="0.25">
      <c r="A6" s="7" t="s">
        <v>8</v>
      </c>
      <c r="B6" s="6" t="s">
        <v>9</v>
      </c>
      <c r="C6" s="7" t="s">
        <v>15</v>
      </c>
      <c r="D6" s="6"/>
      <c r="E6" s="7">
        <v>1</v>
      </c>
      <c r="F6" s="6">
        <v>1</v>
      </c>
      <c r="G6" s="6" t="s">
        <v>393</v>
      </c>
      <c r="H6" s="6" t="s">
        <v>415</v>
      </c>
      <c r="I6" s="5" t="s">
        <v>11</v>
      </c>
      <c r="J6" s="6"/>
      <c r="K6" s="6"/>
    </row>
    <row r="7" spans="1:13" ht="30" x14ac:dyDescent="0.25">
      <c r="A7" s="5" t="s">
        <v>16</v>
      </c>
      <c r="B7" s="6" t="s">
        <v>9</v>
      </c>
      <c r="C7" s="5" t="s">
        <v>10</v>
      </c>
      <c r="D7" s="6"/>
      <c r="E7" s="5">
        <v>2</v>
      </c>
      <c r="F7" s="6">
        <v>1</v>
      </c>
      <c r="G7" s="6" t="s">
        <v>356</v>
      </c>
      <c r="H7" s="6" t="s">
        <v>260</v>
      </c>
      <c r="I7" s="5" t="s">
        <v>11</v>
      </c>
      <c r="J7" s="6"/>
      <c r="K7" s="6"/>
    </row>
    <row r="8" spans="1:13" ht="30" x14ac:dyDescent="0.25">
      <c r="A8" s="7" t="s">
        <v>17</v>
      </c>
      <c r="B8" s="6" t="s">
        <v>9</v>
      </c>
      <c r="C8" s="7" t="s">
        <v>14</v>
      </c>
      <c r="D8" s="6"/>
      <c r="E8" s="7">
        <v>4</v>
      </c>
      <c r="F8" s="6">
        <v>1</v>
      </c>
      <c r="G8" s="6" t="s">
        <v>357</v>
      </c>
      <c r="H8" s="6" t="s">
        <v>254</v>
      </c>
      <c r="I8" s="5" t="s">
        <v>11</v>
      </c>
      <c r="J8" s="6"/>
      <c r="K8" s="6"/>
    </row>
    <row r="9" spans="1:13" ht="15" x14ac:dyDescent="0.25">
      <c r="A9" s="7" t="s">
        <v>18</v>
      </c>
      <c r="B9" s="6" t="s">
        <v>9</v>
      </c>
      <c r="C9" s="7" t="s">
        <v>13</v>
      </c>
      <c r="D9" s="6"/>
      <c r="E9" s="7">
        <v>5</v>
      </c>
      <c r="F9" s="6">
        <v>1</v>
      </c>
      <c r="G9" s="6" t="s">
        <v>358</v>
      </c>
      <c r="H9" s="6" t="s">
        <v>18</v>
      </c>
      <c r="I9" s="5" t="s">
        <v>11</v>
      </c>
      <c r="J9" s="6"/>
      <c r="K9" s="6"/>
    </row>
    <row r="10" spans="1:13" ht="15" x14ac:dyDescent="0.25">
      <c r="A10" s="5" t="s">
        <v>19</v>
      </c>
      <c r="B10" s="6" t="s">
        <v>9</v>
      </c>
      <c r="C10" s="5" t="s">
        <v>12</v>
      </c>
      <c r="D10" s="6"/>
      <c r="E10" s="5">
        <v>3</v>
      </c>
      <c r="F10" s="6">
        <v>1</v>
      </c>
      <c r="G10" s="6" t="s">
        <v>359</v>
      </c>
      <c r="H10" s="6" t="s">
        <v>19</v>
      </c>
      <c r="I10" s="5" t="s">
        <v>11</v>
      </c>
      <c r="J10" s="6"/>
      <c r="K10" s="6"/>
    </row>
    <row r="11" spans="1:13" ht="30" x14ac:dyDescent="0.25">
      <c r="A11" s="5" t="s">
        <v>20</v>
      </c>
      <c r="B11" s="6" t="s">
        <v>9</v>
      </c>
      <c r="C11" s="5" t="s">
        <v>15</v>
      </c>
      <c r="D11" s="6"/>
      <c r="E11" s="5">
        <v>3</v>
      </c>
      <c r="F11" s="6">
        <v>1</v>
      </c>
      <c r="G11" s="6" t="s">
        <v>360</v>
      </c>
      <c r="H11" s="6" t="s">
        <v>250</v>
      </c>
      <c r="I11" s="5" t="s">
        <v>11</v>
      </c>
      <c r="J11" s="6"/>
      <c r="K11" s="6"/>
    </row>
    <row r="12" spans="1:13" s="4" customFormat="1" ht="30" x14ac:dyDescent="0.25">
      <c r="A12" s="7" t="s">
        <v>17</v>
      </c>
      <c r="B12" s="6" t="s">
        <v>21</v>
      </c>
      <c r="C12" s="7" t="s">
        <v>22</v>
      </c>
      <c r="D12" s="6"/>
      <c r="E12" s="7">
        <v>4</v>
      </c>
      <c r="F12" s="6">
        <v>3</v>
      </c>
      <c r="G12" s="6" t="s">
        <v>357</v>
      </c>
      <c r="H12" s="6" t="s">
        <v>254</v>
      </c>
      <c r="I12" s="5" t="s">
        <v>11</v>
      </c>
      <c r="J12" s="6"/>
      <c r="K12" s="6"/>
    </row>
    <row r="13" spans="1:13" ht="30" x14ac:dyDescent="0.25">
      <c r="A13" s="5" t="s">
        <v>16</v>
      </c>
      <c r="B13" s="6" t="s">
        <v>21</v>
      </c>
      <c r="C13" s="5" t="s">
        <v>22</v>
      </c>
      <c r="D13" s="6"/>
      <c r="E13" s="5">
        <v>2</v>
      </c>
      <c r="F13" s="6">
        <v>4</v>
      </c>
      <c r="G13" s="6" t="s">
        <v>356</v>
      </c>
      <c r="H13" s="6" t="s">
        <v>260</v>
      </c>
      <c r="I13" s="5" t="s">
        <v>11</v>
      </c>
      <c r="J13" s="6"/>
      <c r="K13" s="6"/>
      <c r="L13" s="8"/>
      <c r="M13" s="4"/>
    </row>
    <row r="14" spans="1:13" ht="30" x14ac:dyDescent="0.25">
      <c r="A14" s="5" t="s">
        <v>23</v>
      </c>
      <c r="B14" s="6" t="s">
        <v>21</v>
      </c>
      <c r="C14" s="5" t="s">
        <v>22</v>
      </c>
      <c r="D14" s="6"/>
      <c r="E14" s="5">
        <v>1</v>
      </c>
      <c r="F14" s="6">
        <v>5</v>
      </c>
      <c r="G14" s="6" t="s">
        <v>361</v>
      </c>
      <c r="H14" s="6" t="s">
        <v>416</v>
      </c>
      <c r="I14" s="5"/>
      <c r="J14" s="6"/>
      <c r="K14" s="6"/>
      <c r="L14" s="8"/>
      <c r="M14" s="4"/>
    </row>
    <row r="15" spans="1:13" ht="30" x14ac:dyDescent="0.25">
      <c r="A15" s="5" t="s">
        <v>20</v>
      </c>
      <c r="B15" s="6" t="s">
        <v>21</v>
      </c>
      <c r="C15" s="5" t="s">
        <v>22</v>
      </c>
      <c r="D15" s="6"/>
      <c r="E15" s="5">
        <v>3</v>
      </c>
      <c r="F15" s="6">
        <v>3</v>
      </c>
      <c r="G15" s="6" t="s">
        <v>360</v>
      </c>
      <c r="H15" s="6" t="s">
        <v>250</v>
      </c>
      <c r="I15" s="5" t="s">
        <v>11</v>
      </c>
      <c r="J15" s="6"/>
      <c r="K15" s="6"/>
      <c r="L15" s="4"/>
      <c r="M15" s="4"/>
    </row>
    <row r="16" spans="1:13" ht="15" x14ac:dyDescent="0.25">
      <c r="A16" s="5" t="s">
        <v>19</v>
      </c>
      <c r="B16" s="6" t="s">
        <v>21</v>
      </c>
      <c r="C16" s="5" t="s">
        <v>22</v>
      </c>
      <c r="D16" s="6"/>
      <c r="E16" s="5">
        <v>3</v>
      </c>
      <c r="F16" s="6">
        <v>3</v>
      </c>
      <c r="G16" s="6" t="s">
        <v>359</v>
      </c>
      <c r="H16" s="6" t="s">
        <v>19</v>
      </c>
      <c r="I16" s="5" t="s">
        <v>11</v>
      </c>
      <c r="J16" s="6"/>
      <c r="K16" s="6"/>
    </row>
    <row r="17" spans="1:11" ht="15" x14ac:dyDescent="0.25">
      <c r="A17" s="7" t="s">
        <v>8</v>
      </c>
      <c r="B17" s="6" t="s">
        <v>21</v>
      </c>
      <c r="C17" s="7" t="s">
        <v>22</v>
      </c>
      <c r="D17" s="6"/>
      <c r="E17" s="7">
        <v>1</v>
      </c>
      <c r="F17" s="6">
        <v>3</v>
      </c>
      <c r="G17" s="6" t="s">
        <v>390</v>
      </c>
      <c r="H17" s="6" t="s">
        <v>415</v>
      </c>
      <c r="I17" s="5" t="s">
        <v>11</v>
      </c>
      <c r="J17" s="6"/>
      <c r="K17" s="6"/>
    </row>
    <row r="18" spans="1:11" ht="15" x14ac:dyDescent="0.25">
      <c r="A18" s="5" t="s">
        <v>24</v>
      </c>
      <c r="B18" s="6" t="s">
        <v>21</v>
      </c>
      <c r="C18" s="5" t="s">
        <v>22</v>
      </c>
      <c r="D18" s="6"/>
      <c r="E18" s="5">
        <v>2</v>
      </c>
      <c r="F18" s="6">
        <v>6</v>
      </c>
      <c r="G18" s="6" t="s">
        <v>364</v>
      </c>
      <c r="H18" s="6" t="s">
        <v>415</v>
      </c>
      <c r="I18" s="5"/>
      <c r="J18" s="6"/>
      <c r="K18" s="6"/>
    </row>
    <row r="19" spans="1:11" ht="15" x14ac:dyDescent="0.25">
      <c r="A19" s="5" t="s">
        <v>25</v>
      </c>
      <c r="B19" s="6" t="s">
        <v>21</v>
      </c>
      <c r="C19" s="5" t="s">
        <v>22</v>
      </c>
      <c r="D19" s="6"/>
      <c r="E19" s="5">
        <v>3</v>
      </c>
      <c r="F19" s="6">
        <v>4</v>
      </c>
      <c r="G19" s="6" t="s">
        <v>365</v>
      </c>
      <c r="H19" s="6" t="s">
        <v>415</v>
      </c>
      <c r="I19" s="5"/>
      <c r="J19" s="6"/>
      <c r="K19" s="6"/>
    </row>
    <row r="20" spans="1:11" ht="15" x14ac:dyDescent="0.25">
      <c r="A20" s="5" t="s">
        <v>26</v>
      </c>
      <c r="B20" s="6" t="s">
        <v>21</v>
      </c>
      <c r="C20" s="5" t="s">
        <v>22</v>
      </c>
      <c r="D20" s="6"/>
      <c r="E20" s="5">
        <v>4</v>
      </c>
      <c r="F20" s="6">
        <v>2</v>
      </c>
      <c r="G20" s="6" t="s">
        <v>396</v>
      </c>
      <c r="H20" s="6" t="s">
        <v>415</v>
      </c>
      <c r="I20" s="5"/>
      <c r="J20" s="6"/>
      <c r="K20" s="6"/>
    </row>
    <row r="21" spans="1:11" ht="15" x14ac:dyDescent="0.25">
      <c r="A21" s="5" t="s">
        <v>27</v>
      </c>
      <c r="B21" s="6" t="s">
        <v>21</v>
      </c>
      <c r="C21" s="5" t="s">
        <v>22</v>
      </c>
      <c r="D21" s="6"/>
      <c r="E21" s="5">
        <v>5</v>
      </c>
      <c r="F21" s="6">
        <v>1</v>
      </c>
      <c r="G21" s="6" t="s">
        <v>366</v>
      </c>
      <c r="H21" s="6" t="s">
        <v>415</v>
      </c>
      <c r="I21" s="5"/>
      <c r="J21" s="6"/>
      <c r="K21" s="6"/>
    </row>
    <row r="22" spans="1:11" ht="77.25" x14ac:dyDescent="0.25">
      <c r="A22" s="7" t="s">
        <v>17</v>
      </c>
      <c r="B22" s="6" t="s">
        <v>21</v>
      </c>
      <c r="C22" s="7" t="s">
        <v>15</v>
      </c>
      <c r="D22" s="6" t="s">
        <v>28</v>
      </c>
      <c r="E22" s="7">
        <v>5</v>
      </c>
      <c r="F22" s="6">
        <v>4</v>
      </c>
      <c r="G22" s="6" t="s">
        <v>357</v>
      </c>
      <c r="H22" s="6" t="s">
        <v>254</v>
      </c>
      <c r="I22" s="5" t="s">
        <v>11</v>
      </c>
      <c r="J22" s="6"/>
      <c r="K22" s="6"/>
    </row>
    <row r="23" spans="1:11" ht="77.25" x14ac:dyDescent="0.25">
      <c r="A23" s="5" t="s">
        <v>20</v>
      </c>
      <c r="B23" s="6" t="s">
        <v>21</v>
      </c>
      <c r="C23" s="5" t="s">
        <v>14</v>
      </c>
      <c r="D23" s="6" t="s">
        <v>29</v>
      </c>
      <c r="E23" s="5">
        <v>4</v>
      </c>
      <c r="F23" s="6">
        <v>4</v>
      </c>
      <c r="G23" s="6" t="s">
        <v>360</v>
      </c>
      <c r="H23" s="6" t="s">
        <v>250</v>
      </c>
      <c r="I23" s="5" t="s">
        <v>11</v>
      </c>
      <c r="J23" s="6"/>
      <c r="K23" s="6" t="s">
        <v>399</v>
      </c>
    </row>
    <row r="24" spans="1:11" ht="77.25" x14ac:dyDescent="0.25">
      <c r="A24" s="5" t="s">
        <v>16</v>
      </c>
      <c r="B24" s="6" t="s">
        <v>21</v>
      </c>
      <c r="C24" s="5" t="s">
        <v>12</v>
      </c>
      <c r="D24" s="6" t="s">
        <v>30</v>
      </c>
      <c r="E24" s="5">
        <v>3</v>
      </c>
      <c r="F24" s="6">
        <v>3</v>
      </c>
      <c r="G24" s="6" t="s">
        <v>356</v>
      </c>
      <c r="H24" s="6" t="s">
        <v>260</v>
      </c>
      <c r="I24" s="5" t="s">
        <v>11</v>
      </c>
      <c r="J24" s="6"/>
      <c r="K24" s="6" t="s">
        <v>399</v>
      </c>
    </row>
    <row r="25" spans="1:11" ht="77.25" x14ac:dyDescent="0.25">
      <c r="A25" s="5" t="s">
        <v>23</v>
      </c>
      <c r="B25" s="6" t="s">
        <v>21</v>
      </c>
      <c r="C25" s="5" t="s">
        <v>13</v>
      </c>
      <c r="D25" s="6" t="s">
        <v>31</v>
      </c>
      <c r="E25" s="5">
        <v>2</v>
      </c>
      <c r="F25" s="6">
        <v>3</v>
      </c>
      <c r="G25" s="6" t="s">
        <v>361</v>
      </c>
      <c r="H25" s="6" t="s">
        <v>416</v>
      </c>
      <c r="I25" s="5" t="s">
        <v>11</v>
      </c>
      <c r="J25" s="6"/>
      <c r="K25" s="6" t="s">
        <v>399</v>
      </c>
    </row>
    <row r="26" spans="1:11" ht="77.25" x14ac:dyDescent="0.25">
      <c r="A26" s="5" t="s">
        <v>19</v>
      </c>
      <c r="B26" s="6" t="s">
        <v>21</v>
      </c>
      <c r="C26" s="5" t="s">
        <v>10</v>
      </c>
      <c r="D26" s="6" t="s">
        <v>32</v>
      </c>
      <c r="E26" s="5">
        <v>4</v>
      </c>
      <c r="F26" s="6">
        <v>3</v>
      </c>
      <c r="G26" s="6" t="s">
        <v>359</v>
      </c>
      <c r="H26" s="6" t="s">
        <v>19</v>
      </c>
      <c r="I26" s="5" t="s">
        <v>11</v>
      </c>
      <c r="J26" s="6"/>
      <c r="K26" s="6" t="s">
        <v>399</v>
      </c>
    </row>
    <row r="27" spans="1:11" ht="77.25" x14ac:dyDescent="0.25">
      <c r="A27" s="7" t="s">
        <v>33</v>
      </c>
      <c r="B27" s="6" t="s">
        <v>21</v>
      </c>
      <c r="C27" s="7" t="s">
        <v>15</v>
      </c>
      <c r="D27" s="6" t="s">
        <v>34</v>
      </c>
      <c r="E27" s="7">
        <v>2</v>
      </c>
      <c r="F27" s="6">
        <v>1</v>
      </c>
      <c r="G27" s="6" t="s">
        <v>397</v>
      </c>
      <c r="H27" s="6" t="s">
        <v>415</v>
      </c>
      <c r="I27" s="5" t="s">
        <v>11</v>
      </c>
      <c r="J27" s="6"/>
      <c r="K27" s="6" t="s">
        <v>399</v>
      </c>
    </row>
    <row r="28" spans="1:11" ht="77.25" x14ac:dyDescent="0.25">
      <c r="A28" s="5" t="s">
        <v>33</v>
      </c>
      <c r="B28" s="6" t="s">
        <v>21</v>
      </c>
      <c r="C28" s="5" t="s">
        <v>14</v>
      </c>
      <c r="D28" s="6" t="s">
        <v>35</v>
      </c>
      <c r="E28" s="5">
        <v>5</v>
      </c>
      <c r="F28" s="6">
        <v>1</v>
      </c>
      <c r="G28" s="6" t="s">
        <v>397</v>
      </c>
      <c r="H28" s="6" t="s">
        <v>415</v>
      </c>
      <c r="I28" s="5" t="s">
        <v>11</v>
      </c>
      <c r="J28" s="6"/>
      <c r="K28" s="6" t="s">
        <v>399</v>
      </c>
    </row>
    <row r="29" spans="1:11" ht="77.25" x14ac:dyDescent="0.25">
      <c r="A29" s="5" t="s">
        <v>33</v>
      </c>
      <c r="B29" s="6" t="s">
        <v>21</v>
      </c>
      <c r="C29" s="5" t="s">
        <v>12</v>
      </c>
      <c r="D29" s="6" t="s">
        <v>36</v>
      </c>
      <c r="E29" s="5">
        <v>4</v>
      </c>
      <c r="F29" s="6">
        <v>1</v>
      </c>
      <c r="G29" s="6" t="s">
        <v>397</v>
      </c>
      <c r="H29" s="6" t="s">
        <v>415</v>
      </c>
      <c r="I29" s="5" t="s">
        <v>11</v>
      </c>
      <c r="J29" s="6"/>
      <c r="K29" s="6" t="s">
        <v>399</v>
      </c>
    </row>
    <row r="30" spans="1:11" ht="77.25" x14ac:dyDescent="0.25">
      <c r="A30" s="5" t="s">
        <v>33</v>
      </c>
      <c r="B30" s="6" t="s">
        <v>21</v>
      </c>
      <c r="C30" s="5" t="s">
        <v>13</v>
      </c>
      <c r="D30" s="6" t="s">
        <v>37</v>
      </c>
      <c r="E30" s="5">
        <v>6</v>
      </c>
      <c r="F30" s="6">
        <v>1</v>
      </c>
      <c r="G30" s="6" t="s">
        <v>397</v>
      </c>
      <c r="H30" s="6" t="s">
        <v>415</v>
      </c>
      <c r="I30" s="5" t="s">
        <v>11</v>
      </c>
      <c r="J30" s="6"/>
      <c r="K30" s="6" t="s">
        <v>399</v>
      </c>
    </row>
    <row r="31" spans="1:11" ht="77.25" x14ac:dyDescent="0.25">
      <c r="A31" s="5" t="s">
        <v>33</v>
      </c>
      <c r="B31" s="6" t="s">
        <v>21</v>
      </c>
      <c r="C31" s="5" t="s">
        <v>10</v>
      </c>
      <c r="D31" s="6" t="s">
        <v>38</v>
      </c>
      <c r="E31" s="5">
        <v>3</v>
      </c>
      <c r="F31" s="6">
        <v>1</v>
      </c>
      <c r="G31" s="6" t="s">
        <v>397</v>
      </c>
      <c r="H31" s="6" t="s">
        <v>415</v>
      </c>
      <c r="I31" s="5" t="s">
        <v>11</v>
      </c>
      <c r="J31" s="6"/>
      <c r="K31" s="6" t="s">
        <v>399</v>
      </c>
    </row>
    <row r="32" spans="1:11" ht="26.25" x14ac:dyDescent="0.25">
      <c r="A32" s="7" t="s">
        <v>39</v>
      </c>
      <c r="B32" s="6" t="s">
        <v>21</v>
      </c>
      <c r="C32" s="7" t="s">
        <v>22</v>
      </c>
      <c r="D32" s="6"/>
      <c r="E32" s="7">
        <v>7</v>
      </c>
      <c r="F32" s="6">
        <v>1</v>
      </c>
      <c r="G32" s="6" t="s">
        <v>362</v>
      </c>
      <c r="H32" s="6" t="s">
        <v>39</v>
      </c>
      <c r="I32" s="7"/>
      <c r="J32" s="6"/>
      <c r="K32" s="6" t="s">
        <v>399</v>
      </c>
    </row>
    <row r="33" spans="1:11" ht="30" x14ac:dyDescent="0.25">
      <c r="A33" s="5" t="s">
        <v>18</v>
      </c>
      <c r="B33" s="6" t="s">
        <v>21</v>
      </c>
      <c r="C33" s="5" t="s">
        <v>22</v>
      </c>
      <c r="D33" s="6"/>
      <c r="E33" s="5">
        <v>5</v>
      </c>
      <c r="F33" s="6">
        <v>0</v>
      </c>
      <c r="G33" s="6" t="s">
        <v>358</v>
      </c>
      <c r="H33" s="6" t="s">
        <v>18</v>
      </c>
      <c r="I33" s="5" t="s">
        <v>40</v>
      </c>
      <c r="J33" s="6"/>
      <c r="K33" s="6" t="s">
        <v>399</v>
      </c>
    </row>
    <row r="34" spans="1:11" ht="26.25" x14ac:dyDescent="0.25">
      <c r="A34" s="5" t="s">
        <v>41</v>
      </c>
      <c r="B34" s="6" t="s">
        <v>21</v>
      </c>
      <c r="C34" s="5" t="s">
        <v>22</v>
      </c>
      <c r="D34" s="6"/>
      <c r="E34" s="5">
        <v>6</v>
      </c>
      <c r="F34" s="6">
        <v>1</v>
      </c>
      <c r="G34" s="6" t="s">
        <v>363</v>
      </c>
      <c r="H34" s="6" t="s">
        <v>41</v>
      </c>
      <c r="I34" s="5"/>
      <c r="J34" s="6"/>
      <c r="K34" s="6" t="s">
        <v>399</v>
      </c>
    </row>
    <row r="35" spans="1:11" ht="77.25" x14ac:dyDescent="0.25">
      <c r="A35" s="5" t="s">
        <v>39</v>
      </c>
      <c r="B35" s="6" t="s">
        <v>21</v>
      </c>
      <c r="C35" s="5" t="s">
        <v>12</v>
      </c>
      <c r="D35" s="6" t="s">
        <v>42</v>
      </c>
      <c r="E35" s="5">
        <v>8</v>
      </c>
      <c r="F35" s="6">
        <v>1</v>
      </c>
      <c r="G35" s="6" t="s">
        <v>362</v>
      </c>
      <c r="H35" s="6" t="s">
        <v>39</v>
      </c>
      <c r="I35" s="5" t="s">
        <v>11</v>
      </c>
      <c r="J35" s="6"/>
      <c r="K35" s="6" t="s">
        <v>399</v>
      </c>
    </row>
    <row r="36" spans="1:11" ht="77.25" x14ac:dyDescent="0.25">
      <c r="A36" s="5" t="s">
        <v>41</v>
      </c>
      <c r="B36" s="6" t="s">
        <v>21</v>
      </c>
      <c r="C36" s="5" t="s">
        <v>13</v>
      </c>
      <c r="D36" s="6" t="s">
        <v>43</v>
      </c>
      <c r="E36" s="5">
        <v>7</v>
      </c>
      <c r="F36" s="6">
        <v>1</v>
      </c>
      <c r="G36" s="6" t="s">
        <v>363</v>
      </c>
      <c r="H36" s="6" t="s">
        <v>41</v>
      </c>
      <c r="I36" s="5" t="s">
        <v>11</v>
      </c>
      <c r="J36" s="6"/>
      <c r="K36" s="6" t="s">
        <v>399</v>
      </c>
    </row>
    <row r="37" spans="1:11" ht="77.25" x14ac:dyDescent="0.25">
      <c r="A37" s="7" t="s">
        <v>18</v>
      </c>
      <c r="B37" s="6" t="s">
        <v>21</v>
      </c>
      <c r="C37" s="7" t="s">
        <v>10</v>
      </c>
      <c r="D37" s="6" t="s">
        <v>44</v>
      </c>
      <c r="E37" s="7">
        <v>6</v>
      </c>
      <c r="F37" s="6">
        <v>1</v>
      </c>
      <c r="G37" s="6" t="s">
        <v>358</v>
      </c>
      <c r="H37" s="6" t="s">
        <v>18</v>
      </c>
      <c r="I37" s="5" t="s">
        <v>11</v>
      </c>
      <c r="J37" s="6"/>
      <c r="K37" s="6" t="s">
        <v>399</v>
      </c>
    </row>
    <row r="38" spans="1:11" ht="64.5" x14ac:dyDescent="0.25">
      <c r="A38" s="5" t="s">
        <v>17</v>
      </c>
      <c r="B38" s="6" t="s">
        <v>21</v>
      </c>
      <c r="C38" s="5" t="s">
        <v>45</v>
      </c>
      <c r="D38" s="6" t="s">
        <v>46</v>
      </c>
      <c r="E38" s="5">
        <v>4</v>
      </c>
      <c r="F38" s="6">
        <v>1</v>
      </c>
      <c r="G38" s="6" t="s">
        <v>357</v>
      </c>
      <c r="H38" s="6" t="s">
        <v>254</v>
      </c>
      <c r="I38" s="5" t="s">
        <v>11</v>
      </c>
      <c r="J38" s="6"/>
      <c r="K38" s="6" t="s">
        <v>399</v>
      </c>
    </row>
    <row r="39" spans="1:11" ht="64.5" x14ac:dyDescent="0.25">
      <c r="A39" s="5" t="s">
        <v>16</v>
      </c>
      <c r="B39" s="6" t="s">
        <v>21</v>
      </c>
      <c r="C39" s="5" t="s">
        <v>45</v>
      </c>
      <c r="D39" s="6" t="s">
        <v>46</v>
      </c>
      <c r="E39" s="5">
        <v>2</v>
      </c>
      <c r="F39" s="6">
        <v>1</v>
      </c>
      <c r="G39" s="6" t="s">
        <v>356</v>
      </c>
      <c r="H39" s="6" t="s">
        <v>260</v>
      </c>
      <c r="I39" s="5" t="s">
        <v>11</v>
      </c>
      <c r="J39" s="6"/>
      <c r="K39" s="6" t="s">
        <v>399</v>
      </c>
    </row>
    <row r="40" spans="1:11" ht="64.5" x14ac:dyDescent="0.25">
      <c r="A40" s="5" t="s">
        <v>23</v>
      </c>
      <c r="B40" s="6" t="s">
        <v>21</v>
      </c>
      <c r="C40" s="5" t="s">
        <v>45</v>
      </c>
      <c r="D40" s="6" t="s">
        <v>47</v>
      </c>
      <c r="E40" s="5">
        <v>1</v>
      </c>
      <c r="F40" s="6">
        <v>1</v>
      </c>
      <c r="G40" s="6" t="s">
        <v>361</v>
      </c>
      <c r="H40" s="6" t="s">
        <v>416</v>
      </c>
      <c r="I40" s="5" t="s">
        <v>11</v>
      </c>
      <c r="J40" s="6"/>
      <c r="K40" s="6" t="s">
        <v>399</v>
      </c>
    </row>
    <row r="41" spans="1:11" ht="64.5" x14ac:dyDescent="0.25">
      <c r="A41" s="5" t="s">
        <v>20</v>
      </c>
      <c r="B41" s="6" t="s">
        <v>21</v>
      </c>
      <c r="C41" s="5" t="s">
        <v>45</v>
      </c>
      <c r="D41" s="6" t="s">
        <v>46</v>
      </c>
      <c r="E41" s="5">
        <v>3</v>
      </c>
      <c r="F41" s="6">
        <v>1</v>
      </c>
      <c r="G41" s="6" t="s">
        <v>360</v>
      </c>
      <c r="H41" s="6" t="s">
        <v>250</v>
      </c>
      <c r="I41" s="5" t="s">
        <v>11</v>
      </c>
      <c r="J41" s="6"/>
      <c r="K41" s="6" t="s">
        <v>399</v>
      </c>
    </row>
    <row r="42" spans="1:11" ht="64.5" x14ac:dyDescent="0.25">
      <c r="A42" s="7" t="s">
        <v>19</v>
      </c>
      <c r="B42" s="6" t="s">
        <v>21</v>
      </c>
      <c r="C42" s="7" t="s">
        <v>45</v>
      </c>
      <c r="D42" s="6" t="s">
        <v>47</v>
      </c>
      <c r="E42" s="7">
        <v>3</v>
      </c>
      <c r="F42" s="6">
        <v>1</v>
      </c>
      <c r="G42" s="6" t="s">
        <v>359</v>
      </c>
      <c r="H42" s="6" t="s">
        <v>19</v>
      </c>
      <c r="I42" s="5" t="s">
        <v>11</v>
      </c>
      <c r="J42" s="6"/>
      <c r="K42" s="6" t="s">
        <v>399</v>
      </c>
    </row>
    <row r="43" spans="1:11" ht="51.75" x14ac:dyDescent="0.25">
      <c r="A43" s="22" t="s">
        <v>39</v>
      </c>
      <c r="B43" s="6" t="s">
        <v>54</v>
      </c>
      <c r="C43" s="22" t="s">
        <v>45</v>
      </c>
      <c r="D43" s="6" t="s">
        <v>55</v>
      </c>
      <c r="E43" s="22">
        <v>7</v>
      </c>
      <c r="F43" s="6">
        <v>2</v>
      </c>
      <c r="G43" s="6" t="s">
        <v>362</v>
      </c>
      <c r="H43" s="6" t="s">
        <v>39</v>
      </c>
      <c r="I43" s="22" t="s">
        <v>56</v>
      </c>
      <c r="J43" s="6" t="s">
        <v>340</v>
      </c>
      <c r="K43" s="6" t="s">
        <v>399</v>
      </c>
    </row>
    <row r="44" spans="1:11" ht="51.75" x14ac:dyDescent="0.25">
      <c r="A44" s="22" t="s">
        <v>18</v>
      </c>
      <c r="B44" s="6" t="s">
        <v>54</v>
      </c>
      <c r="C44" s="22" t="s">
        <v>45</v>
      </c>
      <c r="D44" s="6" t="s">
        <v>55</v>
      </c>
      <c r="E44" s="22">
        <v>5</v>
      </c>
      <c r="F44" s="6">
        <v>2</v>
      </c>
      <c r="G44" s="6" t="s">
        <v>358</v>
      </c>
      <c r="H44" s="6" t="s">
        <v>18</v>
      </c>
      <c r="I44" s="22" t="s">
        <v>56</v>
      </c>
      <c r="J44" s="6" t="s">
        <v>340</v>
      </c>
      <c r="K44" s="6" t="s">
        <v>399</v>
      </c>
    </row>
    <row r="45" spans="1:11" ht="51.75" x14ac:dyDescent="0.25">
      <c r="A45" s="22" t="s">
        <v>41</v>
      </c>
      <c r="B45" s="6" t="s">
        <v>54</v>
      </c>
      <c r="C45" s="22" t="s">
        <v>45</v>
      </c>
      <c r="D45" s="6" t="s">
        <v>55</v>
      </c>
      <c r="E45" s="22">
        <v>6</v>
      </c>
      <c r="F45" s="6">
        <v>2</v>
      </c>
      <c r="G45" s="6" t="s">
        <v>363</v>
      </c>
      <c r="H45" s="6" t="s">
        <v>41</v>
      </c>
      <c r="I45" s="22" t="s">
        <v>56</v>
      </c>
      <c r="J45" s="6" t="s">
        <v>340</v>
      </c>
      <c r="K45" s="6" t="s">
        <v>399</v>
      </c>
    </row>
  </sheetData>
  <pageMargins left="0.7" right="0.7" top="0.75" bottom="0.75" header="0.51180555555555496" footer="0.51180555555555496"/>
  <pageSetup firstPageNumber="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view="pageBreakPreview" zoomScaleNormal="160" zoomScalePageLayoutView="160" workbookViewId="0">
      <pane ySplit="1" topLeftCell="A2" activePane="bottomLeft" state="frozen"/>
      <selection pane="bottomLeft" activeCell="A5" sqref="A5"/>
    </sheetView>
  </sheetViews>
  <sheetFormatPr defaultColWidth="8.85546875" defaultRowHeight="12.75" x14ac:dyDescent="0.2"/>
  <cols>
    <col min="3" max="4" width="8.85546875" style="1"/>
  </cols>
  <sheetData>
    <row r="1" spans="1:4" ht="15.75" customHeight="1" x14ac:dyDescent="0.2">
      <c r="A1" s="9" t="s">
        <v>1</v>
      </c>
      <c r="B1" s="9" t="s">
        <v>5</v>
      </c>
      <c r="C1" s="10" t="s">
        <v>3</v>
      </c>
      <c r="D1" s="11"/>
    </row>
    <row r="2" spans="1:4" x14ac:dyDescent="0.2">
      <c r="A2" s="12" t="s">
        <v>48</v>
      </c>
      <c r="B2" s="13">
        <v>20</v>
      </c>
      <c r="C2" s="13" t="s">
        <v>49</v>
      </c>
      <c r="D2" s="14"/>
    </row>
    <row r="3" spans="1:4" ht="369.75" x14ac:dyDescent="0.2">
      <c r="A3" s="12" t="s">
        <v>50</v>
      </c>
      <c r="B3" s="13">
        <v>5</v>
      </c>
      <c r="C3" s="15" t="s">
        <v>51</v>
      </c>
      <c r="D3" s="14"/>
    </row>
    <row r="4" spans="1:4" x14ac:dyDescent="0.2">
      <c r="A4" s="12" t="s">
        <v>52</v>
      </c>
      <c r="B4" s="13"/>
      <c r="C4" s="13" t="s">
        <v>53</v>
      </c>
      <c r="D4" s="14"/>
    </row>
  </sheetData>
  <pageMargins left="0.7" right="0.7" top="0.75" bottom="0.75" header="0.51180555555555496" footer="0.51180555555555496"/>
  <pageSetup firstPageNumber="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
  <sheetViews>
    <sheetView zoomScale="115" zoomScaleNormal="115" zoomScaleSheetLayoutView="100" zoomScalePageLayoutView="115" workbookViewId="0">
      <pane ySplit="1" topLeftCell="A11" activePane="bottomLeft" state="frozen"/>
      <selection activeCell="M89" sqref="M89:N89"/>
      <selection pane="bottomLeft" activeCell="D2" sqref="D2"/>
    </sheetView>
  </sheetViews>
  <sheetFormatPr defaultColWidth="8.85546875" defaultRowHeight="12.75" x14ac:dyDescent="0.2"/>
  <cols>
    <col min="1" max="1" width="8.85546875" style="1"/>
    <col min="2" max="2" width="20.28515625" style="1" customWidth="1"/>
    <col min="3" max="3" width="51.85546875" style="1" customWidth="1"/>
    <col min="4" max="5" width="8.85546875" style="1"/>
    <col min="6" max="7" width="18.42578125" style="1" customWidth="1"/>
    <col min="8" max="8" width="18.85546875" style="1" customWidth="1"/>
    <col min="9" max="9" width="20.7109375" customWidth="1"/>
    <col min="10" max="10" width="12.5703125" customWidth="1"/>
  </cols>
  <sheetData>
    <row r="1" spans="1:18" s="4" customFormat="1" ht="60" x14ac:dyDescent="0.25">
      <c r="A1" s="2" t="s">
        <v>0</v>
      </c>
      <c r="B1" s="2" t="s">
        <v>427</v>
      </c>
      <c r="C1" s="2" t="s">
        <v>59</v>
      </c>
      <c r="D1" s="2" t="s">
        <v>1</v>
      </c>
      <c r="E1" s="2" t="s">
        <v>60</v>
      </c>
      <c r="F1" s="2" t="s">
        <v>334</v>
      </c>
      <c r="G1" s="2" t="s">
        <v>61</v>
      </c>
      <c r="H1" s="2" t="s">
        <v>62</v>
      </c>
      <c r="I1" s="2" t="s">
        <v>7</v>
      </c>
      <c r="J1" s="2" t="s">
        <v>418</v>
      </c>
      <c r="K1" s="2" t="s">
        <v>7</v>
      </c>
      <c r="L1" s="14"/>
      <c r="M1" s="14"/>
      <c r="N1" s="14"/>
      <c r="O1" s="14"/>
      <c r="P1" s="14"/>
      <c r="Q1" s="14"/>
      <c r="R1" s="14"/>
    </row>
    <row r="2" spans="1:18" ht="51.75" x14ac:dyDescent="0.25">
      <c r="A2" s="7" t="s">
        <v>444</v>
      </c>
      <c r="B2" s="22" t="s">
        <v>428</v>
      </c>
      <c r="C2" s="6" t="s">
        <v>449</v>
      </c>
      <c r="D2" s="7" t="s">
        <v>63</v>
      </c>
      <c r="E2" s="6" t="s">
        <v>64</v>
      </c>
      <c r="F2" s="6" t="s">
        <v>434</v>
      </c>
      <c r="G2" s="7" t="s">
        <v>65</v>
      </c>
      <c r="H2" s="6" t="s">
        <v>66</v>
      </c>
      <c r="I2" s="7" t="s">
        <v>333</v>
      </c>
      <c r="J2" s="22" t="s">
        <v>426</v>
      </c>
      <c r="K2" s="17"/>
      <c r="L2" s="18"/>
      <c r="M2" s="18"/>
      <c r="N2" s="18"/>
      <c r="O2" s="18"/>
      <c r="P2" s="18"/>
      <c r="Q2" s="18"/>
      <c r="R2" s="18"/>
    </row>
    <row r="3" spans="1:18" ht="45" x14ac:dyDescent="0.25">
      <c r="A3" s="22" t="s">
        <v>444</v>
      </c>
      <c r="B3" s="22" t="s">
        <v>428</v>
      </c>
      <c r="C3" s="6" t="s">
        <v>449</v>
      </c>
      <c r="D3" s="22" t="s">
        <v>63</v>
      </c>
      <c r="E3" s="6" t="s">
        <v>64</v>
      </c>
      <c r="F3" s="6" t="s">
        <v>417</v>
      </c>
      <c r="G3" s="22"/>
      <c r="H3" s="6"/>
      <c r="I3" s="22"/>
      <c r="J3" s="22" t="s">
        <v>426</v>
      </c>
      <c r="K3" s="17"/>
      <c r="L3" s="18"/>
      <c r="M3" s="18"/>
      <c r="N3" s="18"/>
      <c r="O3" s="18"/>
      <c r="P3" s="18"/>
      <c r="Q3" s="18"/>
      <c r="R3" s="18"/>
    </row>
    <row r="4" spans="1:18" ht="64.5" x14ac:dyDescent="0.25">
      <c r="A4" s="22" t="s">
        <v>443</v>
      </c>
      <c r="B4" s="22" t="s">
        <v>429</v>
      </c>
      <c r="C4" s="6" t="s">
        <v>430</v>
      </c>
      <c r="D4" s="22" t="s">
        <v>63</v>
      </c>
      <c r="E4" s="6" t="s">
        <v>67</v>
      </c>
      <c r="F4" s="6" t="s">
        <v>419</v>
      </c>
      <c r="G4" s="22"/>
      <c r="H4" s="6"/>
      <c r="I4" s="22"/>
      <c r="J4" s="22" t="s">
        <v>426</v>
      </c>
      <c r="K4" s="17"/>
      <c r="L4" s="18"/>
      <c r="M4" s="18"/>
      <c r="N4" s="18"/>
      <c r="O4" s="18"/>
      <c r="P4" s="18"/>
      <c r="Q4" s="18"/>
      <c r="R4" s="18"/>
    </row>
    <row r="5" spans="1:18" ht="64.5" x14ac:dyDescent="0.25">
      <c r="A5" s="5" t="s">
        <v>443</v>
      </c>
      <c r="B5" s="22" t="s">
        <v>436</v>
      </c>
      <c r="C5" s="6" t="s">
        <v>430</v>
      </c>
      <c r="D5" s="5" t="s">
        <v>63</v>
      </c>
      <c r="E5" s="6" t="s">
        <v>67</v>
      </c>
      <c r="F5" s="6" t="s">
        <v>420</v>
      </c>
      <c r="G5" s="5" t="s">
        <v>65</v>
      </c>
      <c r="H5" s="6" t="s">
        <v>68</v>
      </c>
      <c r="I5" s="22" t="s">
        <v>333</v>
      </c>
      <c r="J5" s="22" t="s">
        <v>426</v>
      </c>
      <c r="K5" s="17"/>
      <c r="L5" s="18"/>
      <c r="M5" s="18"/>
      <c r="N5" s="18"/>
      <c r="O5" s="18"/>
      <c r="P5" s="18"/>
      <c r="Q5" s="18"/>
      <c r="R5" s="18"/>
    </row>
    <row r="6" spans="1:18" ht="45" x14ac:dyDescent="0.25">
      <c r="A6" s="22" t="s">
        <v>442</v>
      </c>
      <c r="B6" s="22" t="s">
        <v>437</v>
      </c>
      <c r="C6" s="6" t="s">
        <v>431</v>
      </c>
      <c r="D6" s="22" t="s">
        <v>63</v>
      </c>
      <c r="E6" s="6" t="s">
        <v>69</v>
      </c>
      <c r="F6" s="6" t="s">
        <v>421</v>
      </c>
      <c r="G6" s="22"/>
      <c r="H6" s="6"/>
      <c r="I6" s="22"/>
      <c r="J6" s="22" t="s">
        <v>426</v>
      </c>
      <c r="K6" s="17"/>
      <c r="L6" s="18"/>
      <c r="M6" s="18"/>
      <c r="N6" s="18"/>
      <c r="O6" s="18"/>
      <c r="P6" s="18"/>
      <c r="Q6" s="18"/>
      <c r="R6" s="18"/>
    </row>
    <row r="7" spans="1:18" ht="45" x14ac:dyDescent="0.25">
      <c r="A7" s="5" t="s">
        <v>442</v>
      </c>
      <c r="B7" s="22" t="s">
        <v>437</v>
      </c>
      <c r="C7" s="6" t="s">
        <v>431</v>
      </c>
      <c r="D7" s="5" t="s">
        <v>63</v>
      </c>
      <c r="E7" s="6" t="s">
        <v>69</v>
      </c>
      <c r="F7" s="6" t="s">
        <v>422</v>
      </c>
      <c r="G7" s="5" t="s">
        <v>65</v>
      </c>
      <c r="H7" s="6"/>
      <c r="I7" s="22" t="s">
        <v>333</v>
      </c>
      <c r="J7" s="22" t="s">
        <v>426</v>
      </c>
      <c r="K7" s="17"/>
      <c r="L7" s="18"/>
      <c r="M7" s="18"/>
      <c r="N7" s="18"/>
      <c r="O7" s="18"/>
      <c r="P7" s="18"/>
      <c r="Q7" s="18"/>
      <c r="R7" s="18"/>
    </row>
    <row r="8" spans="1:18" ht="51.75" x14ac:dyDescent="0.25">
      <c r="A8" s="22" t="s">
        <v>441</v>
      </c>
      <c r="B8" s="22" t="s">
        <v>438</v>
      </c>
      <c r="C8" s="6" t="s">
        <v>432</v>
      </c>
      <c r="D8" s="22" t="s">
        <v>63</v>
      </c>
      <c r="E8" s="6" t="s">
        <v>70</v>
      </c>
      <c r="F8" s="6" t="s">
        <v>423</v>
      </c>
      <c r="G8" s="22"/>
      <c r="H8" s="6"/>
      <c r="I8" s="22"/>
      <c r="J8" s="22" t="s">
        <v>426</v>
      </c>
      <c r="K8" s="17"/>
      <c r="L8" s="18"/>
      <c r="M8" s="18"/>
      <c r="N8" s="18"/>
      <c r="O8" s="18"/>
      <c r="P8" s="18"/>
      <c r="Q8" s="18"/>
      <c r="R8" s="18"/>
    </row>
    <row r="9" spans="1:18" ht="51.75" x14ac:dyDescent="0.25">
      <c r="A9" s="5" t="s">
        <v>441</v>
      </c>
      <c r="B9" s="22" t="s">
        <v>438</v>
      </c>
      <c r="C9" s="6" t="s">
        <v>432</v>
      </c>
      <c r="D9" s="5" t="s">
        <v>63</v>
      </c>
      <c r="E9" s="6" t="s">
        <v>70</v>
      </c>
      <c r="F9" s="6" t="s">
        <v>435</v>
      </c>
      <c r="G9" s="5" t="s">
        <v>65</v>
      </c>
      <c r="H9" s="6"/>
      <c r="I9" s="22" t="s">
        <v>333</v>
      </c>
      <c r="J9" s="22" t="s">
        <v>426</v>
      </c>
      <c r="K9" s="17"/>
      <c r="L9" s="18"/>
      <c r="M9" s="18"/>
      <c r="N9" s="18"/>
      <c r="O9" s="18"/>
      <c r="P9" s="18"/>
      <c r="Q9" s="18"/>
      <c r="R9" s="18"/>
    </row>
    <row r="10" spans="1:18" ht="51.75" x14ac:dyDescent="0.25">
      <c r="A10" s="22" t="s">
        <v>440</v>
      </c>
      <c r="B10" s="22" t="s">
        <v>439</v>
      </c>
      <c r="C10" s="6" t="s">
        <v>433</v>
      </c>
      <c r="D10" s="22" t="s">
        <v>63</v>
      </c>
      <c r="E10" s="6" t="s">
        <v>71</v>
      </c>
      <c r="F10" s="6" t="s">
        <v>424</v>
      </c>
      <c r="G10" s="22"/>
      <c r="H10" s="6"/>
      <c r="I10" s="22"/>
      <c r="J10" s="22" t="s">
        <v>426</v>
      </c>
      <c r="K10" s="17"/>
      <c r="L10" s="18"/>
      <c r="M10" s="18"/>
      <c r="N10" s="18"/>
      <c r="O10" s="18"/>
      <c r="P10" s="18"/>
      <c r="Q10" s="18"/>
      <c r="R10" s="18"/>
    </row>
    <row r="11" spans="1:18" ht="51.75" x14ac:dyDescent="0.25">
      <c r="A11" s="5" t="s">
        <v>440</v>
      </c>
      <c r="B11" s="22" t="s">
        <v>439</v>
      </c>
      <c r="C11" s="6" t="s">
        <v>433</v>
      </c>
      <c r="D11" s="5" t="s">
        <v>63</v>
      </c>
      <c r="E11" s="6" t="s">
        <v>71</v>
      </c>
      <c r="F11" s="6" t="s">
        <v>425</v>
      </c>
      <c r="G11" s="5" t="s">
        <v>65</v>
      </c>
      <c r="H11" s="6" t="s">
        <v>72</v>
      </c>
      <c r="I11" s="22" t="s">
        <v>333</v>
      </c>
      <c r="J11" s="22" t="s">
        <v>426</v>
      </c>
      <c r="K11" s="17"/>
      <c r="L11" s="18"/>
      <c r="M11" s="18"/>
      <c r="N11" s="18"/>
      <c r="O11" s="18"/>
      <c r="P11" s="18"/>
      <c r="Q11" s="18"/>
      <c r="R11" s="18"/>
    </row>
    <row r="12" spans="1:18" x14ac:dyDescent="0.2">
      <c r="A12" s="16"/>
      <c r="B12" s="16"/>
      <c r="C12" s="16"/>
      <c r="D12" s="16"/>
      <c r="E12" s="16"/>
      <c r="F12" s="16"/>
      <c r="G12" s="16"/>
      <c r="H12" s="16"/>
      <c r="I12" s="18"/>
      <c r="J12" s="18"/>
      <c r="K12" s="18"/>
      <c r="L12" s="18"/>
      <c r="M12" s="18"/>
      <c r="N12" s="18"/>
      <c r="O12" s="18"/>
      <c r="P12" s="18"/>
      <c r="Q12" s="18"/>
      <c r="R12" s="18"/>
    </row>
    <row r="13" spans="1:18" x14ac:dyDescent="0.2">
      <c r="A13" s="16"/>
      <c r="B13" s="16"/>
      <c r="C13" s="16"/>
      <c r="D13" s="16"/>
      <c r="E13" s="16"/>
      <c r="F13" s="16"/>
      <c r="G13" s="16"/>
      <c r="H13" s="16"/>
      <c r="I13" s="18"/>
      <c r="J13" s="18"/>
      <c r="K13" s="18"/>
      <c r="L13" s="18"/>
      <c r="M13" s="18"/>
      <c r="N13" s="18"/>
      <c r="O13" s="18"/>
      <c r="P13" s="18"/>
      <c r="Q13" s="18"/>
      <c r="R13" s="18"/>
    </row>
    <row r="14" spans="1:18" x14ac:dyDescent="0.2">
      <c r="A14" s="16"/>
      <c r="B14" s="16"/>
      <c r="C14" s="16"/>
      <c r="D14" s="16"/>
      <c r="E14" s="16"/>
      <c r="F14" s="16"/>
      <c r="G14" s="16"/>
      <c r="H14" s="16"/>
      <c r="I14" s="18"/>
      <c r="J14" s="18"/>
      <c r="K14" s="18"/>
      <c r="L14" s="18"/>
      <c r="M14" s="18"/>
      <c r="N14" s="18"/>
      <c r="O14" s="18"/>
      <c r="P14" s="18"/>
      <c r="Q14" s="18"/>
      <c r="R14" s="18"/>
    </row>
    <row r="15" spans="1:18" x14ac:dyDescent="0.2">
      <c r="A15" s="16"/>
      <c r="B15" s="16"/>
      <c r="C15" s="16"/>
      <c r="D15" s="16"/>
      <c r="E15" s="16"/>
      <c r="F15" s="16"/>
      <c r="G15" s="16"/>
      <c r="H15" s="16"/>
      <c r="I15" s="18"/>
      <c r="J15" s="18"/>
      <c r="K15" s="18"/>
      <c r="L15" s="18"/>
      <c r="M15" s="18"/>
      <c r="N15" s="18"/>
      <c r="O15" s="18"/>
      <c r="P15" s="18"/>
      <c r="Q15" s="18"/>
      <c r="R15" s="18"/>
    </row>
    <row r="16" spans="1:18" x14ac:dyDescent="0.2">
      <c r="A16" s="16"/>
      <c r="B16" s="16"/>
      <c r="C16" s="16"/>
      <c r="D16" s="16"/>
      <c r="E16" s="16"/>
      <c r="F16" s="16"/>
      <c r="G16" s="16"/>
      <c r="H16" s="16"/>
      <c r="I16" s="18"/>
      <c r="J16" s="18"/>
      <c r="K16" s="18"/>
      <c r="L16" s="18"/>
      <c r="M16" s="18"/>
      <c r="N16" s="18"/>
      <c r="O16" s="18"/>
      <c r="P16" s="18"/>
      <c r="Q16" s="18"/>
      <c r="R16" s="18"/>
    </row>
    <row r="17" spans="1:18" x14ac:dyDescent="0.2">
      <c r="A17" s="16"/>
      <c r="B17" s="16"/>
      <c r="C17" s="16"/>
      <c r="D17" s="16"/>
      <c r="E17" s="16"/>
      <c r="F17" s="16"/>
      <c r="G17" s="16"/>
      <c r="H17" s="16"/>
      <c r="I17" s="18"/>
      <c r="J17" s="18"/>
      <c r="K17" s="18"/>
      <c r="L17" s="18"/>
      <c r="M17" s="18"/>
      <c r="N17" s="18"/>
      <c r="O17" s="18"/>
      <c r="P17" s="18"/>
      <c r="Q17" s="18"/>
      <c r="R17" s="18"/>
    </row>
    <row r="18" spans="1:18" x14ac:dyDescent="0.2">
      <c r="A18" s="16"/>
      <c r="B18" s="16"/>
      <c r="C18" s="16"/>
      <c r="D18" s="16"/>
      <c r="E18" s="16"/>
      <c r="F18" s="16"/>
      <c r="G18" s="16"/>
      <c r="H18" s="16"/>
      <c r="I18" s="18"/>
      <c r="J18" s="18"/>
      <c r="K18" s="18"/>
      <c r="L18" s="18"/>
      <c r="M18" s="18"/>
      <c r="N18" s="18"/>
      <c r="O18" s="18"/>
      <c r="P18" s="18"/>
      <c r="Q18" s="18"/>
      <c r="R18" s="18"/>
    </row>
    <row r="19" spans="1:18" x14ac:dyDescent="0.2">
      <c r="A19" s="16"/>
      <c r="B19" s="16"/>
      <c r="C19" s="16"/>
      <c r="D19" s="16"/>
      <c r="E19" s="16"/>
      <c r="F19" s="16"/>
      <c r="G19" s="16"/>
      <c r="H19" s="16"/>
      <c r="I19" s="18"/>
      <c r="J19" s="18"/>
      <c r="K19" s="18"/>
      <c r="L19" s="18"/>
      <c r="M19" s="18"/>
      <c r="N19" s="18"/>
      <c r="O19" s="18"/>
      <c r="P19" s="18"/>
      <c r="Q19" s="18"/>
      <c r="R19" s="18"/>
    </row>
    <row r="20" spans="1:18" x14ac:dyDescent="0.2">
      <c r="A20" s="16"/>
      <c r="B20" s="16"/>
      <c r="C20" s="16"/>
      <c r="D20" s="16"/>
      <c r="E20" s="16"/>
      <c r="F20" s="16"/>
      <c r="G20" s="16"/>
      <c r="H20" s="16">
        <v>3</v>
      </c>
      <c r="I20" s="18"/>
      <c r="J20" s="18"/>
      <c r="K20" s="18"/>
      <c r="L20" s="18"/>
      <c r="M20" s="18"/>
      <c r="N20" s="18"/>
      <c r="O20" s="18"/>
      <c r="P20" s="18"/>
      <c r="Q20" s="18"/>
      <c r="R20" s="18"/>
    </row>
  </sheetData>
  <pageMargins left="0.7" right="0.7" top="0.75" bottom="0.75" header="0.51180555555555496" footer="0.51180555555555496"/>
  <pageSetup firstPageNumber="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zoomScale="115" zoomScaleNormal="115" zoomScaleSheetLayoutView="100" workbookViewId="0">
      <selection activeCell="G3" sqref="G3"/>
    </sheetView>
  </sheetViews>
  <sheetFormatPr defaultColWidth="8.85546875" defaultRowHeight="12.75" x14ac:dyDescent="0.2"/>
  <cols>
    <col min="1" max="1" width="16.140625" style="19" customWidth="1"/>
    <col min="2" max="2" width="22.28515625" style="19" customWidth="1"/>
    <col min="3" max="3" width="8.85546875" style="19"/>
    <col min="4" max="4" width="33" style="19" customWidth="1"/>
    <col min="5" max="5" width="8.85546875" style="19"/>
    <col min="6" max="6" width="16.140625" style="19" customWidth="1"/>
    <col min="7" max="7" width="41" style="19" customWidth="1"/>
    <col min="8" max="9" width="8.85546875" style="19"/>
    <col min="10" max="10" width="27.28515625" style="19" customWidth="1"/>
    <col min="11" max="11" width="16.85546875" style="19" customWidth="1"/>
    <col min="12" max="12" width="22.7109375" style="19" customWidth="1"/>
    <col min="13" max="13" width="18.5703125" style="20" customWidth="1"/>
  </cols>
  <sheetData>
    <row r="1" spans="1:13" s="1" customFormat="1" ht="30" x14ac:dyDescent="0.25">
      <c r="A1" s="2" t="s">
        <v>0</v>
      </c>
      <c r="B1" s="2" t="s">
        <v>73</v>
      </c>
      <c r="C1" s="2" t="s">
        <v>5</v>
      </c>
      <c r="D1" s="2" t="s">
        <v>74</v>
      </c>
      <c r="E1" s="2" t="s">
        <v>75</v>
      </c>
      <c r="F1" s="2" t="s">
        <v>76</v>
      </c>
      <c r="G1" s="2" t="s">
        <v>77</v>
      </c>
      <c r="H1" s="2" t="s">
        <v>78</v>
      </c>
      <c r="I1" s="2" t="s">
        <v>79</v>
      </c>
      <c r="J1" s="2" t="s">
        <v>80</v>
      </c>
      <c r="K1" s="2" t="s">
        <v>334</v>
      </c>
      <c r="L1" s="2" t="s">
        <v>81</v>
      </c>
      <c r="M1" s="2" t="s">
        <v>400</v>
      </c>
    </row>
    <row r="2" spans="1:13" ht="77.25" x14ac:dyDescent="0.25">
      <c r="A2" s="7" t="s">
        <v>83</v>
      </c>
      <c r="B2" s="6" t="s">
        <v>84</v>
      </c>
      <c r="C2" s="7">
        <v>5</v>
      </c>
      <c r="D2" s="6" t="str">
        <f>SUBSTITUTE(SUBSTITUTE(SUBSTITUTE(SUBSTITUTE(G2,"{cost}",H2),"{bonus}",I2),"{bonus_from}",F2),"{bonus_to}",J2)</f>
        <v>Pay 11, -2 for each Education completed.
Current cost: 11
When complete: Resources that list you as the owner are worth +1.</v>
      </c>
      <c r="E2" s="7"/>
      <c r="F2" s="6" t="s">
        <v>403</v>
      </c>
      <c r="G2" s="7" t="s">
        <v>489</v>
      </c>
      <c r="H2" s="6">
        <v>11</v>
      </c>
      <c r="I2" s="22">
        <v>2</v>
      </c>
      <c r="J2" s="6" t="s">
        <v>85</v>
      </c>
      <c r="K2" s="6" t="s">
        <v>351</v>
      </c>
      <c r="L2" s="5" t="s">
        <v>86</v>
      </c>
      <c r="M2" s="6" t="s">
        <v>399</v>
      </c>
    </row>
    <row r="3" spans="1:13" ht="90" x14ac:dyDescent="0.25">
      <c r="A3" s="21" t="s">
        <v>87</v>
      </c>
      <c r="B3" s="6" t="s">
        <v>84</v>
      </c>
      <c r="C3" s="21">
        <v>5</v>
      </c>
      <c r="D3" s="6" t="str">
        <f>SUBSTITUTE(SUBSTITUTE(SUBSTITUTE(SUBSTITUTE(G3,"{cost}",H3),"{bonus}",I3),"{bonus_from}",F3),"{bonus_to}",J3)</f>
        <v>Pay 10, -2 for each Community and Law completed.
Current cost: 10
When complete: You may contribute to two Family and/or Communal Responsibilities on your turn.</v>
      </c>
      <c r="E3" s="21"/>
      <c r="F3" s="6" t="s">
        <v>412</v>
      </c>
      <c r="G3" s="7" t="s">
        <v>490</v>
      </c>
      <c r="H3" s="6">
        <v>10</v>
      </c>
      <c r="I3" s="22">
        <v>2</v>
      </c>
      <c r="J3" s="6" t="s">
        <v>88</v>
      </c>
      <c r="K3" s="6" t="s">
        <v>352</v>
      </c>
      <c r="L3" s="5" t="s">
        <v>86</v>
      </c>
      <c r="M3" s="6" t="s">
        <v>399</v>
      </c>
    </row>
    <row r="4" spans="1:13" ht="90" x14ac:dyDescent="0.25">
      <c r="A4" s="7" t="s">
        <v>89</v>
      </c>
      <c r="B4" s="6" t="s">
        <v>84</v>
      </c>
      <c r="C4" s="7">
        <v>5</v>
      </c>
      <c r="D4" s="6" t="str">
        <f>SUBSTITUTE(SUBSTITUTE(SUBSTITUTE(SUBSTITUTE(G4,"{cost}",H4),"{bonus}",I4),"{bonus_from}",F4),"{bonus_to}",J4)</f>
        <v>Pay 11, -1 for each Public Health completed.
Current cost: 11
When complete: For any Disaster Events you draw, treat it as if 4 have already been donated</v>
      </c>
      <c r="E4" s="7"/>
      <c r="F4" s="6" t="s">
        <v>404</v>
      </c>
      <c r="G4" s="7" t="s">
        <v>489</v>
      </c>
      <c r="H4" s="6">
        <v>11</v>
      </c>
      <c r="I4" s="7">
        <v>1</v>
      </c>
      <c r="J4" s="6" t="s">
        <v>90</v>
      </c>
      <c r="K4" s="6" t="s">
        <v>353</v>
      </c>
      <c r="L4" s="5" t="s">
        <v>86</v>
      </c>
      <c r="M4" s="6" t="s">
        <v>399</v>
      </c>
    </row>
    <row r="5" spans="1:13" ht="90" x14ac:dyDescent="0.25">
      <c r="A5" s="7" t="s">
        <v>91</v>
      </c>
      <c r="B5" s="6" t="s">
        <v>84</v>
      </c>
      <c r="C5" s="7">
        <v>5</v>
      </c>
      <c r="D5" s="6" t="str">
        <f>SUBSTITUTE(SUBSTITUTE(SUBSTITUTE(SUBSTITUTE(G5,"{cost}",H5),"{bonus}",I5),"{bonus_from}",F5),"{bonus_to}",J5)</f>
        <v>Pay 12, -1 for each Food and Water completed.
Current cost: 12
When complete: At the start of each Festival, draw a random card from the Resource discard pile.</v>
      </c>
      <c r="E5" s="7"/>
      <c r="F5" s="6" t="s">
        <v>413</v>
      </c>
      <c r="G5" s="7" t="s">
        <v>488</v>
      </c>
      <c r="H5" s="6">
        <v>12</v>
      </c>
      <c r="I5" s="7">
        <v>1</v>
      </c>
      <c r="J5" s="6" t="s">
        <v>92</v>
      </c>
      <c r="K5" s="6" t="s">
        <v>354</v>
      </c>
      <c r="L5" s="5" t="s">
        <v>86</v>
      </c>
      <c r="M5" s="6" t="s">
        <v>399</v>
      </c>
    </row>
    <row r="6" spans="1:13" ht="90" x14ac:dyDescent="0.25">
      <c r="A6" s="7" t="s">
        <v>93</v>
      </c>
      <c r="B6" s="6" t="s">
        <v>84</v>
      </c>
      <c r="C6" s="7">
        <v>5</v>
      </c>
      <c r="D6" s="6" t="str">
        <f>SUBSTITUTE(SUBSTITUTE(SUBSTITUTE(SUBSTITUTE(G6,"{cost}",H6),"{bonus}",I6),"{bonus_from}",F6),"{bonus_to}",J6)</f>
        <v>Pay 11, -1 for each Communal Responsibility completed, to redeem your firstborn son from the Kohen.
Current cost: 11
When complete: Your hand size limit is now +1.</v>
      </c>
      <c r="E6" s="7"/>
      <c r="F6" s="6" t="s">
        <v>98</v>
      </c>
      <c r="G6" s="7" t="s">
        <v>487</v>
      </c>
      <c r="H6" s="6">
        <v>11</v>
      </c>
      <c r="I6" s="7">
        <v>1</v>
      </c>
      <c r="J6" s="6" t="s">
        <v>94</v>
      </c>
      <c r="K6" s="6" t="s">
        <v>355</v>
      </c>
      <c r="L6" s="5" t="s">
        <v>86</v>
      </c>
      <c r="M6" s="6" t="s">
        <v>399</v>
      </c>
    </row>
  </sheetData>
  <pageMargins left="0.7" right="0.7" top="0.75" bottom="0.75" header="0.51180555555555496" footer="0.51180555555555496"/>
  <pageSetup firstPageNumber="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
  <sheetViews>
    <sheetView topLeftCell="D1" zoomScaleSheetLayoutView="100" workbookViewId="0">
      <pane ySplit="1" topLeftCell="A5" activePane="bottomLeft" state="frozen"/>
      <selection pane="bottomLeft" activeCell="G12" sqref="G12"/>
    </sheetView>
  </sheetViews>
  <sheetFormatPr defaultColWidth="8.85546875" defaultRowHeight="12.75" x14ac:dyDescent="0.2"/>
  <cols>
    <col min="1" max="1" width="43.85546875" style="19" customWidth="1"/>
    <col min="2" max="2" width="26" style="19" customWidth="1"/>
    <col min="3" max="3" width="8.85546875" style="19"/>
    <col min="4" max="4" width="33.7109375" style="19" customWidth="1"/>
    <col min="5" max="5" width="27.7109375" style="19" customWidth="1"/>
    <col min="6" max="6" width="25.42578125" style="19" customWidth="1"/>
    <col min="7" max="7" width="52.42578125" style="19" customWidth="1"/>
    <col min="8" max="9" width="8.85546875" style="19"/>
    <col min="10" max="10" width="23.28515625" style="19" customWidth="1"/>
    <col min="11" max="11" width="20" style="19" customWidth="1"/>
    <col min="12" max="12" width="31.7109375" style="19" customWidth="1"/>
    <col min="13" max="13" width="8.85546875" style="19"/>
    <col min="14" max="14" width="13.42578125" style="19" customWidth="1"/>
    <col min="15" max="15" width="20.140625" style="19" customWidth="1"/>
    <col min="16" max="16" width="30.28515625" style="20" customWidth="1"/>
    <col min="17" max="17" width="21.7109375" style="19" customWidth="1"/>
    <col min="18" max="18" width="8.85546875" style="20"/>
    <col min="19" max="19" width="8.85546875" style="19"/>
    <col min="20" max="20" width="8.85546875" style="20"/>
    <col min="21" max="21" width="8.85546875" style="19"/>
    <col min="22" max="22" width="8.85546875" style="20"/>
    <col min="23" max="23" width="8.85546875" style="19"/>
    <col min="24" max="24" width="8.85546875" style="20"/>
    <col min="25" max="25" width="8.85546875" style="19"/>
    <col min="26" max="26" width="8.85546875" style="20"/>
  </cols>
  <sheetData>
    <row r="1" spans="1:26" s="1" customFormat="1" ht="30.75" customHeight="1" x14ac:dyDescent="0.25">
      <c r="A1" s="2" t="s">
        <v>0</v>
      </c>
      <c r="B1" s="2" t="s">
        <v>73</v>
      </c>
      <c r="C1" s="2" t="s">
        <v>5</v>
      </c>
      <c r="D1" s="2" t="s">
        <v>74</v>
      </c>
      <c r="E1" s="2" t="s">
        <v>75</v>
      </c>
      <c r="F1" s="2" t="s">
        <v>76</v>
      </c>
      <c r="G1" s="2" t="s">
        <v>77</v>
      </c>
      <c r="H1" s="2" t="s">
        <v>78</v>
      </c>
      <c r="I1" s="2" t="s">
        <v>79</v>
      </c>
      <c r="J1" s="2" t="s">
        <v>335</v>
      </c>
      <c r="K1" s="2" t="s">
        <v>336</v>
      </c>
      <c r="L1" s="2" t="s">
        <v>95</v>
      </c>
      <c r="M1" s="2" t="s">
        <v>96</v>
      </c>
      <c r="N1" s="2" t="s">
        <v>334</v>
      </c>
      <c r="O1" s="2" t="s">
        <v>81</v>
      </c>
      <c r="P1" s="2" t="s">
        <v>337</v>
      </c>
      <c r="Q1" s="2" t="s">
        <v>400</v>
      </c>
      <c r="R1" s="2" t="s">
        <v>82</v>
      </c>
      <c r="S1" s="2" t="s">
        <v>82</v>
      </c>
      <c r="T1" s="2" t="s">
        <v>82</v>
      </c>
      <c r="U1" s="2" t="s">
        <v>82</v>
      </c>
      <c r="V1" s="2" t="s">
        <v>82</v>
      </c>
      <c r="W1" s="2" t="s">
        <v>82</v>
      </c>
      <c r="X1" s="2" t="s">
        <v>82</v>
      </c>
      <c r="Y1" s="2" t="s">
        <v>82</v>
      </c>
      <c r="Z1" s="2" t="s">
        <v>82</v>
      </c>
    </row>
    <row r="2" spans="1:26" ht="57.75" customHeight="1" x14ac:dyDescent="0.25">
      <c r="A2" s="7" t="s">
        <v>97</v>
      </c>
      <c r="B2" s="6" t="s">
        <v>98</v>
      </c>
      <c r="C2" s="7">
        <v>1</v>
      </c>
      <c r="D2" s="6" t="str">
        <f>SUBSTITUTE(SUBSTITUTE(SUBSTITUTE(SUBSTITUTE(SUBSTITUTE(SUBSTITUTE(SUBSTITUTE(G2,"{cost}",H2),"{bonus}",I2),"{bonus_from}",F2),"{bonus_to_communal}",J2),"{bonus_to_family}",K2),"{additional_text}",L2),"{additional_bonus}",M2)</f>
        <v>Collectively train a teacher. Pay 14, -2 for each Community and Law completed.
Current cost: 14</v>
      </c>
      <c r="E2" s="22" t="s">
        <v>403</v>
      </c>
      <c r="F2" s="6" t="s">
        <v>412</v>
      </c>
      <c r="G2" s="7" t="s">
        <v>477</v>
      </c>
      <c r="H2" s="6">
        <v>14</v>
      </c>
      <c r="I2" s="22">
        <v>2</v>
      </c>
      <c r="J2" s="6" t="s">
        <v>413</v>
      </c>
      <c r="K2" s="6" t="s">
        <v>83</v>
      </c>
      <c r="L2" s="7"/>
      <c r="M2" s="6"/>
      <c r="N2" s="6" t="s">
        <v>341</v>
      </c>
      <c r="O2" s="5" t="s">
        <v>86</v>
      </c>
      <c r="P2" s="6" t="s">
        <v>338</v>
      </c>
      <c r="Q2" s="7" t="s">
        <v>401</v>
      </c>
      <c r="R2" s="17"/>
      <c r="S2" s="7"/>
      <c r="T2" s="17"/>
      <c r="U2" s="7"/>
      <c r="V2" s="17"/>
      <c r="W2" s="7"/>
      <c r="X2" s="17"/>
      <c r="Y2" s="7"/>
      <c r="Z2" s="17"/>
    </row>
    <row r="3" spans="1:26" ht="46.5" customHeight="1" x14ac:dyDescent="0.25">
      <c r="A3" s="5" t="s">
        <v>99</v>
      </c>
      <c r="B3" s="6" t="s">
        <v>98</v>
      </c>
      <c r="C3" s="5">
        <v>1</v>
      </c>
      <c r="D3" s="6" t="str">
        <f t="shared" ref="D2:D11" si="0">SUBSTITUTE(SUBSTITUTE(SUBSTITUTE(SUBSTITUTE(SUBSTITUTE(SUBSTITUTE(SUBSTITUTE(G3,"{cost}",H3),"{bonus}",I3),"{bonus_from}",F3),"{bonus_to_communal}",J3),"{bonus_to_family}",K3),"{additional_text}",L3),"{additional_bonus}",M3)</f>
        <v>Collectively train a scribe. Pay 14, -2 for each Community and Law completed.
Current cost: 14</v>
      </c>
      <c r="E3" s="5" t="s">
        <v>403</v>
      </c>
      <c r="F3" s="6" t="s">
        <v>412</v>
      </c>
      <c r="G3" s="7" t="s">
        <v>478</v>
      </c>
      <c r="H3" s="6">
        <v>14</v>
      </c>
      <c r="I3" s="22">
        <v>2</v>
      </c>
      <c r="J3" s="6" t="s">
        <v>413</v>
      </c>
      <c r="K3" s="6" t="s">
        <v>83</v>
      </c>
      <c r="L3" s="5"/>
      <c r="M3" s="6"/>
      <c r="N3" s="6" t="s">
        <v>342</v>
      </c>
      <c r="O3" s="5" t="s">
        <v>86</v>
      </c>
      <c r="P3" s="6" t="s">
        <v>338</v>
      </c>
      <c r="Q3" s="22" t="s">
        <v>401</v>
      </c>
      <c r="R3" s="17"/>
      <c r="S3" s="5"/>
      <c r="T3" s="17"/>
      <c r="U3" s="5"/>
      <c r="V3" s="17"/>
      <c r="W3" s="5"/>
      <c r="X3" s="17"/>
      <c r="Y3" s="5"/>
      <c r="Z3" s="17"/>
    </row>
    <row r="4" spans="1:26" ht="45" x14ac:dyDescent="0.25">
      <c r="A4" s="5" t="s">
        <v>100</v>
      </c>
      <c r="B4" s="6" t="s">
        <v>98</v>
      </c>
      <c r="C4" s="5">
        <v>1</v>
      </c>
      <c r="D4" s="6" t="str">
        <f t="shared" si="0"/>
        <v>Collectively train a judge. Pay 12, -1 for each Public Health completed.
Current cost: 12</v>
      </c>
      <c r="E4" s="5" t="s">
        <v>412</v>
      </c>
      <c r="F4" s="6" t="s">
        <v>404</v>
      </c>
      <c r="G4" s="5" t="s">
        <v>479</v>
      </c>
      <c r="H4" s="6">
        <v>12</v>
      </c>
      <c r="I4" s="22">
        <v>1</v>
      </c>
      <c r="J4" s="6" t="s">
        <v>403</v>
      </c>
      <c r="K4" s="6" t="s">
        <v>87</v>
      </c>
      <c r="L4" s="5"/>
      <c r="M4" s="6"/>
      <c r="N4" s="6" t="s">
        <v>343</v>
      </c>
      <c r="O4" s="5" t="s">
        <v>86</v>
      </c>
      <c r="P4" s="6" t="s">
        <v>338</v>
      </c>
      <c r="Q4" s="22" t="s">
        <v>401</v>
      </c>
      <c r="R4" s="17"/>
      <c r="S4" s="5"/>
      <c r="T4" s="17"/>
      <c r="U4" s="5"/>
      <c r="V4" s="17"/>
      <c r="W4" s="5"/>
      <c r="X4" s="17"/>
      <c r="Y4" s="5"/>
      <c r="Z4" s="17"/>
    </row>
    <row r="5" spans="1:26" ht="54" customHeight="1" x14ac:dyDescent="0.25">
      <c r="A5" s="5" t="s">
        <v>101</v>
      </c>
      <c r="B5" s="6" t="s">
        <v>98</v>
      </c>
      <c r="C5" s="5">
        <v>1</v>
      </c>
      <c r="D5" s="6" t="str">
        <f>SUBSTITUTE(SUBSTITUTE(SUBSTITUTE(SUBSTITUTE(SUBSTITUTE(SUBSTITUTE(SUBSTITUTE(G5,"{cost}",H5),"{bonus}",I5),"{bonus_from}",F5),"{bonus_to_communal}",J5),"{bonus_to_family}",K5),"{additional_text}",L5),"{additional_bonus}",M5)</f>
        <v>Collectively build a Synagogue in your community. Pay 12, -1 for each Public Health completed.
Current cost: 12</v>
      </c>
      <c r="E5" s="5" t="s">
        <v>412</v>
      </c>
      <c r="F5" s="6" t="s">
        <v>404</v>
      </c>
      <c r="G5" s="5" t="s">
        <v>480</v>
      </c>
      <c r="H5" s="6">
        <v>12</v>
      </c>
      <c r="I5" s="22">
        <v>1</v>
      </c>
      <c r="J5" s="6" t="s">
        <v>403</v>
      </c>
      <c r="K5" s="6" t="s">
        <v>87</v>
      </c>
      <c r="L5" s="5"/>
      <c r="M5" s="6"/>
      <c r="N5" s="6" t="s">
        <v>344</v>
      </c>
      <c r="O5" s="5" t="s">
        <v>86</v>
      </c>
      <c r="P5" s="6" t="s">
        <v>338</v>
      </c>
      <c r="Q5" s="22" t="s">
        <v>401</v>
      </c>
      <c r="R5" s="17"/>
      <c r="S5" s="5"/>
      <c r="T5" s="17"/>
      <c r="U5" s="5"/>
      <c r="V5" s="17"/>
      <c r="W5" s="5"/>
      <c r="X5" s="17"/>
      <c r="Y5" s="5"/>
      <c r="Z5" s="17"/>
    </row>
    <row r="6" spans="1:26" ht="45" x14ac:dyDescent="0.25">
      <c r="A6" s="7" t="s">
        <v>102</v>
      </c>
      <c r="B6" s="6" t="s">
        <v>98</v>
      </c>
      <c r="C6" s="7">
        <v>1</v>
      </c>
      <c r="D6" s="6" t="str">
        <f t="shared" si="0"/>
        <v>Collectively donate towards charity. Pay 12, -1 for each Public Health completed.
Current cost: 12</v>
      </c>
      <c r="E6" s="7" t="s">
        <v>412</v>
      </c>
      <c r="F6" s="6" t="s">
        <v>404</v>
      </c>
      <c r="G6" s="5" t="s">
        <v>481</v>
      </c>
      <c r="H6" s="6">
        <v>12</v>
      </c>
      <c r="I6" s="7">
        <v>1</v>
      </c>
      <c r="J6" s="6" t="s">
        <v>403</v>
      </c>
      <c r="K6" s="6" t="s">
        <v>87</v>
      </c>
      <c r="L6" s="7"/>
      <c r="M6" s="6"/>
      <c r="N6" s="6" t="s">
        <v>345</v>
      </c>
      <c r="O6" s="5" t="s">
        <v>86</v>
      </c>
      <c r="P6" s="6" t="s">
        <v>338</v>
      </c>
      <c r="Q6" s="22" t="s">
        <v>401</v>
      </c>
      <c r="R6" s="17"/>
      <c r="S6" s="7"/>
      <c r="T6" s="17"/>
      <c r="U6" s="7"/>
      <c r="V6" s="17"/>
      <c r="W6" s="7"/>
      <c r="X6" s="17"/>
      <c r="Y6" s="7"/>
      <c r="Z6" s="17"/>
    </row>
    <row r="7" spans="1:26" ht="45" customHeight="1" x14ac:dyDescent="0.25">
      <c r="A7" s="22" t="s">
        <v>103</v>
      </c>
      <c r="B7" s="6" t="s">
        <v>98</v>
      </c>
      <c r="C7" s="22">
        <v>1</v>
      </c>
      <c r="D7" s="6" t="str">
        <f t="shared" si="0"/>
        <v>Collectively get access to clean water. Pay 8, -2 for each Education completed.
Current cost: 8</v>
      </c>
      <c r="E7" s="22" t="s">
        <v>413</v>
      </c>
      <c r="F7" s="6" t="s">
        <v>403</v>
      </c>
      <c r="G7" s="5" t="s">
        <v>482</v>
      </c>
      <c r="H7" s="6">
        <v>8</v>
      </c>
      <c r="I7" s="22">
        <v>2</v>
      </c>
      <c r="J7" s="6" t="s">
        <v>404</v>
      </c>
      <c r="K7" s="6" t="s">
        <v>405</v>
      </c>
      <c r="L7" s="22"/>
      <c r="M7" s="6"/>
      <c r="N7" s="6" t="s">
        <v>347</v>
      </c>
      <c r="O7" s="5" t="s">
        <v>86</v>
      </c>
      <c r="P7" s="6" t="s">
        <v>338</v>
      </c>
      <c r="Q7" s="22" t="s">
        <v>401</v>
      </c>
      <c r="R7" s="17"/>
      <c r="S7" s="22"/>
      <c r="T7" s="17"/>
      <c r="U7" s="22"/>
      <c r="V7" s="17"/>
      <c r="W7" s="22"/>
      <c r="X7" s="17"/>
      <c r="Y7" s="22"/>
      <c r="Z7" s="17"/>
    </row>
    <row r="8" spans="1:26" ht="45" x14ac:dyDescent="0.25">
      <c r="A8" s="5" t="s">
        <v>104</v>
      </c>
      <c r="B8" s="6" t="s">
        <v>98</v>
      </c>
      <c r="C8" s="5">
        <v>1</v>
      </c>
      <c r="D8" s="6" t="str">
        <f t="shared" si="0"/>
        <v>Collectively train a butcher. Pay 8, -2 for each Education completed.
Current cost: 8</v>
      </c>
      <c r="E8" s="5" t="s">
        <v>413</v>
      </c>
      <c r="F8" s="6" t="s">
        <v>403</v>
      </c>
      <c r="G8" s="5" t="s">
        <v>483</v>
      </c>
      <c r="H8" s="6">
        <v>8</v>
      </c>
      <c r="I8" s="22">
        <v>2</v>
      </c>
      <c r="J8" s="6" t="s">
        <v>404</v>
      </c>
      <c r="K8" s="6" t="s">
        <v>405</v>
      </c>
      <c r="L8" s="5"/>
      <c r="M8" s="6"/>
      <c r="N8" s="6" t="s">
        <v>346</v>
      </c>
      <c r="O8" s="5" t="s">
        <v>86</v>
      </c>
      <c r="P8" s="6" t="s">
        <v>338</v>
      </c>
      <c r="Q8" s="22" t="s">
        <v>401</v>
      </c>
      <c r="R8" s="17"/>
      <c r="S8" s="5"/>
      <c r="T8" s="17"/>
      <c r="U8" s="5"/>
      <c r="V8" s="17"/>
      <c r="W8" s="5"/>
      <c r="X8" s="17"/>
      <c r="Y8" s="5"/>
      <c r="Z8" s="17"/>
    </row>
    <row r="9" spans="1:26" ht="61.5" customHeight="1" x14ac:dyDescent="0.25">
      <c r="A9" s="5" t="s">
        <v>105</v>
      </c>
      <c r="B9" s="6" t="s">
        <v>98</v>
      </c>
      <c r="C9" s="5">
        <v>1</v>
      </c>
      <c r="D9" s="6" t="str">
        <f t="shared" si="0"/>
        <v>Collectively train a doctor. Pay 10, -1 for each Food and Water completed. If Plague Event is drawn after this is complete, its donation cost is -2.
Current cost: 10</v>
      </c>
      <c r="E9" s="5" t="s">
        <v>404</v>
      </c>
      <c r="F9" s="6" t="s">
        <v>413</v>
      </c>
      <c r="G9" s="5" t="s">
        <v>484</v>
      </c>
      <c r="H9" s="6">
        <v>10</v>
      </c>
      <c r="I9" s="22">
        <v>1</v>
      </c>
      <c r="J9" s="6" t="s">
        <v>412</v>
      </c>
      <c r="K9" s="6" t="s">
        <v>89</v>
      </c>
      <c r="L9" s="5" t="s">
        <v>406</v>
      </c>
      <c r="M9" s="6">
        <v>-2</v>
      </c>
      <c r="N9" s="6" t="s">
        <v>348</v>
      </c>
      <c r="O9" s="5" t="s">
        <v>86</v>
      </c>
      <c r="P9" s="6" t="s">
        <v>338</v>
      </c>
      <c r="Q9" s="22" t="s">
        <v>401</v>
      </c>
      <c r="R9" s="17"/>
      <c r="S9" s="5"/>
      <c r="T9" s="17"/>
      <c r="U9" s="5"/>
      <c r="V9" s="17"/>
      <c r="W9" s="5"/>
      <c r="X9" s="17"/>
      <c r="Y9" s="5"/>
      <c r="Z9" s="17"/>
    </row>
    <row r="10" spans="1:26" ht="69" customHeight="1" x14ac:dyDescent="0.25">
      <c r="A10" s="5" t="s">
        <v>106</v>
      </c>
      <c r="B10" s="6" t="s">
        <v>98</v>
      </c>
      <c r="C10" s="5">
        <v>1</v>
      </c>
      <c r="D10" s="6" t="str">
        <f t="shared" si="0"/>
        <v>Collectively build a community bathhouse. Pay 10, -1 for each Food and Water completed. If Monsoon Event is drawn after this is complete, its donation cost is -2.
Current cost: 10</v>
      </c>
      <c r="E10" s="5" t="s">
        <v>404</v>
      </c>
      <c r="F10" s="6" t="s">
        <v>413</v>
      </c>
      <c r="G10" s="5" t="s">
        <v>485</v>
      </c>
      <c r="H10" s="6">
        <v>10</v>
      </c>
      <c r="I10" s="22">
        <v>1</v>
      </c>
      <c r="J10" s="6" t="s">
        <v>412</v>
      </c>
      <c r="K10" s="6" t="s">
        <v>89</v>
      </c>
      <c r="L10" s="5" t="s">
        <v>407</v>
      </c>
      <c r="M10" s="6">
        <v>-2</v>
      </c>
      <c r="N10" s="6" t="s">
        <v>349</v>
      </c>
      <c r="O10" s="5" t="s">
        <v>86</v>
      </c>
      <c r="P10" s="6" t="s">
        <v>338</v>
      </c>
      <c r="Q10" s="22" t="s">
        <v>401</v>
      </c>
      <c r="R10" s="17"/>
      <c r="S10" s="5"/>
      <c r="T10" s="17"/>
      <c r="U10" s="5"/>
      <c r="V10" s="17"/>
      <c r="W10" s="5"/>
      <c r="X10" s="17"/>
      <c r="Y10" s="5"/>
      <c r="Z10" s="17"/>
    </row>
    <row r="11" spans="1:26" ht="72.75" customHeight="1" x14ac:dyDescent="0.25">
      <c r="A11" s="5" t="s">
        <v>460</v>
      </c>
      <c r="B11" s="6" t="s">
        <v>98</v>
      </c>
      <c r="C11" s="5">
        <v>1</v>
      </c>
      <c r="D11" s="6" t="str">
        <f t="shared" si="0"/>
        <v>Collectively build a public bathroom. Pay 10, -1 for each Food and Water completed. If Locust Event is drawn after this is complete, its donation cost is -2.
Current cost: 10</v>
      </c>
      <c r="E11" s="5" t="s">
        <v>404</v>
      </c>
      <c r="F11" s="6" t="s">
        <v>413</v>
      </c>
      <c r="G11" s="5" t="s">
        <v>486</v>
      </c>
      <c r="H11" s="6">
        <v>10</v>
      </c>
      <c r="I11" s="22">
        <v>1</v>
      </c>
      <c r="J11" s="6" t="s">
        <v>412</v>
      </c>
      <c r="K11" s="6" t="s">
        <v>89</v>
      </c>
      <c r="L11" s="5" t="s">
        <v>408</v>
      </c>
      <c r="M11" s="6">
        <v>-2</v>
      </c>
      <c r="N11" s="6" t="s">
        <v>350</v>
      </c>
      <c r="O11" s="5" t="s">
        <v>86</v>
      </c>
      <c r="P11" s="6" t="s">
        <v>338</v>
      </c>
      <c r="Q11" s="22" t="s">
        <v>401</v>
      </c>
      <c r="R11" s="17"/>
      <c r="S11" s="5"/>
      <c r="T11" s="17"/>
      <c r="U11" s="5"/>
      <c r="V11" s="17"/>
      <c r="W11" s="5"/>
      <c r="X11" s="17"/>
      <c r="Y11" s="5"/>
      <c r="Z11" s="17"/>
    </row>
  </sheetData>
  <pageMargins left="0.7" right="0.7" top="0.75" bottom="0.75" header="0.51180555555555496" footer="0.51180555555555496"/>
  <pageSetup firstPageNumber="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29"/>
  <sheetViews>
    <sheetView tabSelected="1" zoomScaleNormal="100" zoomScaleSheetLayoutView="100" zoomScalePageLayoutView="115" workbookViewId="0">
      <pane ySplit="1" topLeftCell="A26" activePane="bottomLeft" state="frozen"/>
      <selection activeCell="M89" sqref="M89:N89"/>
      <selection pane="bottomLeft" activeCell="G27" sqref="G27"/>
    </sheetView>
  </sheetViews>
  <sheetFormatPr defaultColWidth="8.85546875" defaultRowHeight="12.75" x14ac:dyDescent="0.2"/>
  <cols>
    <col min="1" max="1" width="19" style="23" customWidth="1"/>
    <col min="2" max="2" width="17.85546875" style="23" bestFit="1" customWidth="1"/>
    <col min="3" max="3" width="8.85546875" style="23"/>
    <col min="4" max="4" width="27.42578125" style="19" customWidth="1"/>
    <col min="5" max="5" width="39.7109375" style="19" customWidth="1"/>
    <col min="6" max="6" width="11.85546875" style="19" customWidth="1"/>
    <col min="7" max="7" width="42.5703125" style="19" customWidth="1"/>
    <col min="8" max="11" width="8.85546875" style="19"/>
    <col min="12" max="12" width="19.5703125" style="19" customWidth="1"/>
    <col min="13" max="13" width="25.7109375" style="19" customWidth="1"/>
    <col min="14" max="22" width="8.85546875" style="19"/>
    <col min="23" max="23" width="22.5703125" style="19" customWidth="1"/>
    <col min="24" max="24" width="20.85546875" style="19" bestFit="1" customWidth="1"/>
    <col min="25" max="25" width="18.7109375" style="20" customWidth="1"/>
    <col min="26" max="26" width="21.5703125" style="20" customWidth="1"/>
    <col min="27" max="27" width="19.28515625" style="20" customWidth="1"/>
    <col min="28" max="1026" width="8.85546875" style="20"/>
  </cols>
  <sheetData>
    <row r="1" spans="1:1025" s="26" customFormat="1" ht="120" x14ac:dyDescent="0.25">
      <c r="A1" s="24" t="s">
        <v>0</v>
      </c>
      <c r="B1" s="24" t="s">
        <v>107</v>
      </c>
      <c r="C1" s="24" t="s">
        <v>5</v>
      </c>
      <c r="D1" s="2" t="s">
        <v>108</v>
      </c>
      <c r="E1" s="2" t="s">
        <v>74</v>
      </c>
      <c r="F1" s="2" t="s">
        <v>109</v>
      </c>
      <c r="G1" s="2" t="s">
        <v>77</v>
      </c>
      <c r="H1" s="2" t="s">
        <v>110</v>
      </c>
      <c r="I1" s="2" t="s">
        <v>111</v>
      </c>
      <c r="J1" s="2" t="s">
        <v>112</v>
      </c>
      <c r="K1" s="2" t="s">
        <v>113</v>
      </c>
      <c r="L1" s="2" t="s">
        <v>114</v>
      </c>
      <c r="M1" s="2" t="s">
        <v>115</v>
      </c>
      <c r="N1" s="25" t="s">
        <v>116</v>
      </c>
      <c r="O1" s="25" t="s">
        <v>117</v>
      </c>
      <c r="P1" s="25" t="s">
        <v>118</v>
      </c>
      <c r="Q1" s="25" t="s">
        <v>119</v>
      </c>
      <c r="R1" s="25" t="s">
        <v>468</v>
      </c>
      <c r="S1" s="25" t="s">
        <v>120</v>
      </c>
      <c r="T1" s="25" t="s">
        <v>121</v>
      </c>
      <c r="U1" s="25" t="s">
        <v>122</v>
      </c>
      <c r="V1" s="25" t="s">
        <v>123</v>
      </c>
      <c r="W1" s="2" t="s">
        <v>334</v>
      </c>
      <c r="X1" s="24" t="s">
        <v>124</v>
      </c>
      <c r="Y1" s="24" t="s">
        <v>124</v>
      </c>
      <c r="Z1" s="24" t="s">
        <v>400</v>
      </c>
      <c r="AA1" s="24" t="s">
        <v>410</v>
      </c>
      <c r="AB1" s="24" t="s">
        <v>82</v>
      </c>
      <c r="AC1" s="24" t="s">
        <v>82</v>
      </c>
      <c r="AD1" s="24" t="s">
        <v>82</v>
      </c>
      <c r="AE1" s="24" t="s">
        <v>82</v>
      </c>
      <c r="AF1" s="24" t="s">
        <v>82</v>
      </c>
      <c r="AG1" s="24" t="s">
        <v>82</v>
      </c>
      <c r="AH1" s="24" t="s">
        <v>82</v>
      </c>
      <c r="AI1" s="24" t="s">
        <v>82</v>
      </c>
      <c r="AJ1" s="24" t="s">
        <v>82</v>
      </c>
      <c r="AK1" s="24" t="s">
        <v>82</v>
      </c>
      <c r="AL1" s="24" t="s">
        <v>82</v>
      </c>
    </row>
    <row r="2" spans="1:1025" ht="30" x14ac:dyDescent="0.25">
      <c r="A2" s="7" t="s">
        <v>125</v>
      </c>
      <c r="B2" s="7" t="s">
        <v>126</v>
      </c>
      <c r="C2" s="7">
        <v>1</v>
      </c>
      <c r="D2" s="22" t="s">
        <v>462</v>
      </c>
      <c r="E2" s="5" t="str">
        <f>SUBSTITUTE(SUBSTITUTE(SUBSTITUTE(SUBSTITUTE(SUBSTITUTE(G2, "{bonus_trigger}", I2), "{bonus}", J2), "{col_cost}", H2), "{player_affected}", L2),"{value}",K2)</f>
        <v>You find money floating in the river.
Treat this card as 4.</v>
      </c>
      <c r="F2" s="27">
        <v>1</v>
      </c>
      <c r="G2" s="22" t="s">
        <v>461</v>
      </c>
      <c r="H2" s="7"/>
      <c r="I2" s="7"/>
      <c r="J2" s="7"/>
      <c r="K2" s="7">
        <v>4</v>
      </c>
      <c r="L2" s="7"/>
      <c r="M2" s="5" t="str">
        <f t="shared" ref="M2:M27" si="0">CONCATENATE(IF(N2 &lt;&gt; "","strangerCard, ",""), IF(O2&lt;&gt; "","loseResource, ",""), IF(P2&lt;&gt; "","multipleOptions, ",""), IF(Q2&lt;&gt; "","negotiationTradeOption, ",""), IF(R2&lt;&gt; "","beyondOption, ",""), IF(S2&lt;&gt; "","transgressionOption, ",""), IF(T2&lt;&gt; "","persistentCard, ",""), IF(U2&lt;&gt; "","ignoreOption, ",""), IF(V2&lt;&gt; "","cardDraw, ",""))</f>
        <v xml:space="preserve">persistentCard, </v>
      </c>
      <c r="N2" s="7"/>
      <c r="O2" s="7"/>
      <c r="P2" s="7"/>
      <c r="Q2" s="7"/>
      <c r="R2" s="7"/>
      <c r="S2" s="7"/>
      <c r="T2" s="5" t="b">
        <f>TRUE()</f>
        <v>1</v>
      </c>
      <c r="U2" s="7"/>
      <c r="V2" s="7"/>
      <c r="W2" s="22" t="s">
        <v>385</v>
      </c>
      <c r="X2" s="28" t="s">
        <v>127</v>
      </c>
      <c r="Y2" s="7" t="s">
        <v>128</v>
      </c>
      <c r="Z2" s="17" t="s">
        <v>402</v>
      </c>
      <c r="AA2" s="17" t="s">
        <v>411</v>
      </c>
      <c r="AB2" s="17"/>
      <c r="AC2" s="17"/>
      <c r="AD2" s="17"/>
      <c r="AE2" s="17"/>
      <c r="AF2" s="17"/>
      <c r="AG2" s="17"/>
      <c r="AH2" s="17"/>
      <c r="AI2" s="17"/>
      <c r="AJ2" s="17"/>
      <c r="AK2" s="17"/>
      <c r="AL2" s="17"/>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row>
    <row r="3" spans="1:1025" ht="60" x14ac:dyDescent="0.25">
      <c r="A3" s="29" t="s">
        <v>129</v>
      </c>
      <c r="B3" s="29" t="s">
        <v>130</v>
      </c>
      <c r="C3" s="29">
        <v>1</v>
      </c>
      <c r="D3" s="22"/>
      <c r="E3" s="22" t="str">
        <f t="shared" ref="E3:E27" si="1">SUBSTITUTE(SUBSTITUTE(SUBSTITUTE(SUBSTITUTE(SUBSTITUTE(G3, "{bonus_trigger}", I3), "{bonus}", J3), "{col_cost}", H3), "{player_affected}", L3),"{value}",K3)</f>
        <v>First player in turn order with any legally owned animals puts a random one underneath this card. That animal is no longer in their hand, but may be found during Festival</v>
      </c>
      <c r="F3" s="30">
        <v>1</v>
      </c>
      <c r="G3" s="5" t="s">
        <v>131</v>
      </c>
      <c r="H3" s="5"/>
      <c r="I3" s="5"/>
      <c r="J3" s="5"/>
      <c r="K3" s="5"/>
      <c r="L3" s="5" t="s">
        <v>132</v>
      </c>
      <c r="M3" s="5" t="str">
        <f t="shared" si="0"/>
        <v xml:space="preserve">loseResource, persistentCard, </v>
      </c>
      <c r="N3" s="5"/>
      <c r="O3" s="5" t="b">
        <f>TRUE()</f>
        <v>1</v>
      </c>
      <c r="P3" s="5"/>
      <c r="Q3" s="5"/>
      <c r="R3" s="5"/>
      <c r="S3" s="5"/>
      <c r="T3" s="5" t="b">
        <f>TRUE()</f>
        <v>1</v>
      </c>
      <c r="U3" s="5"/>
      <c r="V3" s="5"/>
      <c r="W3" s="22" t="s">
        <v>367</v>
      </c>
      <c r="X3" s="28"/>
      <c r="Y3" s="7" t="s">
        <v>128</v>
      </c>
      <c r="Z3" s="17" t="s">
        <v>402</v>
      </c>
      <c r="AA3" s="17"/>
      <c r="AB3" s="17"/>
      <c r="AC3" s="17"/>
      <c r="AD3" s="17"/>
      <c r="AE3" s="17"/>
      <c r="AF3" s="17"/>
      <c r="AG3" s="17"/>
      <c r="AH3" s="17"/>
      <c r="AI3" s="17"/>
      <c r="AJ3" s="17"/>
      <c r="AK3" s="17"/>
      <c r="AL3" s="17"/>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row>
    <row r="4" spans="1:1025" ht="105" x14ac:dyDescent="0.25">
      <c r="A4" s="29" t="s">
        <v>133</v>
      </c>
      <c r="B4" s="29" t="s">
        <v>126</v>
      </c>
      <c r="C4" s="29">
        <v>1</v>
      </c>
      <c r="D4" s="22" t="s">
        <v>463</v>
      </c>
      <c r="E4" s="22" t="str">
        <f t="shared" si="1"/>
        <v>You see a stranger leave a donkey by the side of the road, neglecting to tie it down. You may ignore this card (nothing happens), keep it (transgression, treat this card as an animal of value 6 ), or return it (above and beyond the law and go straight to discard phase)</v>
      </c>
      <c r="F4" s="30">
        <v>1</v>
      </c>
      <c r="G4" s="5" t="s">
        <v>469</v>
      </c>
      <c r="H4" s="5"/>
      <c r="I4" s="5"/>
      <c r="J4" s="5"/>
      <c r="K4" s="5">
        <v>6</v>
      </c>
      <c r="L4" s="5"/>
      <c r="M4" s="5" t="str">
        <f t="shared" si="0"/>
        <v xml:space="preserve">strangerCard, multipleOptions, beyondOption, transgressionOption, persistentCard, ignoreOption, </v>
      </c>
      <c r="N4" s="5" t="b">
        <f>TRUE()</f>
        <v>1</v>
      </c>
      <c r="O4" s="5"/>
      <c r="P4" s="7" t="b">
        <f>TRUE()</f>
        <v>1</v>
      </c>
      <c r="Q4" s="5"/>
      <c r="R4" s="7" t="b">
        <f>TRUE()</f>
        <v>1</v>
      </c>
      <c r="S4" s="7" t="b">
        <f>TRUE()</f>
        <v>1</v>
      </c>
      <c r="T4" s="5" t="b">
        <f>TRUE()</f>
        <v>1</v>
      </c>
      <c r="U4" s="5" t="b">
        <f>TRUE()</f>
        <v>1</v>
      </c>
      <c r="V4" s="5"/>
      <c r="W4" s="22" t="s">
        <v>368</v>
      </c>
      <c r="X4" s="28"/>
      <c r="Y4" s="7" t="s">
        <v>128</v>
      </c>
      <c r="Z4" s="17" t="s">
        <v>402</v>
      </c>
      <c r="AA4" s="17"/>
      <c r="AB4" s="17"/>
      <c r="AC4" s="17"/>
      <c r="AD4" s="17"/>
      <c r="AE4" s="17"/>
      <c r="AF4" s="17"/>
      <c r="AG4" s="17"/>
      <c r="AH4" s="17"/>
      <c r="AI4" s="17"/>
      <c r="AJ4" s="17"/>
      <c r="AK4" s="17"/>
      <c r="AL4" s="17"/>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row>
    <row r="5" spans="1:1025" ht="90" x14ac:dyDescent="0.25">
      <c r="A5" s="29" t="s">
        <v>134</v>
      </c>
      <c r="B5" s="29" t="s">
        <v>130</v>
      </c>
      <c r="C5" s="29">
        <v>2</v>
      </c>
      <c r="D5" s="99" t="s">
        <v>464</v>
      </c>
      <c r="E5" s="22" t="str">
        <f t="shared" si="1"/>
        <v>You see a neighbor’s animal run away. 
The next player in turn order with any animals chooses a random one. You may ignore it (owner discards the animal to your transgression pile) OR return it (go straight to discard phase).</v>
      </c>
      <c r="F5" s="30" t="s">
        <v>135</v>
      </c>
      <c r="G5" s="5" t="s">
        <v>136</v>
      </c>
      <c r="H5" s="5"/>
      <c r="I5" s="5"/>
      <c r="J5" s="5"/>
      <c r="K5" s="5"/>
      <c r="L5" s="5" t="s">
        <v>137</v>
      </c>
      <c r="M5" s="5" t="str">
        <f t="shared" si="0"/>
        <v xml:space="preserve">multipleOptions, transgressionOption, ignoreOption, </v>
      </c>
      <c r="N5" s="5"/>
      <c r="O5" s="5"/>
      <c r="P5" s="5" t="b">
        <f>TRUE()</f>
        <v>1</v>
      </c>
      <c r="Q5" s="5"/>
      <c r="R5" s="5"/>
      <c r="S5" s="7" t="b">
        <f>TRUE()</f>
        <v>1</v>
      </c>
      <c r="T5" s="5"/>
      <c r="U5" s="5" t="b">
        <f>TRUE()</f>
        <v>1</v>
      </c>
      <c r="V5" s="5"/>
      <c r="W5" s="22" t="s">
        <v>369</v>
      </c>
      <c r="X5" s="28"/>
      <c r="Y5" s="7" t="s">
        <v>128</v>
      </c>
      <c r="Z5" s="17" t="s">
        <v>402</v>
      </c>
      <c r="AA5" s="17"/>
      <c r="AB5" s="17"/>
      <c r="AC5" s="17"/>
      <c r="AD5" s="17"/>
      <c r="AE5" s="17"/>
      <c r="AF5" s="17"/>
      <c r="AG5" s="17"/>
      <c r="AH5" s="17"/>
      <c r="AI5" s="17"/>
      <c r="AJ5" s="17"/>
      <c r="AK5" s="17"/>
      <c r="AL5" s="17"/>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row>
    <row r="6" spans="1:1025" ht="60" x14ac:dyDescent="0.25">
      <c r="A6" s="29" t="s">
        <v>138</v>
      </c>
      <c r="B6" s="29" t="s">
        <v>126</v>
      </c>
      <c r="C6" s="29">
        <v>3</v>
      </c>
      <c r="D6" s="22" t="s">
        <v>465</v>
      </c>
      <c r="E6" s="22" t="str">
        <f t="shared" si="1"/>
        <v>First player in turn order with fewer than 3 Resources draws a Lost Resource card. It is not legally theirs, but counts as a card in their hand.</v>
      </c>
      <c r="F6" s="30" t="s">
        <v>139</v>
      </c>
      <c r="G6" s="5" t="s">
        <v>140</v>
      </c>
      <c r="H6" s="5"/>
      <c r="I6" s="5"/>
      <c r="J6" s="5"/>
      <c r="K6" s="5"/>
      <c r="L6" s="5" t="s">
        <v>141</v>
      </c>
      <c r="M6" s="5" t="str">
        <f t="shared" si="0"/>
        <v xml:space="preserve">strangerCard, cardDraw, </v>
      </c>
      <c r="N6" s="5" t="b">
        <f>TRUE()</f>
        <v>1</v>
      </c>
      <c r="O6" s="5"/>
      <c r="P6" s="5"/>
      <c r="Q6" s="5"/>
      <c r="R6" s="5"/>
      <c r="S6" s="5"/>
      <c r="T6" s="5"/>
      <c r="U6" s="5"/>
      <c r="V6" s="5" t="b">
        <f>TRUE()</f>
        <v>1</v>
      </c>
      <c r="W6" s="22" t="s">
        <v>370</v>
      </c>
      <c r="X6" s="28"/>
      <c r="Y6" s="7" t="s">
        <v>128</v>
      </c>
      <c r="Z6" s="17" t="s">
        <v>402</v>
      </c>
      <c r="AA6" s="17"/>
      <c r="AB6" s="17"/>
      <c r="AC6" s="17"/>
      <c r="AD6" s="17"/>
      <c r="AE6" s="17"/>
      <c r="AF6" s="17"/>
      <c r="AG6" s="17"/>
      <c r="AH6" s="17"/>
      <c r="AI6" s="17"/>
      <c r="AJ6" s="17"/>
      <c r="AK6" s="17"/>
      <c r="AL6" s="17"/>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row>
    <row r="7" spans="1:1025" ht="60" x14ac:dyDescent="0.25">
      <c r="A7" s="29" t="s">
        <v>142</v>
      </c>
      <c r="B7" s="29" t="s">
        <v>130</v>
      </c>
      <c r="C7" s="29">
        <v>3</v>
      </c>
      <c r="D7" s="22"/>
      <c r="E7" s="22" t="str">
        <f t="shared" si="1"/>
        <v>Player with the most Family Responsibilities completed puts a random legally owned Resource underneath this card. It is no longer in their hand, but may be found during a Festival.</v>
      </c>
      <c r="F7" s="30" t="s">
        <v>139</v>
      </c>
      <c r="G7" s="5" t="s">
        <v>143</v>
      </c>
      <c r="H7" s="5"/>
      <c r="I7" s="5"/>
      <c r="J7" s="5"/>
      <c r="K7" s="5"/>
      <c r="L7" s="5" t="s">
        <v>144</v>
      </c>
      <c r="M7" s="5" t="str">
        <f t="shared" si="0"/>
        <v xml:space="preserve">loseResource, persistentCard, </v>
      </c>
      <c r="N7" s="5"/>
      <c r="O7" s="5" t="b">
        <f>TRUE()</f>
        <v>1</v>
      </c>
      <c r="P7" s="5"/>
      <c r="Q7" s="5"/>
      <c r="R7" s="5"/>
      <c r="S7" s="5"/>
      <c r="T7" s="5" t="b">
        <f>TRUE()</f>
        <v>1</v>
      </c>
      <c r="U7" s="5"/>
      <c r="V7" s="5"/>
      <c r="W7" s="22" t="s">
        <v>371</v>
      </c>
      <c r="X7" s="28"/>
      <c r="Y7" s="7" t="s">
        <v>128</v>
      </c>
      <c r="Z7" s="17" t="s">
        <v>402</v>
      </c>
      <c r="AA7" s="17"/>
      <c r="AB7" s="17"/>
      <c r="AC7" s="17"/>
      <c r="AD7" s="17"/>
      <c r="AE7" s="17"/>
      <c r="AF7" s="17"/>
      <c r="AG7" s="17"/>
      <c r="AH7" s="17"/>
      <c r="AI7" s="17"/>
      <c r="AJ7" s="17"/>
      <c r="AK7" s="17"/>
      <c r="AL7" s="1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row>
    <row r="8" spans="1:1025" ht="105" x14ac:dyDescent="0.25">
      <c r="A8" s="29" t="s">
        <v>145</v>
      </c>
      <c r="B8" s="29" t="s">
        <v>126</v>
      </c>
      <c r="C8" s="29">
        <v>1</v>
      </c>
      <c r="D8" s="22" t="s">
        <v>463</v>
      </c>
      <c r="E8" s="22" t="str">
        <f t="shared" si="1"/>
        <v>You see a stranger leave a cow by the side of the road, neglecting to tie it down. You may ignore this card (nothing happens), keep it (transgression, treat this card as an animal of value 7), or return it (above and beyond the law and go straight to discard phase)</v>
      </c>
      <c r="F8" s="30">
        <v>2</v>
      </c>
      <c r="G8" s="5" t="s">
        <v>470</v>
      </c>
      <c r="H8" s="5"/>
      <c r="I8" s="5"/>
      <c r="J8" s="5"/>
      <c r="K8" s="5">
        <v>7</v>
      </c>
      <c r="L8" s="5"/>
      <c r="M8" s="5" t="str">
        <f t="shared" si="0"/>
        <v xml:space="preserve">strangerCard, multipleOptions, beyondOption, transgressionOption, persistentCard, ignoreOption, </v>
      </c>
      <c r="N8" s="5" t="b">
        <f>TRUE()</f>
        <v>1</v>
      </c>
      <c r="O8" s="5"/>
      <c r="P8" s="7" t="b">
        <f>TRUE()</f>
        <v>1</v>
      </c>
      <c r="Q8" s="5"/>
      <c r="R8" s="7" t="b">
        <f>TRUE()</f>
        <v>1</v>
      </c>
      <c r="S8" s="7" t="b">
        <f>TRUE()</f>
        <v>1</v>
      </c>
      <c r="T8" s="5" t="b">
        <f>TRUE()</f>
        <v>1</v>
      </c>
      <c r="U8" s="5" t="b">
        <f>TRUE()</f>
        <v>1</v>
      </c>
      <c r="V8" s="5"/>
      <c r="W8" s="22" t="s">
        <v>372</v>
      </c>
      <c r="X8" s="28"/>
      <c r="Y8" s="7" t="s">
        <v>128</v>
      </c>
      <c r="Z8" s="17" t="s">
        <v>402</v>
      </c>
      <c r="AA8" s="17"/>
      <c r="AB8" s="17"/>
      <c r="AC8" s="17"/>
      <c r="AD8" s="17"/>
      <c r="AE8" s="17"/>
      <c r="AF8" s="17"/>
      <c r="AG8" s="17"/>
      <c r="AH8" s="17"/>
      <c r="AI8" s="17"/>
      <c r="AJ8" s="17"/>
      <c r="AK8" s="17"/>
      <c r="AL8" s="17"/>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row>
    <row r="9" spans="1:1025" ht="105" x14ac:dyDescent="0.25">
      <c r="A9" s="29" t="s">
        <v>146</v>
      </c>
      <c r="B9" s="29" t="s">
        <v>126</v>
      </c>
      <c r="C9" s="29">
        <v>1</v>
      </c>
      <c r="D9" s="22" t="s">
        <v>463</v>
      </c>
      <c r="E9" s="22" t="str">
        <f t="shared" si="1"/>
        <v>You see a stranger leave a sheep by the side of the road, neglecting to tie it down. You may ignore this card (nothing happens), keep it (transgression, treat this card as an animal of value 5), or return it (above and beyond the law and go straight to discard phase)</v>
      </c>
      <c r="F9" s="30">
        <v>2</v>
      </c>
      <c r="G9" s="5" t="s">
        <v>471</v>
      </c>
      <c r="H9" s="5"/>
      <c r="I9" s="5"/>
      <c r="J9" s="5"/>
      <c r="K9" s="5">
        <v>5</v>
      </c>
      <c r="L9" s="5"/>
      <c r="M9" s="5" t="str">
        <f t="shared" si="0"/>
        <v xml:space="preserve">strangerCard, multipleOptions, beyondOption, transgressionOption, persistentCard, ignoreOption, </v>
      </c>
      <c r="N9" s="5" t="b">
        <f>TRUE()</f>
        <v>1</v>
      </c>
      <c r="O9" s="5"/>
      <c r="P9" s="7" t="b">
        <f>TRUE()</f>
        <v>1</v>
      </c>
      <c r="Q9" s="5"/>
      <c r="R9" s="7" t="b">
        <f>TRUE()</f>
        <v>1</v>
      </c>
      <c r="S9" s="7" t="b">
        <f>TRUE()</f>
        <v>1</v>
      </c>
      <c r="T9" s="5" t="b">
        <f>TRUE()</f>
        <v>1</v>
      </c>
      <c r="U9" s="5" t="b">
        <f>TRUE()</f>
        <v>1</v>
      </c>
      <c r="V9" s="5"/>
      <c r="W9" s="22" t="s">
        <v>373</v>
      </c>
      <c r="X9" s="28"/>
      <c r="Y9" s="7" t="s">
        <v>128</v>
      </c>
      <c r="Z9" s="17" t="s">
        <v>402</v>
      </c>
      <c r="AA9" s="17"/>
      <c r="AB9" s="17"/>
      <c r="AC9" s="17"/>
      <c r="AD9" s="17"/>
      <c r="AE9" s="17"/>
      <c r="AF9" s="17"/>
      <c r="AG9" s="17"/>
      <c r="AH9" s="17"/>
      <c r="AI9" s="17"/>
      <c r="AJ9" s="17"/>
      <c r="AK9" s="17"/>
      <c r="AL9" s="17"/>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row>
    <row r="10" spans="1:1025" ht="105" x14ac:dyDescent="0.25">
      <c r="A10" s="22" t="s">
        <v>147</v>
      </c>
      <c r="B10" s="22" t="s">
        <v>148</v>
      </c>
      <c r="C10" s="22">
        <v>1</v>
      </c>
      <c r="D10" s="22"/>
      <c r="E10" s="22" t="str">
        <f t="shared" si="1"/>
        <v>All players must lose a total of at least 12 collectively.
Current cost: 12
For every paid by 5 you, gain +1 towards that total.
If the total cannot be paid, the game ends in destitution.</v>
      </c>
      <c r="F10" s="31">
        <v>2</v>
      </c>
      <c r="G10" s="22" t="s">
        <v>494</v>
      </c>
      <c r="H10" s="22">
        <v>12</v>
      </c>
      <c r="I10" s="22">
        <v>5</v>
      </c>
      <c r="J10" s="22">
        <v>1</v>
      </c>
      <c r="K10" s="22"/>
      <c r="L10" s="32" t="s">
        <v>149</v>
      </c>
      <c r="M10" s="5" t="str">
        <f t="shared" si="0"/>
        <v/>
      </c>
      <c r="N10" s="22"/>
      <c r="O10" s="22"/>
      <c r="P10" s="22"/>
      <c r="Q10" s="22"/>
      <c r="R10" s="22"/>
      <c r="S10" s="22"/>
      <c r="T10" s="22"/>
      <c r="U10" s="22"/>
      <c r="V10" s="22"/>
      <c r="W10" s="22" t="s">
        <v>374</v>
      </c>
      <c r="X10" s="28"/>
      <c r="Y10" s="7" t="s">
        <v>128</v>
      </c>
      <c r="Z10" s="17" t="s">
        <v>402</v>
      </c>
      <c r="AA10" s="17"/>
      <c r="AB10" s="17"/>
      <c r="AC10" s="17"/>
      <c r="AD10" s="17"/>
      <c r="AE10" s="17"/>
      <c r="AF10" s="17"/>
      <c r="AG10" s="17"/>
      <c r="AH10" s="17"/>
      <c r="AI10" s="17"/>
      <c r="AJ10" s="17"/>
      <c r="AK10" s="17"/>
      <c r="AL10" s="17"/>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row>
    <row r="11" spans="1:1025" ht="60" x14ac:dyDescent="0.25">
      <c r="A11" s="7" t="s">
        <v>150</v>
      </c>
      <c r="B11" s="7" t="s">
        <v>151</v>
      </c>
      <c r="C11" s="7">
        <v>1</v>
      </c>
      <c r="D11" s="22"/>
      <c r="E11" s="22" t="str">
        <f t="shared" si="1"/>
        <v>Perform a Festival Phase now. (All players, in turn order: declare lost/found objects, open market, draw new Responsibilities). Then draw another Event.</v>
      </c>
      <c r="F11" s="27" t="s">
        <v>446</v>
      </c>
      <c r="G11" s="7" t="s">
        <v>152</v>
      </c>
      <c r="H11" s="7"/>
      <c r="I11" s="7"/>
      <c r="J11" s="7"/>
      <c r="K11" s="7"/>
      <c r="L11" s="7"/>
      <c r="M11" s="5" t="str">
        <f t="shared" si="0"/>
        <v xml:space="preserve">negotiationTradeOption, </v>
      </c>
      <c r="N11" s="7"/>
      <c r="O11" s="7"/>
      <c r="P11" s="7"/>
      <c r="Q11" s="7" t="b">
        <f>TRUE()</f>
        <v>1</v>
      </c>
      <c r="R11" s="7"/>
      <c r="S11" s="7"/>
      <c r="T11" s="7"/>
      <c r="U11" s="7"/>
      <c r="V11" s="7"/>
      <c r="W11" s="22" t="s">
        <v>384</v>
      </c>
      <c r="X11" s="28"/>
      <c r="Y11" s="7" t="s">
        <v>128</v>
      </c>
      <c r="Z11" s="17" t="s">
        <v>402</v>
      </c>
      <c r="AA11" s="17"/>
      <c r="AB11" s="17"/>
      <c r="AC11" s="17"/>
      <c r="AD11" s="17"/>
      <c r="AE11" s="17"/>
      <c r="AF11" s="17"/>
      <c r="AG11" s="17"/>
      <c r="AH11" s="17"/>
      <c r="AI11" s="17"/>
      <c r="AJ11" s="17"/>
      <c r="AK11" s="17"/>
      <c r="AL11" s="17"/>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row>
    <row r="12" spans="1:1025" ht="75" x14ac:dyDescent="0.25">
      <c r="A12" s="7" t="s">
        <v>458</v>
      </c>
      <c r="B12" s="7" t="s">
        <v>126</v>
      </c>
      <c r="C12" s="7">
        <v>1</v>
      </c>
      <c r="D12" s="22" t="s">
        <v>462</v>
      </c>
      <c r="E12" s="22" t="str">
        <f>SUBSTITUTE(SUBSTITUTE(SUBSTITUTE(SUBSTITUTE(SUBSTITUTE(G12, "{bonus_trigger}", I12), "{bonus}", J12), "{col_cost}", H12), "{player_affected}", L12),"{value}",K12)</f>
        <v>You find an object floating in the river.
Draw a Lost Resource. Keep as the legal owner, OR discard it (above and beyond the law).</v>
      </c>
      <c r="F12" s="27">
        <v>2</v>
      </c>
      <c r="G12" s="78" t="s">
        <v>492</v>
      </c>
      <c r="H12" s="7"/>
      <c r="I12" s="7"/>
      <c r="J12" s="7"/>
      <c r="K12" s="7"/>
      <c r="L12" s="7"/>
      <c r="M12" s="5" t="str">
        <f t="shared" si="0"/>
        <v xml:space="preserve">multipleOptions, beyondOption, cardDraw, </v>
      </c>
      <c r="N12" s="7"/>
      <c r="O12" s="7"/>
      <c r="P12" s="7" t="b">
        <f>TRUE()</f>
        <v>1</v>
      </c>
      <c r="Q12" s="7"/>
      <c r="R12" s="7" t="b">
        <f>TRUE()</f>
        <v>1</v>
      </c>
      <c r="S12" s="7"/>
      <c r="T12" s="7"/>
      <c r="U12" s="7"/>
      <c r="V12" s="5" t="b">
        <f>TRUE()</f>
        <v>1</v>
      </c>
      <c r="W12" s="97" t="s">
        <v>383</v>
      </c>
      <c r="X12" s="28"/>
      <c r="Y12" s="7" t="s">
        <v>128</v>
      </c>
      <c r="Z12" s="17" t="s">
        <v>402</v>
      </c>
      <c r="AA12" s="17"/>
      <c r="AB12" s="17"/>
      <c r="AC12" s="17"/>
      <c r="AD12" s="17"/>
      <c r="AE12" s="17"/>
      <c r="AF12" s="17"/>
      <c r="AG12" s="17"/>
      <c r="AH12" s="17"/>
      <c r="AI12" s="17"/>
      <c r="AJ12" s="17"/>
      <c r="AK12" s="17"/>
      <c r="AL12" s="17"/>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row>
    <row r="13" spans="1:1025" s="36" customFormat="1" ht="90" x14ac:dyDescent="0.25">
      <c r="A13" s="33" t="s">
        <v>153</v>
      </c>
      <c r="B13" s="33" t="s">
        <v>154</v>
      </c>
      <c r="C13" s="33">
        <v>1</v>
      </c>
      <c r="D13" s="21"/>
      <c r="E13" s="22" t="str">
        <f>SUBSTITUTE(SUBSTITUTE(SUBSTITUTE(SUBSTITUTE(SUBSTITUTE(G13, "{bonus_trigger}", I13), "{bonus}", J13), "{col_cost}", H13), "{player_affected}", L13),"{value}",K13)</f>
        <v>Objective: Donate 2x the number of players in the game.
Current cost: 2x
Failure: all players must pay (3) each. If any player cannot pay, the game ends in destitution.</v>
      </c>
      <c r="F13" s="34">
        <v>2</v>
      </c>
      <c r="G13" s="79" t="s">
        <v>491</v>
      </c>
      <c r="H13" s="21" t="s">
        <v>155</v>
      </c>
      <c r="I13" s="21"/>
      <c r="J13" s="21"/>
      <c r="K13" s="21"/>
      <c r="L13" s="21" t="s">
        <v>156</v>
      </c>
      <c r="M13" s="5" t="str">
        <f t="shared" si="0"/>
        <v/>
      </c>
      <c r="N13" s="35"/>
      <c r="O13" s="21"/>
      <c r="P13" s="21"/>
      <c r="Q13" s="21"/>
      <c r="R13" s="21"/>
      <c r="S13" s="21"/>
      <c r="T13" s="21"/>
      <c r="U13" s="21"/>
      <c r="V13" s="21"/>
      <c r="W13" s="21" t="s">
        <v>375</v>
      </c>
      <c r="X13" s="28"/>
      <c r="Y13" s="7" t="s">
        <v>128</v>
      </c>
      <c r="Z13" s="17" t="s">
        <v>402</v>
      </c>
      <c r="AA13" s="35"/>
      <c r="AB13" s="35"/>
      <c r="AC13" s="35"/>
      <c r="AD13" s="35"/>
      <c r="AE13" s="35"/>
      <c r="AF13" s="35"/>
      <c r="AG13" s="35"/>
      <c r="AH13" s="35"/>
      <c r="AI13" s="35"/>
      <c r="AJ13" s="35"/>
      <c r="AK13" s="35"/>
      <c r="AL13" s="35"/>
    </row>
    <row r="14" spans="1:1025" ht="60" x14ac:dyDescent="0.25">
      <c r="A14" s="7" t="s">
        <v>459</v>
      </c>
      <c r="B14" s="7" t="s">
        <v>126</v>
      </c>
      <c r="C14" s="7">
        <v>2</v>
      </c>
      <c r="D14" s="22" t="s">
        <v>462</v>
      </c>
      <c r="E14" s="22" t="str">
        <f t="shared" si="1"/>
        <v>You find a marked money-purse in the river. 
Choose one: keep it (keep this card, counts as 5) OR return it (discard this, going above and beyond the law).</v>
      </c>
      <c r="F14" s="27" t="s">
        <v>157</v>
      </c>
      <c r="G14" s="7" t="s">
        <v>472</v>
      </c>
      <c r="H14" s="7"/>
      <c r="I14" s="7"/>
      <c r="J14" s="7"/>
      <c r="K14" s="7">
        <v>5</v>
      </c>
      <c r="L14" s="7"/>
      <c r="M14" s="5" t="str">
        <f t="shared" si="0"/>
        <v xml:space="preserve">multipleOptions, beyondOption, persistentCard, </v>
      </c>
      <c r="N14" s="7"/>
      <c r="O14" s="7"/>
      <c r="P14" s="7" t="b">
        <f>TRUE()</f>
        <v>1</v>
      </c>
      <c r="Q14" s="7"/>
      <c r="R14" s="7" t="b">
        <f>TRUE()</f>
        <v>1</v>
      </c>
      <c r="S14" s="7"/>
      <c r="T14" s="5" t="b">
        <f>TRUE()</f>
        <v>1</v>
      </c>
      <c r="U14" s="7"/>
      <c r="V14" s="7"/>
      <c r="W14" s="22" t="s">
        <v>409</v>
      </c>
      <c r="X14" s="28"/>
      <c r="Y14" s="7" t="s">
        <v>128</v>
      </c>
      <c r="Z14" s="17" t="s">
        <v>402</v>
      </c>
      <c r="AA14" s="17" t="s">
        <v>411</v>
      </c>
      <c r="AB14" s="17"/>
      <c r="AC14" s="17"/>
      <c r="AD14" s="17"/>
      <c r="AE14" s="17"/>
      <c r="AF14" s="17"/>
      <c r="AG14" s="17"/>
      <c r="AH14" s="17"/>
      <c r="AI14" s="17"/>
      <c r="AJ14" s="17"/>
      <c r="AK14" s="17"/>
      <c r="AL14" s="17"/>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row>
    <row r="15" spans="1:1025" ht="60" x14ac:dyDescent="0.25">
      <c r="A15" s="7" t="s">
        <v>158</v>
      </c>
      <c r="B15" s="7" t="s">
        <v>126</v>
      </c>
      <c r="C15" s="7">
        <v>1</v>
      </c>
      <c r="D15" s="22"/>
      <c r="E15" s="22" t="str">
        <f t="shared" si="1"/>
        <v>First player in turn order with any legally owned animals keeps this card. It counts as an animal worth 6</v>
      </c>
      <c r="F15" s="27" t="s">
        <v>159</v>
      </c>
      <c r="G15" s="78" t="s">
        <v>451</v>
      </c>
      <c r="H15" s="7"/>
      <c r="I15" s="7"/>
      <c r="J15" s="7"/>
      <c r="K15" s="7">
        <v>6</v>
      </c>
      <c r="L15" s="5" t="s">
        <v>132</v>
      </c>
      <c r="M15" s="5" t="str">
        <f t="shared" si="0"/>
        <v xml:space="preserve">persistentCard, </v>
      </c>
      <c r="N15" s="7"/>
      <c r="O15" s="7"/>
      <c r="P15" s="7"/>
      <c r="Q15" s="7"/>
      <c r="R15" s="7"/>
      <c r="S15" s="7"/>
      <c r="T15" s="5" t="b">
        <f>TRUE()</f>
        <v>1</v>
      </c>
      <c r="U15" s="7"/>
      <c r="V15" s="7"/>
      <c r="W15" s="22" t="s">
        <v>376</v>
      </c>
      <c r="X15" s="28"/>
      <c r="Y15" s="7" t="s">
        <v>128</v>
      </c>
      <c r="Z15" s="17" t="s">
        <v>402</v>
      </c>
      <c r="AA15" s="17"/>
      <c r="AB15" s="17"/>
      <c r="AC15" s="17"/>
      <c r="AD15" s="17"/>
      <c r="AE15" s="17"/>
      <c r="AF15" s="17"/>
      <c r="AG15" s="17"/>
      <c r="AH15" s="17"/>
      <c r="AI15" s="17"/>
      <c r="AJ15" s="17"/>
      <c r="AK15" s="17"/>
      <c r="AL15" s="17"/>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row>
    <row r="16" spans="1:1025" ht="60" x14ac:dyDescent="0.25">
      <c r="A16" s="7" t="s">
        <v>160</v>
      </c>
      <c r="B16" s="7" t="s">
        <v>126</v>
      </c>
      <c r="C16" s="7">
        <v>1</v>
      </c>
      <c r="D16" s="22"/>
      <c r="E16" s="22" t="str">
        <f t="shared" si="1"/>
        <v>Player with the fewest Family Responsibilities keeps this card. It can be used as a resource worth 3</v>
      </c>
      <c r="F16" s="27">
        <v>3</v>
      </c>
      <c r="G16" s="7" t="s">
        <v>476</v>
      </c>
      <c r="H16" s="7"/>
      <c r="I16" s="7"/>
      <c r="J16" s="7"/>
      <c r="K16" s="7">
        <v>3</v>
      </c>
      <c r="L16" s="7" t="s">
        <v>161</v>
      </c>
      <c r="M16" s="5" t="str">
        <f t="shared" si="0"/>
        <v xml:space="preserve">persistentCard, </v>
      </c>
      <c r="N16" s="7"/>
      <c r="O16" s="7"/>
      <c r="P16" s="7"/>
      <c r="Q16" s="7"/>
      <c r="R16" s="7"/>
      <c r="S16" s="7"/>
      <c r="T16" s="5" t="b">
        <f>TRUE()</f>
        <v>1</v>
      </c>
      <c r="U16" s="7"/>
      <c r="V16" s="7"/>
      <c r="W16" s="22" t="s">
        <v>377</v>
      </c>
      <c r="X16" s="28"/>
      <c r="Y16" s="7" t="s">
        <v>128</v>
      </c>
      <c r="Z16" s="17" t="s">
        <v>402</v>
      </c>
      <c r="AA16" s="17"/>
      <c r="AB16" s="17"/>
      <c r="AC16" s="17"/>
      <c r="AD16" s="17"/>
      <c r="AE16" s="17"/>
      <c r="AF16" s="17"/>
      <c r="AG16" s="17"/>
      <c r="AH16" s="17"/>
      <c r="AI16" s="17"/>
      <c r="AJ16" s="17"/>
      <c r="AK16" s="17"/>
      <c r="AL16" s="17"/>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row>
    <row r="17" spans="1:1025" ht="90" x14ac:dyDescent="0.25">
      <c r="A17" s="29" t="s">
        <v>162</v>
      </c>
      <c r="B17" s="29" t="s">
        <v>126</v>
      </c>
      <c r="C17" s="29">
        <v>1</v>
      </c>
      <c r="D17" s="22" t="s">
        <v>466</v>
      </c>
      <c r="E17" s="22" t="str">
        <f t="shared" si="1"/>
        <v>You see a neighbor drop money in the sand at the market. 
The next player in turn order with any dinarim cards chooses a random one. You may look at it and return it (above and beyond the law) or keep it.</v>
      </c>
      <c r="F17" s="30">
        <v>3</v>
      </c>
      <c r="G17" s="5" t="s">
        <v>473</v>
      </c>
      <c r="H17" s="5"/>
      <c r="I17" s="5"/>
      <c r="J17" s="5"/>
      <c r="K17" s="5"/>
      <c r="L17" s="5" t="s">
        <v>163</v>
      </c>
      <c r="M17" s="5" t="str">
        <f t="shared" si="0"/>
        <v xml:space="preserve">multipleOptions, beyondOption, </v>
      </c>
      <c r="N17" s="5"/>
      <c r="O17" s="5"/>
      <c r="P17" s="7" t="b">
        <f>TRUE()</f>
        <v>1</v>
      </c>
      <c r="Q17" s="5"/>
      <c r="R17" s="7" t="b">
        <f>TRUE()</f>
        <v>1</v>
      </c>
      <c r="S17" s="5"/>
      <c r="T17" s="5"/>
      <c r="U17" s="5"/>
      <c r="V17" s="5"/>
      <c r="W17" s="22" t="s">
        <v>386</v>
      </c>
      <c r="X17" s="28"/>
      <c r="Y17" s="7" t="s">
        <v>128</v>
      </c>
      <c r="Z17" s="17" t="s">
        <v>402</v>
      </c>
      <c r="AA17" s="17"/>
      <c r="AB17" s="17"/>
      <c r="AC17" s="17"/>
      <c r="AD17" s="17"/>
      <c r="AE17" s="17"/>
      <c r="AF17" s="17"/>
      <c r="AG17" s="17"/>
      <c r="AH17" s="17"/>
      <c r="AI17" s="17"/>
      <c r="AJ17" s="17"/>
      <c r="AK17" s="17"/>
      <c r="AL17" s="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row>
    <row r="18" spans="1:1025" ht="105" x14ac:dyDescent="0.25">
      <c r="A18" s="22" t="s">
        <v>164</v>
      </c>
      <c r="B18" s="22" t="s">
        <v>148</v>
      </c>
      <c r="C18" s="22">
        <v>1</v>
      </c>
      <c r="D18" s="22"/>
      <c r="E18" s="22" t="str">
        <f>SUBSTITUTE(SUBSTITUTE(SUBSTITUTE(SUBSTITUTE(SUBSTITUTE(G18, "{bonus_trigger}", I18), "{bonus}", J18), "{col_cost}", H18), "{player_affected}", L18),"{value}",K18)</f>
        <v>All players must lose a total of at least 10 collectively.
Current cost: 10
For every 4 paid by you, gain +1 towards that total.
If the total cannot be paid, the game ends in destitution.</v>
      </c>
      <c r="F18" s="31">
        <v>3</v>
      </c>
      <c r="G18" s="22" t="s">
        <v>493</v>
      </c>
      <c r="H18" s="22">
        <v>10</v>
      </c>
      <c r="I18" s="22">
        <v>4</v>
      </c>
      <c r="J18" s="22">
        <v>1</v>
      </c>
      <c r="K18" s="22"/>
      <c r="L18" s="32" t="s">
        <v>149</v>
      </c>
      <c r="M18" s="5" t="str">
        <f t="shared" si="0"/>
        <v/>
      </c>
      <c r="N18" s="22"/>
      <c r="O18" s="22"/>
      <c r="P18" s="22"/>
      <c r="Q18" s="22"/>
      <c r="R18" s="22"/>
      <c r="S18" s="22"/>
      <c r="T18" s="22"/>
      <c r="U18" s="22"/>
      <c r="V18" s="22"/>
      <c r="W18" s="22" t="s">
        <v>378</v>
      </c>
      <c r="X18" s="28"/>
      <c r="Y18" s="7" t="s">
        <v>128</v>
      </c>
      <c r="Z18" s="17" t="s">
        <v>402</v>
      </c>
      <c r="AA18" s="17"/>
      <c r="AB18" s="17"/>
      <c r="AC18" s="17"/>
      <c r="AD18" s="17"/>
      <c r="AE18" s="17"/>
      <c r="AF18" s="17"/>
      <c r="AG18" s="17"/>
      <c r="AH18" s="17"/>
      <c r="AI18" s="17"/>
      <c r="AJ18" s="17"/>
      <c r="AK18" s="17"/>
      <c r="AL18" s="17"/>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row>
    <row r="19" spans="1:1025" s="35" customFormat="1" ht="45" x14ac:dyDescent="0.25">
      <c r="A19" s="35" t="s">
        <v>165</v>
      </c>
      <c r="B19" s="35" t="s">
        <v>154</v>
      </c>
      <c r="C19" s="35">
        <v>1</v>
      </c>
      <c r="D19" s="22"/>
      <c r="E19" s="22" t="str">
        <f t="shared" si="1"/>
        <v>Objective: Donate 12.
Failure: All players discard all Resources in their hands.</v>
      </c>
      <c r="F19" s="31">
        <v>3</v>
      </c>
      <c r="G19" s="22" t="s">
        <v>166</v>
      </c>
      <c r="H19" s="22">
        <v>12</v>
      </c>
      <c r="I19" s="22"/>
      <c r="J19" s="22"/>
      <c r="K19" s="22"/>
      <c r="L19" s="22" t="s">
        <v>149</v>
      </c>
      <c r="M19" s="5" t="str">
        <f t="shared" si="0"/>
        <v/>
      </c>
      <c r="O19" s="22"/>
      <c r="P19" s="22"/>
      <c r="Q19" s="22"/>
      <c r="R19" s="22"/>
      <c r="S19" s="22"/>
      <c r="T19" s="22"/>
      <c r="U19" s="22"/>
      <c r="V19" s="22"/>
      <c r="W19" s="22" t="s">
        <v>379</v>
      </c>
      <c r="X19" s="28"/>
      <c r="Y19" s="7" t="s">
        <v>128</v>
      </c>
      <c r="Z19" s="17" t="s">
        <v>402</v>
      </c>
    </row>
    <row r="20" spans="1:1025" ht="75" x14ac:dyDescent="0.25">
      <c r="A20" s="22" t="s">
        <v>167</v>
      </c>
      <c r="B20" s="35" t="s">
        <v>154</v>
      </c>
      <c r="C20" s="35">
        <v>1</v>
      </c>
      <c r="D20" s="22"/>
      <c r="E20" s="22" t="str">
        <f t="shared" si="1"/>
        <v>Objective: Donate 8.
Failure: All players must collectively discard a total of 8 Resource cards. If players cannot do this (or refuse to), the game ends in destitution.</v>
      </c>
      <c r="F20" s="31">
        <v>3</v>
      </c>
      <c r="G20" s="22" t="s">
        <v>168</v>
      </c>
      <c r="H20" s="22">
        <v>8</v>
      </c>
      <c r="I20" s="22"/>
      <c r="J20" s="22"/>
      <c r="K20" s="22"/>
      <c r="L20" s="22" t="s">
        <v>149</v>
      </c>
      <c r="M20" s="5" t="str">
        <f t="shared" si="0"/>
        <v/>
      </c>
      <c r="N20" s="22"/>
      <c r="O20" s="22"/>
      <c r="P20" s="22"/>
      <c r="Q20" s="22"/>
      <c r="R20" s="22"/>
      <c r="S20" s="22"/>
      <c r="T20" s="22"/>
      <c r="U20" s="22"/>
      <c r="V20" s="22"/>
      <c r="W20" s="22" t="s">
        <v>380</v>
      </c>
      <c r="X20" s="28"/>
      <c r="Y20" s="7" t="s">
        <v>128</v>
      </c>
      <c r="Z20" s="17" t="s">
        <v>402</v>
      </c>
      <c r="AA20" s="22"/>
      <c r="AB20" s="22"/>
      <c r="AC20" s="22"/>
      <c r="AD20" s="22"/>
      <c r="AE20" s="22"/>
      <c r="AF20" s="22"/>
      <c r="AG20" s="22"/>
      <c r="AH20" s="22"/>
      <c r="AI20" s="22"/>
      <c r="AJ20" s="22"/>
      <c r="AK20" s="22"/>
      <c r="AL20" s="22"/>
    </row>
    <row r="21" spans="1:1025" ht="60" x14ac:dyDescent="0.25">
      <c r="A21" s="7" t="s">
        <v>169</v>
      </c>
      <c r="B21" s="7" t="s">
        <v>151</v>
      </c>
      <c r="C21" s="7">
        <v>1</v>
      </c>
      <c r="D21" s="22"/>
      <c r="E21" s="22" t="str">
        <f t="shared" si="1"/>
        <v>Perform a Festival Phase now. (All players, in turn order: declare lost/found objects, open market, draw new Responsibilities). Then draw another Event.</v>
      </c>
      <c r="F21" s="27">
        <v>3</v>
      </c>
      <c r="G21" s="7" t="s">
        <v>170</v>
      </c>
      <c r="H21" s="7"/>
      <c r="I21" s="7"/>
      <c r="J21" s="7"/>
      <c r="K21" s="7"/>
      <c r="L21" s="32" t="s">
        <v>149</v>
      </c>
      <c r="M21" s="5" t="str">
        <f t="shared" si="0"/>
        <v xml:space="preserve">negotiationTradeOption, </v>
      </c>
      <c r="N21" s="17"/>
      <c r="O21" s="7"/>
      <c r="P21" s="7"/>
      <c r="Q21" s="7" t="b">
        <f>TRUE()</f>
        <v>1</v>
      </c>
      <c r="R21" s="7"/>
      <c r="S21" s="7"/>
      <c r="T21" s="7"/>
      <c r="U21" s="7"/>
      <c r="V21" s="7"/>
      <c r="W21" s="22" t="s">
        <v>387</v>
      </c>
      <c r="X21" s="28"/>
      <c r="Y21" s="7" t="s">
        <v>128</v>
      </c>
      <c r="Z21" s="17" t="s">
        <v>402</v>
      </c>
      <c r="AA21" s="17"/>
      <c r="AB21" s="17"/>
      <c r="AC21" s="17"/>
      <c r="AD21" s="17"/>
      <c r="AE21" s="17"/>
      <c r="AF21" s="17"/>
      <c r="AG21" s="17"/>
      <c r="AH21" s="17"/>
      <c r="AI21" s="17"/>
      <c r="AJ21" s="17"/>
      <c r="AK21" s="17"/>
      <c r="AL21" s="17"/>
    </row>
    <row r="22" spans="1:1025" ht="60" x14ac:dyDescent="0.25">
      <c r="A22" s="7" t="s">
        <v>171</v>
      </c>
      <c r="B22" s="7" t="s">
        <v>126</v>
      </c>
      <c r="C22" s="7">
        <v>2</v>
      </c>
      <c r="D22" s="22"/>
      <c r="E22" s="22" t="str">
        <f t="shared" si="1"/>
        <v>You have an extra yield this season. 
Player with the fewest completed Family Responsibilities draws a Resource.</v>
      </c>
      <c r="F22" s="27" t="s">
        <v>172</v>
      </c>
      <c r="G22" s="7" t="s">
        <v>173</v>
      </c>
      <c r="H22" s="7"/>
      <c r="I22" s="7"/>
      <c r="J22" s="7"/>
      <c r="K22" s="7"/>
      <c r="L22" s="7" t="s">
        <v>174</v>
      </c>
      <c r="M22" s="5" t="str">
        <f t="shared" si="0"/>
        <v xml:space="preserve">cardDraw, </v>
      </c>
      <c r="N22" s="7"/>
      <c r="O22" s="7"/>
      <c r="P22" s="7"/>
      <c r="Q22" s="7"/>
      <c r="R22" s="7"/>
      <c r="S22" s="7"/>
      <c r="T22" s="7"/>
      <c r="U22" s="7"/>
      <c r="V22" s="5" t="b">
        <f>TRUE()</f>
        <v>1</v>
      </c>
      <c r="W22" s="22" t="s">
        <v>388</v>
      </c>
      <c r="X22" s="28"/>
      <c r="Y22" s="7" t="s">
        <v>128</v>
      </c>
      <c r="Z22" s="17" t="s">
        <v>402</v>
      </c>
      <c r="AA22" s="17"/>
      <c r="AB22" s="17"/>
      <c r="AC22" s="17"/>
      <c r="AD22" s="17"/>
      <c r="AE22" s="17"/>
      <c r="AF22" s="17"/>
      <c r="AG22" s="17"/>
      <c r="AH22" s="17"/>
      <c r="AI22" s="17"/>
      <c r="AJ22" s="17"/>
      <c r="AK22" s="17"/>
      <c r="AL22" s="17"/>
    </row>
    <row r="23" spans="1:1025" ht="135" x14ac:dyDescent="0.25">
      <c r="A23" s="29" t="s">
        <v>175</v>
      </c>
      <c r="B23" s="29" t="s">
        <v>130</v>
      </c>
      <c r="C23" s="29">
        <v>1</v>
      </c>
      <c r="D23" s="22" t="s">
        <v>467</v>
      </c>
      <c r="E23" s="22" t="str">
        <f t="shared" si="1"/>
        <v>Find the first player in turn order who owns at least one Jar of Honey. The next player after them who legally owns a Empty Vessel  chooses: ignore (Jar of Honey is discarded in their transgression pile), negotiate (Empty Vessel is lost in exchange for negotiated compensation), or help for free (Empty Vessel is lost, above and beyond the law).</v>
      </c>
      <c r="F23" s="30">
        <v>4</v>
      </c>
      <c r="G23" s="5" t="s">
        <v>474</v>
      </c>
      <c r="H23" s="5"/>
      <c r="I23" s="5"/>
      <c r="J23" s="5"/>
      <c r="K23" s="5"/>
      <c r="L23" s="5"/>
      <c r="M23" s="5" t="str">
        <f t="shared" si="0"/>
        <v xml:space="preserve">loseResource, multipleOptions, negotiationTradeOption, beyondOption, transgressionOption, ignoreOption, </v>
      </c>
      <c r="N23" s="5"/>
      <c r="O23" s="5" t="b">
        <f>TRUE()</f>
        <v>1</v>
      </c>
      <c r="P23" s="5" t="b">
        <f>TRUE()</f>
        <v>1</v>
      </c>
      <c r="Q23" s="5" t="b">
        <f>TRUE()</f>
        <v>1</v>
      </c>
      <c r="R23" s="7" t="b">
        <f>TRUE()</f>
        <v>1</v>
      </c>
      <c r="S23" s="7" t="b">
        <f>TRUE()</f>
        <v>1</v>
      </c>
      <c r="T23" s="5"/>
      <c r="U23" s="5" t="b">
        <f>TRUE()</f>
        <v>1</v>
      </c>
      <c r="V23" s="5"/>
      <c r="W23" s="22" t="s">
        <v>389</v>
      </c>
      <c r="X23" s="28"/>
      <c r="Y23" s="7" t="s">
        <v>128</v>
      </c>
      <c r="Z23" s="17" t="s">
        <v>402</v>
      </c>
      <c r="AA23" s="17"/>
      <c r="AB23" s="17"/>
      <c r="AC23" s="17"/>
      <c r="AD23" s="17"/>
      <c r="AE23" s="17"/>
      <c r="AF23" s="17"/>
      <c r="AG23" s="17"/>
      <c r="AH23" s="17"/>
      <c r="AI23" s="17"/>
      <c r="AJ23" s="17"/>
      <c r="AK23" s="17"/>
      <c r="AL23" s="17"/>
    </row>
    <row r="24" spans="1:1025" ht="135" x14ac:dyDescent="0.25">
      <c r="A24" s="29" t="s">
        <v>176</v>
      </c>
      <c r="B24" s="29" t="s">
        <v>130</v>
      </c>
      <c r="C24" s="29">
        <v>1</v>
      </c>
      <c r="D24" s="22" t="s">
        <v>467</v>
      </c>
      <c r="E24" s="22" t="str">
        <f t="shared" si="1"/>
        <v>Find the first player in turn order who owns at least one Jar of Honey. The next player after them who legally owns a Pitcher of Wine chooses: ignore (Jar of Honey is discarded in their transgression pile), negotiate (Pitcher of Wine is lost in exchange for negotiated compensation), or help for free (Pitcher of Wine is lost, above and beyond the law).</v>
      </c>
      <c r="F24" s="30">
        <v>4</v>
      </c>
      <c r="G24" s="5" t="s">
        <v>475</v>
      </c>
      <c r="H24" s="5"/>
      <c r="I24" s="5"/>
      <c r="J24" s="5"/>
      <c r="K24" s="5"/>
      <c r="L24" s="5"/>
      <c r="M24" s="5" t="str">
        <f t="shared" si="0"/>
        <v xml:space="preserve">loseResource, multipleOptions, negotiationTradeOption, beyondOption, transgressionOption, ignoreOption, </v>
      </c>
      <c r="N24" s="5"/>
      <c r="O24" s="5" t="b">
        <f>TRUE()</f>
        <v>1</v>
      </c>
      <c r="P24" s="5" t="b">
        <f>TRUE()</f>
        <v>1</v>
      </c>
      <c r="Q24" s="5" t="b">
        <f>TRUE()</f>
        <v>1</v>
      </c>
      <c r="R24" s="7" t="b">
        <f>TRUE()</f>
        <v>1</v>
      </c>
      <c r="S24" s="7" t="b">
        <f>TRUE()</f>
        <v>1</v>
      </c>
      <c r="T24" s="5"/>
      <c r="U24" s="5" t="b">
        <f>TRUE()</f>
        <v>1</v>
      </c>
      <c r="V24" s="5"/>
      <c r="W24" s="22" t="s">
        <v>389</v>
      </c>
      <c r="X24" s="28"/>
      <c r="Y24" s="7" t="s">
        <v>128</v>
      </c>
      <c r="Z24" s="17" t="s">
        <v>402</v>
      </c>
      <c r="AA24" s="17"/>
      <c r="AB24" s="17"/>
      <c r="AC24" s="17"/>
      <c r="AD24" s="17"/>
      <c r="AE24" s="17"/>
      <c r="AF24" s="17"/>
      <c r="AG24" s="17"/>
      <c r="AH24" s="17"/>
      <c r="AI24" s="17"/>
      <c r="AJ24" s="17"/>
      <c r="AK24" s="17"/>
      <c r="AL24" s="17"/>
    </row>
    <row r="25" spans="1:1025" ht="60" x14ac:dyDescent="0.25">
      <c r="A25" s="32" t="s">
        <v>177</v>
      </c>
      <c r="B25" s="32" t="s">
        <v>151</v>
      </c>
      <c r="C25" s="32">
        <v>1</v>
      </c>
      <c r="D25" s="32"/>
      <c r="E25" s="22" t="str">
        <f t="shared" si="1"/>
        <v>Perform a Festival Phase now. (All players, in turn order: declare lost/found objects, open market, draw new Responsibilities). Then draw another Event.</v>
      </c>
      <c r="F25" s="37" t="s">
        <v>445</v>
      </c>
      <c r="G25" s="32" t="s">
        <v>170</v>
      </c>
      <c r="H25" s="32"/>
      <c r="I25" s="32"/>
      <c r="J25" s="32"/>
      <c r="K25" s="32"/>
      <c r="L25" s="32" t="s">
        <v>149</v>
      </c>
      <c r="M25" s="5" t="str">
        <f t="shared" si="0"/>
        <v xml:space="preserve">negotiationTradeOption, </v>
      </c>
      <c r="N25" s="17"/>
      <c r="O25" s="32"/>
      <c r="P25" s="32"/>
      <c r="Q25" s="7" t="b">
        <f>TRUE()</f>
        <v>1</v>
      </c>
      <c r="R25" s="32"/>
      <c r="S25" s="32"/>
      <c r="T25" s="32"/>
      <c r="U25" s="32"/>
      <c r="V25" s="32"/>
      <c r="W25" s="98" t="s">
        <v>447</v>
      </c>
      <c r="X25" s="28"/>
      <c r="Y25" s="7" t="s">
        <v>128</v>
      </c>
      <c r="Z25" s="17" t="s">
        <v>402</v>
      </c>
      <c r="AA25" s="17"/>
      <c r="AB25" s="17"/>
      <c r="AC25" s="17"/>
      <c r="AD25" s="17"/>
      <c r="AE25" s="17"/>
      <c r="AF25" s="17"/>
      <c r="AG25" s="17"/>
      <c r="AH25" s="17"/>
      <c r="AI25" s="17"/>
      <c r="AJ25" s="17"/>
      <c r="AK25" s="17"/>
      <c r="AL25" s="17"/>
    </row>
    <row r="26" spans="1:1025" ht="105" x14ac:dyDescent="0.25">
      <c r="A26" s="22" t="s">
        <v>178</v>
      </c>
      <c r="B26" s="22" t="s">
        <v>148</v>
      </c>
      <c r="C26" s="22">
        <v>1</v>
      </c>
      <c r="D26" s="22"/>
      <c r="E26" s="22" t="str">
        <f>SUBSTITUTE(SUBSTITUTE(SUBSTITUTE(SUBSTITUTE(SUBSTITUTE(G26, "{bonus_trigger}", I26), "{bonus}", J26), "{col_cost}", H26), "{player_affected}", L26),"{value}",K26)</f>
        <v>All players must lose a total of at least 8 collectively.
Current cost: 8
For every 3 paid by you, gain +1 towards that total.
If the total cannot be paid, the game ends in destitution.</v>
      </c>
      <c r="F26" s="31">
        <v>4</v>
      </c>
      <c r="G26" s="22" t="s">
        <v>493</v>
      </c>
      <c r="H26" s="22">
        <v>8</v>
      </c>
      <c r="I26" s="22">
        <v>3</v>
      </c>
      <c r="J26" s="22">
        <v>1</v>
      </c>
      <c r="K26" s="22"/>
      <c r="L26" s="32" t="s">
        <v>149</v>
      </c>
      <c r="M26" s="5" t="str">
        <f t="shared" si="0"/>
        <v/>
      </c>
      <c r="N26" s="22"/>
      <c r="O26" s="22"/>
      <c r="P26" s="22"/>
      <c r="Q26" s="22"/>
      <c r="R26" s="22"/>
      <c r="S26" s="22"/>
      <c r="T26" s="22"/>
      <c r="U26" s="22"/>
      <c r="V26" s="22"/>
      <c r="W26" s="22" t="s">
        <v>381</v>
      </c>
      <c r="X26" s="28"/>
      <c r="Y26" s="7" t="s">
        <v>128</v>
      </c>
      <c r="Z26" s="17" t="s">
        <v>402</v>
      </c>
      <c r="AA26" s="17"/>
      <c r="AB26" s="17"/>
      <c r="AC26" s="17"/>
      <c r="AD26" s="17"/>
      <c r="AE26" s="17"/>
      <c r="AF26" s="17"/>
      <c r="AG26" s="17"/>
      <c r="AH26" s="17"/>
      <c r="AI26" s="17"/>
      <c r="AJ26" s="17"/>
      <c r="AK26" s="17"/>
      <c r="AL26" s="17"/>
    </row>
    <row r="27" spans="1:1025" ht="30" x14ac:dyDescent="0.25">
      <c r="A27" s="7" t="s">
        <v>179</v>
      </c>
      <c r="B27" s="7" t="s">
        <v>126</v>
      </c>
      <c r="C27" s="7">
        <v>1</v>
      </c>
      <c r="D27" s="22"/>
      <c r="E27" s="22" t="str">
        <f t="shared" si="1"/>
        <v>You celebrate the birth of a new child. 
Keep this card. Treat it as 6</v>
      </c>
      <c r="F27" s="27">
        <v>4</v>
      </c>
      <c r="G27" s="7" t="s">
        <v>450</v>
      </c>
      <c r="H27" s="7"/>
      <c r="I27" s="7"/>
      <c r="J27" s="7"/>
      <c r="K27" s="7">
        <v>6</v>
      </c>
      <c r="L27" s="38"/>
      <c r="M27" s="5" t="str">
        <f t="shared" si="0"/>
        <v xml:space="preserve">persistentCard, </v>
      </c>
      <c r="N27" s="7"/>
      <c r="O27" s="7"/>
      <c r="P27" s="7"/>
      <c r="Q27" s="7"/>
      <c r="R27" s="7"/>
      <c r="S27" s="7"/>
      <c r="T27" s="5" t="b">
        <f>TRUE()</f>
        <v>1</v>
      </c>
      <c r="U27" s="7"/>
      <c r="V27" s="7"/>
      <c r="W27" s="22" t="s">
        <v>382</v>
      </c>
      <c r="X27" s="28"/>
      <c r="Y27" s="7" t="s">
        <v>128</v>
      </c>
      <c r="Z27" s="17" t="s">
        <v>402</v>
      </c>
      <c r="AA27" s="17"/>
      <c r="AB27" s="17"/>
      <c r="AC27" s="17"/>
      <c r="AD27" s="17"/>
      <c r="AE27" s="17"/>
      <c r="AF27" s="17"/>
      <c r="AG27" s="17"/>
      <c r="AH27" s="17"/>
      <c r="AI27" s="17"/>
      <c r="AJ27" s="17"/>
      <c r="AK27" s="17"/>
      <c r="AL27" s="17"/>
    </row>
    <row r="28" spans="1:1025" x14ac:dyDescent="0.2">
      <c r="E28"/>
      <c r="F28"/>
      <c r="G28"/>
      <c r="H28"/>
      <c r="I28"/>
      <c r="J28"/>
      <c r="K28"/>
      <c r="L28"/>
      <c r="M28"/>
      <c r="N28"/>
      <c r="O28"/>
      <c r="P28"/>
      <c r="Q28"/>
      <c r="R28"/>
      <c r="S28"/>
      <c r="T28"/>
      <c r="U28"/>
      <c r="V28"/>
      <c r="W28"/>
      <c r="X28"/>
    </row>
    <row r="29" spans="1:1025" x14ac:dyDescent="0.2">
      <c r="E29"/>
      <c r="F29"/>
      <c r="G29"/>
      <c r="H29"/>
      <c r="I29"/>
      <c r="J29"/>
      <c r="K29"/>
      <c r="L29"/>
      <c r="M29"/>
      <c r="N29"/>
      <c r="O29"/>
      <c r="P29"/>
      <c r="Q29"/>
      <c r="R29"/>
      <c r="S29"/>
      <c r="T29"/>
      <c r="U29"/>
      <c r="V29"/>
      <c r="W29"/>
      <c r="X29"/>
    </row>
  </sheetData>
  <pageMargins left="0.7" right="0.7" top="0.75" bottom="0.75" header="0.51180555555555496" footer="0.51180555555555496"/>
  <pageSetup firstPageNumber="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70"/>
  <sheetViews>
    <sheetView view="pageBreakPreview" zoomScaleNormal="85" zoomScalePageLayoutView="85" workbookViewId="0">
      <selection activeCell="Q17" sqref="Q17"/>
    </sheetView>
  </sheetViews>
  <sheetFormatPr defaultColWidth="8.85546875" defaultRowHeight="12.75" x14ac:dyDescent="0.2"/>
  <cols>
    <col min="1" max="1025" width="8.85546875" style="39"/>
  </cols>
  <sheetData>
    <row r="1" spans="1:1024" s="42" customFormat="1" ht="11.25" customHeight="1" x14ac:dyDescent="0.2">
      <c r="A1" s="40"/>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row>
    <row r="2" spans="1:1024" s="45" customFormat="1" ht="33.75" customHeight="1" x14ac:dyDescent="0.3">
      <c r="A2" s="43"/>
      <c r="B2" s="100" t="str">
        <f ca="1">INDIRECT("UniqueCards!A" &amp;VALUE(C17))</f>
        <v>Time Unit</v>
      </c>
      <c r="C2" s="100"/>
      <c r="D2" s="100"/>
      <c r="E2" s="100"/>
      <c r="F2" s="100"/>
      <c r="G2" s="100"/>
      <c r="H2" s="44"/>
      <c r="I2" s="100" t="str">
        <f ca="1">INDIRECT("UniqueCards!A" &amp;VALUE(J17))</f>
        <v>Time Unit</v>
      </c>
      <c r="J2" s="100"/>
      <c r="K2" s="100"/>
      <c r="L2" s="100"/>
      <c r="M2" s="100"/>
      <c r="N2" s="100"/>
      <c r="O2" s="44"/>
      <c r="P2" s="100" t="str">
        <f ca="1">INDIRECT("UniqueCards!A" &amp;VALUE(Q17))</f>
        <v>Time Unit</v>
      </c>
      <c r="Q2" s="100"/>
      <c r="R2" s="100"/>
      <c r="S2" s="100"/>
      <c r="T2" s="100"/>
      <c r="U2" s="100"/>
      <c r="V2" s="44"/>
      <c r="W2" s="100" t="str">
        <f ca="1">INDIRECT("UniqueCards!A" &amp;VALUE(X17))</f>
        <v>Time Unit</v>
      </c>
      <c r="X2" s="100"/>
      <c r="Y2" s="100"/>
      <c r="Z2" s="100"/>
      <c r="AA2" s="100"/>
      <c r="AB2" s="100"/>
      <c r="AC2" s="44"/>
    </row>
    <row r="3" spans="1:1024" ht="21" customHeight="1" x14ac:dyDescent="0.3">
      <c r="A3" s="40"/>
      <c r="B3" s="101"/>
      <c r="C3" s="101"/>
      <c r="D3" s="101"/>
      <c r="E3" s="101"/>
      <c r="F3" s="101"/>
      <c r="G3" s="101"/>
      <c r="H3" s="46"/>
      <c r="I3" s="101"/>
      <c r="J3" s="101"/>
      <c r="K3" s="101"/>
      <c r="L3" s="101"/>
      <c r="M3" s="101"/>
      <c r="N3" s="101"/>
      <c r="O3" s="46"/>
      <c r="P3" s="101"/>
      <c r="Q3" s="101"/>
      <c r="R3" s="101"/>
      <c r="S3" s="101"/>
      <c r="T3" s="101"/>
      <c r="U3" s="101"/>
      <c r="V3" s="46"/>
      <c r="W3" s="101"/>
      <c r="X3" s="101"/>
      <c r="Y3" s="101"/>
      <c r="Z3" s="101"/>
      <c r="AA3" s="101"/>
      <c r="AB3" s="101"/>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12.75" customHeight="1" x14ac:dyDescent="0.2">
      <c r="A4" s="40"/>
      <c r="B4" s="102" t="str">
        <f ca="1">IF(INDIRECT("UniqueCards!C"&amp;VALUE(C17))=0,"",INDIRECT("UniqueCards!C"&amp;VALUE(C17)))</f>
        <v>1 Time Unit</v>
      </c>
      <c r="C4" s="102"/>
      <c r="D4" s="102"/>
      <c r="E4" s="102"/>
      <c r="F4" s="102"/>
      <c r="G4" s="102"/>
      <c r="H4" s="46"/>
      <c r="I4" s="102" t="str">
        <f ca="1">IF(INDIRECT("UniqueCards!C"&amp;VALUE(J17))=0,"",INDIRECT("UniqueCards!C"&amp;VALUE(J17)))</f>
        <v>1 Time Unit</v>
      </c>
      <c r="J4" s="102"/>
      <c r="K4" s="102"/>
      <c r="L4" s="102"/>
      <c r="M4" s="102"/>
      <c r="N4" s="102"/>
      <c r="O4" s="46"/>
      <c r="P4" s="102" t="str">
        <f ca="1">IF(INDIRECT("UniqueCards!C"&amp;VALUE(Q17))=0,"",INDIRECT("UniqueCards!C"&amp;VALUE(Q17)))</f>
        <v>1 Time Unit</v>
      </c>
      <c r="Q4" s="102"/>
      <c r="R4" s="102"/>
      <c r="S4" s="102"/>
      <c r="T4" s="102"/>
      <c r="U4" s="102"/>
      <c r="V4" s="46"/>
      <c r="W4" s="102" t="str">
        <f ca="1">IF(INDIRECT("UniqueCards!C"&amp;VALUE(X17))=0,"",INDIRECT("UniqueCards!C"&amp;VALUE(X17)))</f>
        <v>1 Time Unit</v>
      </c>
      <c r="X4" s="102"/>
      <c r="Y4" s="102"/>
      <c r="Z4" s="102"/>
      <c r="AA4" s="102"/>
      <c r="AB4" s="102"/>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12.75" customHeight="1" x14ac:dyDescent="0.2">
      <c r="A5" s="40"/>
      <c r="B5" s="102"/>
      <c r="C5" s="102"/>
      <c r="D5" s="102"/>
      <c r="E5" s="102"/>
      <c r="F5" s="102"/>
      <c r="G5" s="102"/>
      <c r="H5" s="46"/>
      <c r="I5" s="102"/>
      <c r="J5" s="102"/>
      <c r="K5" s="102"/>
      <c r="L5" s="102"/>
      <c r="M5" s="102"/>
      <c r="N5" s="102"/>
      <c r="O5" s="46"/>
      <c r="P5" s="102"/>
      <c r="Q5" s="102"/>
      <c r="R5" s="102"/>
      <c r="S5" s="102"/>
      <c r="T5" s="102"/>
      <c r="U5" s="102"/>
      <c r="V5" s="46"/>
      <c r="W5" s="102"/>
      <c r="X5" s="102"/>
      <c r="Y5" s="102"/>
      <c r="Z5" s="102"/>
      <c r="AA5" s="102"/>
      <c r="AB5" s="102"/>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12.75" customHeight="1" x14ac:dyDescent="0.2">
      <c r="A6" s="40"/>
      <c r="B6" s="102"/>
      <c r="C6" s="102"/>
      <c r="D6" s="102"/>
      <c r="E6" s="102"/>
      <c r="F6" s="102"/>
      <c r="G6" s="102"/>
      <c r="H6" s="46"/>
      <c r="I6" s="102"/>
      <c r="J6" s="102"/>
      <c r="K6" s="102"/>
      <c r="L6" s="102"/>
      <c r="M6" s="102"/>
      <c r="N6" s="102"/>
      <c r="O6" s="46"/>
      <c r="P6" s="102"/>
      <c r="Q6" s="102"/>
      <c r="R6" s="102"/>
      <c r="S6" s="102"/>
      <c r="T6" s="102"/>
      <c r="U6" s="102"/>
      <c r="V6" s="46"/>
      <c r="W6" s="102"/>
      <c r="X6" s="102"/>
      <c r="Y6" s="102"/>
      <c r="Z6" s="102"/>
      <c r="AA6" s="102"/>
      <c r="AB6" s="102"/>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2.75" customHeight="1" x14ac:dyDescent="0.2">
      <c r="A7" s="40"/>
      <c r="B7" s="102"/>
      <c r="C7" s="102"/>
      <c r="D7" s="102"/>
      <c r="E7" s="102"/>
      <c r="F7" s="102"/>
      <c r="G7" s="102"/>
      <c r="H7" s="46"/>
      <c r="I7" s="102"/>
      <c r="J7" s="102"/>
      <c r="K7" s="102"/>
      <c r="L7" s="102"/>
      <c r="M7" s="102"/>
      <c r="N7" s="102"/>
      <c r="O7" s="46"/>
      <c r="P7" s="102"/>
      <c r="Q7" s="102"/>
      <c r="R7" s="102"/>
      <c r="S7" s="102"/>
      <c r="T7" s="102"/>
      <c r="U7" s="102"/>
      <c r="V7" s="46"/>
      <c r="W7" s="102"/>
      <c r="X7" s="102"/>
      <c r="Y7" s="102"/>
      <c r="Z7" s="102"/>
      <c r="AA7" s="102"/>
      <c r="AB7" s="102"/>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12.75" customHeight="1" x14ac:dyDescent="0.2">
      <c r="A8" s="40"/>
      <c r="B8" s="102"/>
      <c r="C8" s="102"/>
      <c r="D8" s="102"/>
      <c r="E8" s="102"/>
      <c r="F8" s="102"/>
      <c r="G8" s="102"/>
      <c r="H8" s="46"/>
      <c r="I8" s="102"/>
      <c r="J8" s="102"/>
      <c r="K8" s="102"/>
      <c r="L8" s="102"/>
      <c r="M8" s="102"/>
      <c r="N8" s="102"/>
      <c r="O8" s="46"/>
      <c r="P8" s="102"/>
      <c r="Q8" s="102"/>
      <c r="R8" s="102"/>
      <c r="S8" s="102"/>
      <c r="T8" s="102"/>
      <c r="U8" s="102"/>
      <c r="V8" s="46"/>
      <c r="W8" s="102"/>
      <c r="X8" s="102"/>
      <c r="Y8" s="102"/>
      <c r="Z8" s="102"/>
      <c r="AA8" s="102"/>
      <c r="AB8" s="102"/>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2.75" customHeight="1" x14ac:dyDescent="0.2">
      <c r="A9" s="40"/>
      <c r="B9" s="102"/>
      <c r="C9" s="102"/>
      <c r="D9" s="102"/>
      <c r="E9" s="102"/>
      <c r="F9" s="102"/>
      <c r="G9" s="102"/>
      <c r="H9" s="46"/>
      <c r="I9" s="102"/>
      <c r="J9" s="102"/>
      <c r="K9" s="102"/>
      <c r="L9" s="102"/>
      <c r="M9" s="102"/>
      <c r="N9" s="102"/>
      <c r="O9" s="46"/>
      <c r="P9" s="102"/>
      <c r="Q9" s="102"/>
      <c r="R9" s="102"/>
      <c r="S9" s="102"/>
      <c r="T9" s="102"/>
      <c r="U9" s="102"/>
      <c r="V9" s="46"/>
      <c r="W9" s="102"/>
      <c r="X9" s="102"/>
      <c r="Y9" s="102"/>
      <c r="Z9" s="102"/>
      <c r="AA9" s="102"/>
      <c r="AB9" s="102"/>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2.75" customHeight="1" x14ac:dyDescent="0.2">
      <c r="A10" s="40"/>
      <c r="B10" s="102"/>
      <c r="C10" s="102"/>
      <c r="D10" s="102"/>
      <c r="E10" s="102"/>
      <c r="F10" s="102"/>
      <c r="G10" s="102"/>
      <c r="H10" s="46"/>
      <c r="I10" s="102"/>
      <c r="J10" s="102"/>
      <c r="K10" s="102"/>
      <c r="L10" s="102"/>
      <c r="M10" s="102"/>
      <c r="N10" s="102"/>
      <c r="O10" s="46"/>
      <c r="P10" s="102"/>
      <c r="Q10" s="102"/>
      <c r="R10" s="102"/>
      <c r="S10" s="102"/>
      <c r="T10" s="102"/>
      <c r="U10" s="102"/>
      <c r="V10" s="46"/>
      <c r="W10" s="102"/>
      <c r="X10" s="102"/>
      <c r="Y10" s="102"/>
      <c r="Z10" s="102"/>
      <c r="AA10" s="102"/>
      <c r="AB10" s="102"/>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2.75" customHeight="1" x14ac:dyDescent="0.2">
      <c r="A11" s="40"/>
      <c r="B11" s="102"/>
      <c r="C11" s="102"/>
      <c r="D11" s="102"/>
      <c r="E11" s="102"/>
      <c r="F11" s="102"/>
      <c r="G11" s="102"/>
      <c r="H11" s="46"/>
      <c r="I11" s="102"/>
      <c r="J11" s="102"/>
      <c r="K11" s="102"/>
      <c r="L11" s="102"/>
      <c r="M11" s="102"/>
      <c r="N11" s="102"/>
      <c r="O11" s="46"/>
      <c r="P11" s="102"/>
      <c r="Q11" s="102"/>
      <c r="R11" s="102"/>
      <c r="S11" s="102"/>
      <c r="T11" s="102"/>
      <c r="U11" s="102"/>
      <c r="V11" s="46"/>
      <c r="W11" s="102"/>
      <c r="X11" s="102"/>
      <c r="Y11" s="102"/>
      <c r="Z11" s="102"/>
      <c r="AA11" s="102"/>
      <c r="AB11" s="102"/>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2.75" customHeight="1" x14ac:dyDescent="0.2">
      <c r="A12" s="40"/>
      <c r="B12" s="102"/>
      <c r="C12" s="102"/>
      <c r="D12" s="102"/>
      <c r="E12" s="102"/>
      <c r="F12" s="102"/>
      <c r="G12" s="102"/>
      <c r="H12" s="46"/>
      <c r="I12" s="102"/>
      <c r="J12" s="102"/>
      <c r="K12" s="102"/>
      <c r="L12" s="102"/>
      <c r="M12" s="102"/>
      <c r="N12" s="102"/>
      <c r="O12" s="46"/>
      <c r="P12" s="102"/>
      <c r="Q12" s="102"/>
      <c r="R12" s="102"/>
      <c r="S12" s="102"/>
      <c r="T12" s="102"/>
      <c r="U12" s="102"/>
      <c r="V12" s="46"/>
      <c r="W12" s="102"/>
      <c r="X12" s="102"/>
      <c r="Y12" s="102"/>
      <c r="Z12" s="102"/>
      <c r="AA12" s="102"/>
      <c r="AB12" s="102"/>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2.75" customHeight="1" x14ac:dyDescent="0.2">
      <c r="A13" s="40"/>
      <c r="B13" s="102"/>
      <c r="C13" s="102"/>
      <c r="D13" s="102"/>
      <c r="E13" s="102"/>
      <c r="F13" s="102"/>
      <c r="G13" s="102"/>
      <c r="H13" s="46"/>
      <c r="I13" s="102"/>
      <c r="J13" s="102"/>
      <c r="K13" s="102"/>
      <c r="L13" s="102"/>
      <c r="M13" s="102"/>
      <c r="N13" s="102"/>
      <c r="O13" s="46"/>
      <c r="P13" s="102"/>
      <c r="Q13" s="102"/>
      <c r="R13" s="102"/>
      <c r="S13" s="102"/>
      <c r="T13" s="102"/>
      <c r="U13" s="102"/>
      <c r="V13" s="46"/>
      <c r="W13" s="102"/>
      <c r="X13" s="102"/>
      <c r="Y13" s="102"/>
      <c r="Z13" s="102"/>
      <c r="AA13" s="102"/>
      <c r="AB13" s="102"/>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2.75" customHeight="1" x14ac:dyDescent="0.2">
      <c r="A14" s="40"/>
      <c r="B14" s="102"/>
      <c r="C14" s="102"/>
      <c r="D14" s="102"/>
      <c r="E14" s="102"/>
      <c r="F14" s="102"/>
      <c r="G14" s="102"/>
      <c r="H14" s="46"/>
      <c r="I14" s="102"/>
      <c r="J14" s="102"/>
      <c r="K14" s="102"/>
      <c r="L14" s="102"/>
      <c r="M14" s="102"/>
      <c r="N14" s="102"/>
      <c r="O14" s="46"/>
      <c r="P14" s="102"/>
      <c r="Q14" s="102"/>
      <c r="R14" s="102"/>
      <c r="S14" s="102"/>
      <c r="T14" s="102"/>
      <c r="U14" s="102"/>
      <c r="V14" s="46"/>
      <c r="W14" s="102"/>
      <c r="X14" s="102"/>
      <c r="Y14" s="102"/>
      <c r="Z14" s="102"/>
      <c r="AA14" s="102"/>
      <c r="AB14" s="102"/>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2.75" customHeight="1" x14ac:dyDescent="0.2">
      <c r="A15" s="40"/>
      <c r="B15" s="102"/>
      <c r="C15" s="102"/>
      <c r="D15" s="102"/>
      <c r="E15" s="102"/>
      <c r="F15" s="102"/>
      <c r="G15" s="102"/>
      <c r="H15" s="46"/>
      <c r="I15" s="102"/>
      <c r="J15" s="102"/>
      <c r="K15" s="102"/>
      <c r="L15" s="102"/>
      <c r="M15" s="102"/>
      <c r="N15" s="102"/>
      <c r="O15" s="46"/>
      <c r="P15" s="102"/>
      <c r="Q15" s="102"/>
      <c r="R15" s="102"/>
      <c r="S15" s="102"/>
      <c r="T15" s="102"/>
      <c r="U15" s="102"/>
      <c r="V15" s="46"/>
      <c r="W15" s="102"/>
      <c r="X15" s="102"/>
      <c r="Y15" s="102"/>
      <c r="Z15" s="102"/>
      <c r="AA15" s="102"/>
      <c r="AB15" s="102"/>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9.75" customHeight="1" x14ac:dyDescent="0.2">
      <c r="A16" s="40"/>
      <c r="B16" s="103"/>
      <c r="C16" s="103"/>
      <c r="D16" s="103"/>
      <c r="E16" s="103"/>
      <c r="F16" s="103"/>
      <c r="G16" s="103"/>
      <c r="H16" s="46"/>
      <c r="I16" s="103"/>
      <c r="J16" s="103"/>
      <c r="K16" s="103"/>
      <c r="L16" s="103"/>
      <c r="M16" s="103"/>
      <c r="N16" s="103"/>
      <c r="O16" s="46"/>
      <c r="P16" s="103"/>
      <c r="Q16" s="103"/>
      <c r="R16" s="103"/>
      <c r="S16" s="103"/>
      <c r="T16" s="103"/>
      <c r="U16" s="103"/>
      <c r="V16" s="46"/>
      <c r="W16" s="103"/>
      <c r="X16" s="103"/>
      <c r="Y16" s="103"/>
      <c r="Z16" s="103"/>
      <c r="AA16" s="103"/>
      <c r="AB16" s="103"/>
      <c r="AC16" s="4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
      <c r="A17" s="40"/>
      <c r="B17" s="47" t="str">
        <f ca="1">(INDIRECT("Data!A"&amp;2))</f>
        <v>RID</v>
      </c>
      <c r="C17" s="48">
        <f>2</f>
        <v>2</v>
      </c>
      <c r="D17" s="49"/>
      <c r="E17" s="49"/>
      <c r="F17" s="50" t="s">
        <v>180</v>
      </c>
      <c r="G17" s="51" t="str">
        <f ca="1">(INDIRECT("Data!E"&amp;1))</f>
        <v>0.1.5</v>
      </c>
      <c r="H17" s="46"/>
      <c r="I17" s="47" t="str">
        <f ca="1">(INDIRECT("Data!A"&amp;2))</f>
        <v>RID</v>
      </c>
      <c r="J17" s="48">
        <f>2</f>
        <v>2</v>
      </c>
      <c r="K17" s="49"/>
      <c r="L17" s="49"/>
      <c r="M17" s="50" t="s">
        <v>180</v>
      </c>
      <c r="N17" s="51" t="str">
        <f ca="1">(INDIRECT("Data!E"&amp;1))</f>
        <v>0.1.5</v>
      </c>
      <c r="O17" s="46"/>
      <c r="P17" s="47" t="str">
        <f ca="1">(INDIRECT("Data!A"&amp;2))</f>
        <v>RID</v>
      </c>
      <c r="Q17" s="48">
        <f>2</f>
        <v>2</v>
      </c>
      <c r="R17" s="49"/>
      <c r="S17" s="49"/>
      <c r="T17" s="50" t="s">
        <v>180</v>
      </c>
      <c r="U17" s="51" t="str">
        <f ca="1">(INDIRECT("Data!E"&amp;1))</f>
        <v>0.1.5</v>
      </c>
      <c r="V17" s="46"/>
      <c r="W17" s="47" t="str">
        <f ca="1">(INDIRECT("Data!A"&amp;2))</f>
        <v>RID</v>
      </c>
      <c r="X17" s="48">
        <f>2</f>
        <v>2</v>
      </c>
      <c r="Y17" s="49"/>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row>
    <row r="19" spans="1:1024" s="45" customFormat="1" ht="33.75" customHeight="1" x14ac:dyDescent="0.3">
      <c r="A19" s="43"/>
      <c r="B19" s="100" t="str">
        <f ca="1">INDIRECT("UniqueCards!A" &amp;VALUE(C34))</f>
        <v>Time Unit</v>
      </c>
      <c r="C19" s="100"/>
      <c r="D19" s="100"/>
      <c r="E19" s="100"/>
      <c r="F19" s="100"/>
      <c r="G19" s="100"/>
      <c r="H19" s="44"/>
      <c r="I19" s="100" t="str">
        <f ca="1">INDIRECT("UniqueCards!A" &amp;VALUE(J34))</f>
        <v>Time Unit</v>
      </c>
      <c r="J19" s="100"/>
      <c r="K19" s="100"/>
      <c r="L19" s="100"/>
      <c r="M19" s="100"/>
      <c r="N19" s="100"/>
      <c r="O19" s="44"/>
      <c r="P19" s="100" t="str">
        <f ca="1">INDIRECT("UniqueCards!A" &amp;VALUE(Q34))</f>
        <v>Time Unit</v>
      </c>
      <c r="Q19" s="100"/>
      <c r="R19" s="100"/>
      <c r="S19" s="100"/>
      <c r="T19" s="100"/>
      <c r="U19" s="100"/>
      <c r="V19" s="44"/>
      <c r="W19" s="100" t="str">
        <f ca="1">INDIRECT("UniqueCards!A" &amp;VALUE(X34))</f>
        <v>Time Unit</v>
      </c>
      <c r="X19" s="100"/>
      <c r="Y19" s="100"/>
      <c r="Z19" s="100"/>
      <c r="AA19" s="100"/>
      <c r="AB19" s="100"/>
      <c r="AC19" s="44"/>
    </row>
    <row r="20" spans="1:1024" ht="17.25" x14ac:dyDescent="0.3">
      <c r="A20" s="40"/>
      <c r="B20" s="101"/>
      <c r="C20" s="101"/>
      <c r="D20" s="101"/>
      <c r="E20" s="101"/>
      <c r="F20" s="101"/>
      <c r="G20" s="101"/>
      <c r="H20" s="46"/>
      <c r="I20" s="101"/>
      <c r="J20" s="101"/>
      <c r="K20" s="101"/>
      <c r="L20" s="101"/>
      <c r="M20" s="101"/>
      <c r="N20" s="101"/>
      <c r="O20" s="46"/>
      <c r="P20" s="101"/>
      <c r="Q20" s="101"/>
      <c r="R20" s="101"/>
      <c r="S20" s="101"/>
      <c r="T20" s="101"/>
      <c r="U20" s="101"/>
      <c r="V20" s="46"/>
      <c r="W20" s="101"/>
      <c r="X20" s="101"/>
      <c r="Y20" s="101"/>
      <c r="Z20" s="101"/>
      <c r="AA20" s="101"/>
      <c r="AB20" s="101"/>
      <c r="AC20" s="46"/>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2.75" customHeight="1" x14ac:dyDescent="0.2">
      <c r="A21" s="40"/>
      <c r="B21" s="102" t="str">
        <f ca="1">IF(INDIRECT("UniqueCards!C"&amp;VALUE(C34))=0,"",INDIRECT("UniqueCards!C"&amp;VALUE(C34)))</f>
        <v>1 Time Unit</v>
      </c>
      <c r="C21" s="102"/>
      <c r="D21" s="102"/>
      <c r="E21" s="102"/>
      <c r="F21" s="102"/>
      <c r="G21" s="102"/>
      <c r="H21" s="46"/>
      <c r="I21" s="102" t="str">
        <f ca="1">IF(INDIRECT("UniqueCards!C"&amp;VALUE(J34))=0,"",INDIRECT("UniqueCards!C"&amp;VALUE(J34)))</f>
        <v>1 Time Unit</v>
      </c>
      <c r="J21" s="102"/>
      <c r="K21" s="102"/>
      <c r="L21" s="102"/>
      <c r="M21" s="102"/>
      <c r="N21" s="102"/>
      <c r="O21" s="46"/>
      <c r="P21" s="102" t="str">
        <f ca="1">IF(INDIRECT("UniqueCards!C"&amp;VALUE(Q34))=0,"",INDIRECT("UniqueCards!C"&amp;VALUE(Q34)))</f>
        <v>1 Time Unit</v>
      </c>
      <c r="Q21" s="102"/>
      <c r="R21" s="102"/>
      <c r="S21" s="102"/>
      <c r="T21" s="102"/>
      <c r="U21" s="102"/>
      <c r="V21" s="46"/>
      <c r="W21" s="102" t="str">
        <f ca="1">IF(INDIRECT("UniqueCards!C"&amp;VALUE(X34))=0,"",INDIRECT("UniqueCards!C"&amp;VALUE(X34)))</f>
        <v>1 Time Unit</v>
      </c>
      <c r="X21" s="102"/>
      <c r="Y21" s="102"/>
      <c r="Z21" s="102"/>
      <c r="AA21" s="102"/>
      <c r="AB21" s="102"/>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2.75" customHeight="1" x14ac:dyDescent="0.2">
      <c r="A22" s="40"/>
      <c r="B22" s="102"/>
      <c r="C22" s="102"/>
      <c r="D22" s="102"/>
      <c r="E22" s="102"/>
      <c r="F22" s="102"/>
      <c r="G22" s="102"/>
      <c r="H22" s="46"/>
      <c r="I22" s="102"/>
      <c r="J22" s="102"/>
      <c r="K22" s="102"/>
      <c r="L22" s="102"/>
      <c r="M22" s="102"/>
      <c r="N22" s="102"/>
      <c r="O22" s="46"/>
      <c r="P22" s="102"/>
      <c r="Q22" s="102"/>
      <c r="R22" s="102"/>
      <c r="S22" s="102"/>
      <c r="T22" s="102"/>
      <c r="U22" s="102"/>
      <c r="V22" s="46"/>
      <c r="W22" s="102"/>
      <c r="X22" s="102"/>
      <c r="Y22" s="102"/>
      <c r="Z22" s="102"/>
      <c r="AA22" s="102"/>
      <c r="AB22" s="102"/>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2.75" customHeight="1" x14ac:dyDescent="0.2">
      <c r="A23" s="40"/>
      <c r="B23" s="102"/>
      <c r="C23" s="102"/>
      <c r="D23" s="102"/>
      <c r="E23" s="102"/>
      <c r="F23" s="102"/>
      <c r="G23" s="102"/>
      <c r="H23" s="46"/>
      <c r="I23" s="102"/>
      <c r="J23" s="102"/>
      <c r="K23" s="102"/>
      <c r="L23" s="102"/>
      <c r="M23" s="102"/>
      <c r="N23" s="102"/>
      <c r="O23" s="46"/>
      <c r="P23" s="102"/>
      <c r="Q23" s="102"/>
      <c r="R23" s="102"/>
      <c r="S23" s="102"/>
      <c r="T23" s="102"/>
      <c r="U23" s="102"/>
      <c r="V23" s="46"/>
      <c r="W23" s="102"/>
      <c r="X23" s="102"/>
      <c r="Y23" s="102"/>
      <c r="Z23" s="102"/>
      <c r="AA23" s="102"/>
      <c r="AB23" s="102"/>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2.75" customHeight="1" x14ac:dyDescent="0.2">
      <c r="A24" s="40"/>
      <c r="B24" s="102"/>
      <c r="C24" s="102"/>
      <c r="D24" s="102"/>
      <c r="E24" s="102"/>
      <c r="F24" s="102"/>
      <c r="G24" s="102"/>
      <c r="H24" s="46"/>
      <c r="I24" s="102"/>
      <c r="J24" s="102"/>
      <c r="K24" s="102"/>
      <c r="L24" s="102"/>
      <c r="M24" s="102"/>
      <c r="N24" s="102"/>
      <c r="O24" s="46"/>
      <c r="P24" s="102"/>
      <c r="Q24" s="102"/>
      <c r="R24" s="102"/>
      <c r="S24" s="102"/>
      <c r="T24" s="102"/>
      <c r="U24" s="102"/>
      <c r="V24" s="46"/>
      <c r="W24" s="102"/>
      <c r="X24" s="102"/>
      <c r="Y24" s="102"/>
      <c r="Z24" s="102"/>
      <c r="AA24" s="102"/>
      <c r="AB24" s="102"/>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2.75" customHeight="1" x14ac:dyDescent="0.2">
      <c r="A25" s="40"/>
      <c r="B25" s="102"/>
      <c r="C25" s="102"/>
      <c r="D25" s="102"/>
      <c r="E25" s="102"/>
      <c r="F25" s="102"/>
      <c r="G25" s="102"/>
      <c r="H25" s="46"/>
      <c r="I25" s="102"/>
      <c r="J25" s="102"/>
      <c r="K25" s="102"/>
      <c r="L25" s="102"/>
      <c r="M25" s="102"/>
      <c r="N25" s="102"/>
      <c r="O25" s="46"/>
      <c r="P25" s="102"/>
      <c r="Q25" s="102"/>
      <c r="R25" s="102"/>
      <c r="S25" s="102"/>
      <c r="T25" s="102"/>
      <c r="U25" s="102"/>
      <c r="V25" s="46"/>
      <c r="W25" s="102"/>
      <c r="X25" s="102"/>
      <c r="Y25" s="102"/>
      <c r="Z25" s="102"/>
      <c r="AA25" s="102"/>
      <c r="AB25" s="102"/>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2.75" customHeight="1" x14ac:dyDescent="0.2">
      <c r="A26" s="40"/>
      <c r="B26" s="102"/>
      <c r="C26" s="102"/>
      <c r="D26" s="102"/>
      <c r="E26" s="102"/>
      <c r="F26" s="102"/>
      <c r="G26" s="102"/>
      <c r="H26" s="46"/>
      <c r="I26" s="102"/>
      <c r="J26" s="102"/>
      <c r="K26" s="102"/>
      <c r="L26" s="102"/>
      <c r="M26" s="102"/>
      <c r="N26" s="102"/>
      <c r="O26" s="46"/>
      <c r="P26" s="102"/>
      <c r="Q26" s="102"/>
      <c r="R26" s="102"/>
      <c r="S26" s="102"/>
      <c r="T26" s="102"/>
      <c r="U26" s="102"/>
      <c r="V26" s="46"/>
      <c r="W26" s="102"/>
      <c r="X26" s="102"/>
      <c r="Y26" s="102"/>
      <c r="Z26" s="102"/>
      <c r="AA26" s="102"/>
      <c r="AB26" s="102"/>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2.75" customHeight="1" x14ac:dyDescent="0.2">
      <c r="A27" s="40"/>
      <c r="B27" s="102"/>
      <c r="C27" s="102"/>
      <c r="D27" s="102"/>
      <c r="E27" s="102"/>
      <c r="F27" s="102"/>
      <c r="G27" s="102"/>
      <c r="H27" s="46"/>
      <c r="I27" s="102"/>
      <c r="J27" s="102"/>
      <c r="K27" s="102"/>
      <c r="L27" s="102"/>
      <c r="M27" s="102"/>
      <c r="N27" s="102"/>
      <c r="O27" s="46"/>
      <c r="P27" s="102"/>
      <c r="Q27" s="102"/>
      <c r="R27" s="102"/>
      <c r="S27" s="102"/>
      <c r="T27" s="102"/>
      <c r="U27" s="102"/>
      <c r="V27" s="46"/>
      <c r="W27" s="102"/>
      <c r="X27" s="102"/>
      <c r="Y27" s="102"/>
      <c r="Z27" s="102"/>
      <c r="AA27" s="102"/>
      <c r="AB27" s="102"/>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2.75" customHeight="1" x14ac:dyDescent="0.2">
      <c r="A28" s="40"/>
      <c r="B28" s="102"/>
      <c r="C28" s="102"/>
      <c r="D28" s="102"/>
      <c r="E28" s="102"/>
      <c r="F28" s="102"/>
      <c r="G28" s="102"/>
      <c r="H28" s="46"/>
      <c r="I28" s="102"/>
      <c r="J28" s="102"/>
      <c r="K28" s="102"/>
      <c r="L28" s="102"/>
      <c r="M28" s="102"/>
      <c r="N28" s="102"/>
      <c r="O28" s="46"/>
      <c r="P28" s="102"/>
      <c r="Q28" s="102"/>
      <c r="R28" s="102"/>
      <c r="S28" s="102"/>
      <c r="T28" s="102"/>
      <c r="U28" s="102"/>
      <c r="V28" s="46"/>
      <c r="W28" s="102"/>
      <c r="X28" s="102"/>
      <c r="Y28" s="102"/>
      <c r="Z28" s="102"/>
      <c r="AA28" s="102"/>
      <c r="AB28" s="102"/>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2.75" customHeight="1" x14ac:dyDescent="0.2">
      <c r="A29" s="40"/>
      <c r="B29" s="102"/>
      <c r="C29" s="102"/>
      <c r="D29" s="102"/>
      <c r="E29" s="102"/>
      <c r="F29" s="102"/>
      <c r="G29" s="102"/>
      <c r="H29" s="46"/>
      <c r="I29" s="102"/>
      <c r="J29" s="102"/>
      <c r="K29" s="102"/>
      <c r="L29" s="102"/>
      <c r="M29" s="102"/>
      <c r="N29" s="102"/>
      <c r="O29" s="46"/>
      <c r="P29" s="102"/>
      <c r="Q29" s="102"/>
      <c r="R29" s="102"/>
      <c r="S29" s="102"/>
      <c r="T29" s="102"/>
      <c r="U29" s="102"/>
      <c r="V29" s="46"/>
      <c r="W29" s="102"/>
      <c r="X29" s="102"/>
      <c r="Y29" s="102"/>
      <c r="Z29" s="102"/>
      <c r="AA29" s="102"/>
      <c r="AB29" s="102"/>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2.75" customHeight="1" x14ac:dyDescent="0.2">
      <c r="A30" s="40"/>
      <c r="B30" s="102"/>
      <c r="C30" s="102"/>
      <c r="D30" s="102"/>
      <c r="E30" s="102"/>
      <c r="F30" s="102"/>
      <c r="G30" s="102"/>
      <c r="H30" s="46"/>
      <c r="I30" s="102"/>
      <c r="J30" s="102"/>
      <c r="K30" s="102"/>
      <c r="L30" s="102"/>
      <c r="M30" s="102"/>
      <c r="N30" s="102"/>
      <c r="O30" s="46"/>
      <c r="P30" s="102"/>
      <c r="Q30" s="102"/>
      <c r="R30" s="102"/>
      <c r="S30" s="102"/>
      <c r="T30" s="102"/>
      <c r="U30" s="102"/>
      <c r="V30" s="46"/>
      <c r="W30" s="102"/>
      <c r="X30" s="102"/>
      <c r="Y30" s="102"/>
      <c r="Z30" s="102"/>
      <c r="AA30" s="102"/>
      <c r="AB30" s="102"/>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2.75" customHeight="1" x14ac:dyDescent="0.2">
      <c r="A31" s="40"/>
      <c r="B31" s="102"/>
      <c r="C31" s="102"/>
      <c r="D31" s="102"/>
      <c r="E31" s="102"/>
      <c r="F31" s="102"/>
      <c r="G31" s="102"/>
      <c r="H31" s="46"/>
      <c r="I31" s="102"/>
      <c r="J31" s="102"/>
      <c r="K31" s="102"/>
      <c r="L31" s="102"/>
      <c r="M31" s="102"/>
      <c r="N31" s="102"/>
      <c r="O31" s="46"/>
      <c r="P31" s="102"/>
      <c r="Q31" s="102"/>
      <c r="R31" s="102"/>
      <c r="S31" s="102"/>
      <c r="T31" s="102"/>
      <c r="U31" s="102"/>
      <c r="V31" s="46"/>
      <c r="W31" s="102"/>
      <c r="X31" s="102"/>
      <c r="Y31" s="102"/>
      <c r="Z31" s="102"/>
      <c r="AA31" s="102"/>
      <c r="AB31" s="102"/>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2.75" customHeight="1" x14ac:dyDescent="0.2">
      <c r="A32" s="40"/>
      <c r="B32" s="102"/>
      <c r="C32" s="102"/>
      <c r="D32" s="102"/>
      <c r="E32" s="102"/>
      <c r="F32" s="102"/>
      <c r="G32" s="102"/>
      <c r="H32" s="46"/>
      <c r="I32" s="102"/>
      <c r="J32" s="102"/>
      <c r="K32" s="102"/>
      <c r="L32" s="102"/>
      <c r="M32" s="102"/>
      <c r="N32" s="102"/>
      <c r="O32" s="46"/>
      <c r="P32" s="102"/>
      <c r="Q32" s="102"/>
      <c r="R32" s="102"/>
      <c r="S32" s="102"/>
      <c r="T32" s="102"/>
      <c r="U32" s="102"/>
      <c r="V32" s="46"/>
      <c r="W32" s="102"/>
      <c r="X32" s="102"/>
      <c r="Y32" s="102"/>
      <c r="Z32" s="102"/>
      <c r="AA32" s="102"/>
      <c r="AB32" s="102"/>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9.75" customHeight="1" x14ac:dyDescent="0.2">
      <c r="A33" s="40"/>
      <c r="B33" s="103"/>
      <c r="C33" s="103"/>
      <c r="D33" s="103"/>
      <c r="E33" s="103"/>
      <c r="F33" s="103"/>
      <c r="G33" s="103"/>
      <c r="H33" s="46"/>
      <c r="I33" s="103"/>
      <c r="J33" s="103"/>
      <c r="K33" s="103"/>
      <c r="L33" s="103"/>
      <c r="M33" s="103"/>
      <c r="N33" s="103"/>
      <c r="O33" s="46"/>
      <c r="P33" s="103"/>
      <c r="Q33" s="103"/>
      <c r="R33" s="103"/>
      <c r="S33" s="103"/>
      <c r="T33" s="103"/>
      <c r="U33" s="103"/>
      <c r="V33" s="46"/>
      <c r="W33" s="103"/>
      <c r="X33" s="103"/>
      <c r="Y33" s="103"/>
      <c r="Z33" s="103"/>
      <c r="AA33" s="103"/>
      <c r="AB33" s="103"/>
      <c r="AC33" s="46"/>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
      <c r="A34" s="40"/>
      <c r="B34" s="47" t="str">
        <f ca="1">(INDIRECT("Data!A"&amp;2))</f>
        <v>RID</v>
      </c>
      <c r="C34" s="48">
        <f>2</f>
        <v>2</v>
      </c>
      <c r="D34" s="49"/>
      <c r="E34" s="49"/>
      <c r="F34" s="50" t="s">
        <v>180</v>
      </c>
      <c r="G34" s="51" t="str">
        <f ca="1">(INDIRECT("Data!E"&amp;1))</f>
        <v>0.1.5</v>
      </c>
      <c r="H34" s="46"/>
      <c r="I34" s="47" t="str">
        <f ca="1">(INDIRECT("Data!A"&amp;2))</f>
        <v>RID</v>
      </c>
      <c r="J34" s="48">
        <f>2</f>
        <v>2</v>
      </c>
      <c r="K34" s="49"/>
      <c r="L34" s="49"/>
      <c r="M34" s="50" t="s">
        <v>180</v>
      </c>
      <c r="N34" s="51" t="str">
        <f ca="1">(INDIRECT("Data!E"&amp;1))</f>
        <v>0.1.5</v>
      </c>
      <c r="O34" s="46"/>
      <c r="P34" s="47" t="str">
        <f ca="1">(INDIRECT("Data!A"&amp;2))</f>
        <v>RID</v>
      </c>
      <c r="Q34" s="48">
        <f>2</f>
        <v>2</v>
      </c>
      <c r="R34" s="49"/>
      <c r="S34" s="49"/>
      <c r="T34" s="50" t="s">
        <v>180</v>
      </c>
      <c r="U34" s="51" t="str">
        <f ca="1">(INDIRECT("Data!E"&amp;1))</f>
        <v>0.1.5</v>
      </c>
      <c r="V34" s="46"/>
      <c r="W34" s="47" t="str">
        <f ca="1">(INDIRECT("Data!A"&amp;2))</f>
        <v>RID</v>
      </c>
      <c r="X34" s="48">
        <f>2</f>
        <v>2</v>
      </c>
      <c r="Y34" s="49"/>
      <c r="Z34" s="49"/>
      <c r="AA34" s="50" t="s">
        <v>180</v>
      </c>
      <c r="AB34" s="51" t="str">
        <f ca="1">(INDIRECT("Data!E"&amp;1))</f>
        <v>0.1.5</v>
      </c>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42" customFormat="1" ht="11.25" customHeight="1" x14ac:dyDescent="0.2">
      <c r="A35" s="40"/>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row>
    <row r="36" spans="1:1024" s="42" customFormat="1" ht="11.25" customHeight="1" x14ac:dyDescent="0.2">
      <c r="A36" s="40"/>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row>
    <row r="37" spans="1:1024" s="45" customFormat="1" ht="33.75" customHeight="1" x14ac:dyDescent="0.3">
      <c r="A37" s="43"/>
      <c r="B37" s="100" t="str">
        <f ca="1">INDIRECT("UniqueCards!A" &amp;VALUE(C52))</f>
        <v>Time Unit</v>
      </c>
      <c r="C37" s="100"/>
      <c r="D37" s="100"/>
      <c r="E37" s="100"/>
      <c r="F37" s="100"/>
      <c r="G37" s="100"/>
      <c r="H37" s="44"/>
      <c r="I37" s="100" t="str">
        <f ca="1">INDIRECT("UniqueCards!A" &amp;VALUE(J52))</f>
        <v>Actions</v>
      </c>
      <c r="J37" s="100"/>
      <c r="K37" s="100"/>
      <c r="L37" s="100"/>
      <c r="M37" s="100"/>
      <c r="N37" s="100"/>
      <c r="O37" s="44"/>
      <c r="P37" s="100" t="str">
        <f ca="1">INDIRECT("UniqueCards!A" &amp;VALUE(Q52))</f>
        <v>Actions</v>
      </c>
      <c r="Q37" s="100"/>
      <c r="R37" s="100"/>
      <c r="S37" s="100"/>
      <c r="T37" s="100"/>
      <c r="U37" s="100"/>
      <c r="V37" s="44"/>
      <c r="W37" s="100" t="str">
        <f ca="1">INDIRECT("UniqueCards!A" &amp;VALUE(X52))</f>
        <v>Actions</v>
      </c>
      <c r="X37" s="100"/>
      <c r="Y37" s="100"/>
      <c r="Z37" s="100"/>
      <c r="AA37" s="100"/>
      <c r="AB37" s="100"/>
      <c r="AC37" s="44"/>
    </row>
    <row r="38" spans="1:1024" ht="21" customHeight="1" x14ac:dyDescent="0.3">
      <c r="A38" s="40"/>
      <c r="B38" s="101"/>
      <c r="C38" s="101"/>
      <c r="D38" s="101"/>
      <c r="E38" s="101"/>
      <c r="F38" s="101"/>
      <c r="G38" s="101"/>
      <c r="H38" s="46"/>
      <c r="I38" s="101"/>
      <c r="J38" s="101"/>
      <c r="K38" s="101"/>
      <c r="L38" s="101"/>
      <c r="M38" s="101"/>
      <c r="N38" s="101"/>
      <c r="O38" s="46"/>
      <c r="P38" s="101"/>
      <c r="Q38" s="101"/>
      <c r="R38" s="101"/>
      <c r="S38" s="101"/>
      <c r="T38" s="101"/>
      <c r="U38" s="101"/>
      <c r="V38" s="46"/>
      <c r="W38" s="101"/>
      <c r="X38" s="101"/>
      <c r="Y38" s="101"/>
      <c r="Z38" s="101"/>
      <c r="AA38" s="101"/>
      <c r="AB38" s="101"/>
      <c r="AC38" s="46"/>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ht="12.75" customHeight="1" x14ac:dyDescent="0.2">
      <c r="A39" s="40"/>
      <c r="B39" s="102" t="str">
        <f ca="1">IF(INDIRECT("UniqueCards!C"&amp;VALUE(C52))=0,"",INDIRECT("UniqueCards!C"&amp;VALUE(C52)))</f>
        <v>1 Time Unit</v>
      </c>
      <c r="C39" s="102"/>
      <c r="D39" s="102"/>
      <c r="E39" s="102"/>
      <c r="F39" s="102"/>
      <c r="G39" s="102"/>
      <c r="H39" s="46"/>
      <c r="I39" s="102" t="str">
        <f ca="1">IF(INDIRECT("UniqueCards!C"&amp;VALUE(J52))=0,"",INDIRECT("UniqueCards!C"&amp;VALUE(J52)))</f>
        <v>Extra Resource Generation
Sell Resources (value 2)
Trade with a Neighbor
Access the Tzedakah
Buy an Income Generator (Role Specific)
Advance Family Responsibility
Advance Communal Responsibility</v>
      </c>
      <c r="J39" s="102"/>
      <c r="K39" s="102"/>
      <c r="L39" s="102"/>
      <c r="M39" s="102"/>
      <c r="N39" s="102"/>
      <c r="O39" s="46"/>
      <c r="P39" s="102" t="str">
        <f ca="1">IF(INDIRECT("UniqueCards!C"&amp;VALUE(Q52))=0,"",INDIRECT("UniqueCards!C"&amp;VALUE(Q52)))</f>
        <v>Extra Resource Generation
Sell Resources (value 2)
Trade with a Neighbor
Access the Tzedakah
Buy an Income Generator (Role Specific)
Advance Family Responsibility
Advance Communal Responsibility</v>
      </c>
      <c r="Q39" s="102"/>
      <c r="R39" s="102"/>
      <c r="S39" s="102"/>
      <c r="T39" s="102"/>
      <c r="U39" s="102"/>
      <c r="V39" s="46"/>
      <c r="W39" s="102" t="str">
        <f ca="1">IF(INDIRECT("UniqueCards!C"&amp;VALUE(X52))=0,"",INDIRECT("UniqueCards!C"&amp;VALUE(X52)))</f>
        <v>Extra Resource Generation
Sell Resources (value 2)
Trade with a Neighbor
Access the Tzedakah
Buy an Income Generator (Role Specific)
Advance Family Responsibility
Advance Communal Responsibility</v>
      </c>
      <c r="X39" s="102"/>
      <c r="Y39" s="102"/>
      <c r="Z39" s="102"/>
      <c r="AA39" s="102"/>
      <c r="AB39" s="102"/>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12.75" customHeight="1" x14ac:dyDescent="0.2">
      <c r="A40" s="40"/>
      <c r="B40" s="102"/>
      <c r="C40" s="102"/>
      <c r="D40" s="102"/>
      <c r="E40" s="102"/>
      <c r="F40" s="102"/>
      <c r="G40" s="102"/>
      <c r="H40" s="46"/>
      <c r="I40" s="102"/>
      <c r="J40" s="102"/>
      <c r="K40" s="102"/>
      <c r="L40" s="102"/>
      <c r="M40" s="102"/>
      <c r="N40" s="102"/>
      <c r="O40" s="46"/>
      <c r="P40" s="102"/>
      <c r="Q40" s="102"/>
      <c r="R40" s="102"/>
      <c r="S40" s="102"/>
      <c r="T40" s="102"/>
      <c r="U40" s="102"/>
      <c r="V40" s="46"/>
      <c r="W40" s="102"/>
      <c r="X40" s="102"/>
      <c r="Y40" s="102"/>
      <c r="Z40" s="102"/>
      <c r="AA40" s="102"/>
      <c r="AB40" s="102"/>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2.75" customHeight="1" x14ac:dyDescent="0.2">
      <c r="A41" s="40"/>
      <c r="B41" s="102"/>
      <c r="C41" s="102"/>
      <c r="D41" s="102"/>
      <c r="E41" s="102"/>
      <c r="F41" s="102"/>
      <c r="G41" s="102"/>
      <c r="H41" s="46"/>
      <c r="I41" s="102"/>
      <c r="J41" s="102"/>
      <c r="K41" s="102"/>
      <c r="L41" s="102"/>
      <c r="M41" s="102"/>
      <c r="N41" s="102"/>
      <c r="O41" s="46"/>
      <c r="P41" s="102"/>
      <c r="Q41" s="102"/>
      <c r="R41" s="102"/>
      <c r="S41" s="102"/>
      <c r="T41" s="102"/>
      <c r="U41" s="102"/>
      <c r="V41" s="46"/>
      <c r="W41" s="102"/>
      <c r="X41" s="102"/>
      <c r="Y41" s="102"/>
      <c r="Z41" s="102"/>
      <c r="AA41" s="102"/>
      <c r="AB41" s="102"/>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2.75" customHeight="1" x14ac:dyDescent="0.2">
      <c r="A42" s="40"/>
      <c r="B42" s="102"/>
      <c r="C42" s="102"/>
      <c r="D42" s="102"/>
      <c r="E42" s="102"/>
      <c r="F42" s="102"/>
      <c r="G42" s="102"/>
      <c r="H42" s="46"/>
      <c r="I42" s="102"/>
      <c r="J42" s="102"/>
      <c r="K42" s="102"/>
      <c r="L42" s="102"/>
      <c r="M42" s="102"/>
      <c r="N42" s="102"/>
      <c r="O42" s="46"/>
      <c r="P42" s="102"/>
      <c r="Q42" s="102"/>
      <c r="R42" s="102"/>
      <c r="S42" s="102"/>
      <c r="T42" s="102"/>
      <c r="U42" s="102"/>
      <c r="V42" s="46"/>
      <c r="W42" s="102"/>
      <c r="X42" s="102"/>
      <c r="Y42" s="102"/>
      <c r="Z42" s="102"/>
      <c r="AA42" s="102"/>
      <c r="AB42" s="102"/>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2.75" customHeight="1" x14ac:dyDescent="0.2">
      <c r="A43" s="40"/>
      <c r="B43" s="102"/>
      <c r="C43" s="102"/>
      <c r="D43" s="102"/>
      <c r="E43" s="102"/>
      <c r="F43" s="102"/>
      <c r="G43" s="102"/>
      <c r="H43" s="46"/>
      <c r="I43" s="102"/>
      <c r="J43" s="102"/>
      <c r="K43" s="102"/>
      <c r="L43" s="102"/>
      <c r="M43" s="102"/>
      <c r="N43" s="102"/>
      <c r="O43" s="46"/>
      <c r="P43" s="102"/>
      <c r="Q43" s="102"/>
      <c r="R43" s="102"/>
      <c r="S43" s="102"/>
      <c r="T43" s="102"/>
      <c r="U43" s="102"/>
      <c r="V43" s="46"/>
      <c r="W43" s="102"/>
      <c r="X43" s="102"/>
      <c r="Y43" s="102"/>
      <c r="Z43" s="102"/>
      <c r="AA43" s="102"/>
      <c r="AB43" s="102"/>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2.75" customHeight="1" x14ac:dyDescent="0.2">
      <c r="A44" s="40"/>
      <c r="B44" s="102"/>
      <c r="C44" s="102"/>
      <c r="D44" s="102"/>
      <c r="E44" s="102"/>
      <c r="F44" s="102"/>
      <c r="G44" s="102"/>
      <c r="H44" s="46"/>
      <c r="I44" s="102"/>
      <c r="J44" s="102"/>
      <c r="K44" s="102"/>
      <c r="L44" s="102"/>
      <c r="M44" s="102"/>
      <c r="N44" s="102"/>
      <c r="O44" s="46"/>
      <c r="P44" s="102"/>
      <c r="Q44" s="102"/>
      <c r="R44" s="102"/>
      <c r="S44" s="102"/>
      <c r="T44" s="102"/>
      <c r="U44" s="102"/>
      <c r="V44" s="46"/>
      <c r="W44" s="102"/>
      <c r="X44" s="102"/>
      <c r="Y44" s="102"/>
      <c r="Z44" s="102"/>
      <c r="AA44" s="102"/>
      <c r="AB44" s="102"/>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2.75" customHeight="1" x14ac:dyDescent="0.2">
      <c r="A45" s="40"/>
      <c r="B45" s="102"/>
      <c r="C45" s="102"/>
      <c r="D45" s="102"/>
      <c r="E45" s="102"/>
      <c r="F45" s="102"/>
      <c r="G45" s="102"/>
      <c r="H45" s="46"/>
      <c r="I45" s="102"/>
      <c r="J45" s="102"/>
      <c r="K45" s="102"/>
      <c r="L45" s="102"/>
      <c r="M45" s="102"/>
      <c r="N45" s="102"/>
      <c r="O45" s="46"/>
      <c r="P45" s="102"/>
      <c r="Q45" s="102"/>
      <c r="R45" s="102"/>
      <c r="S45" s="102"/>
      <c r="T45" s="102"/>
      <c r="U45" s="102"/>
      <c r="V45" s="46"/>
      <c r="W45" s="102"/>
      <c r="X45" s="102"/>
      <c r="Y45" s="102"/>
      <c r="Z45" s="102"/>
      <c r="AA45" s="102"/>
      <c r="AB45" s="102"/>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2.75" customHeight="1" x14ac:dyDescent="0.2">
      <c r="A46" s="40"/>
      <c r="B46" s="102"/>
      <c r="C46" s="102"/>
      <c r="D46" s="102"/>
      <c r="E46" s="102"/>
      <c r="F46" s="102"/>
      <c r="G46" s="102"/>
      <c r="H46" s="46"/>
      <c r="I46" s="102"/>
      <c r="J46" s="102"/>
      <c r="K46" s="102"/>
      <c r="L46" s="102"/>
      <c r="M46" s="102"/>
      <c r="N46" s="102"/>
      <c r="O46" s="46"/>
      <c r="P46" s="102"/>
      <c r="Q46" s="102"/>
      <c r="R46" s="102"/>
      <c r="S46" s="102"/>
      <c r="T46" s="102"/>
      <c r="U46" s="102"/>
      <c r="V46" s="46"/>
      <c r="W46" s="102"/>
      <c r="X46" s="102"/>
      <c r="Y46" s="102"/>
      <c r="Z46" s="102"/>
      <c r="AA46" s="102"/>
      <c r="AB46" s="102"/>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2.75" customHeight="1" x14ac:dyDescent="0.2">
      <c r="A47" s="40"/>
      <c r="B47" s="102"/>
      <c r="C47" s="102"/>
      <c r="D47" s="102"/>
      <c r="E47" s="102"/>
      <c r="F47" s="102"/>
      <c r="G47" s="102"/>
      <c r="H47" s="46"/>
      <c r="I47" s="102"/>
      <c r="J47" s="102"/>
      <c r="K47" s="102"/>
      <c r="L47" s="102"/>
      <c r="M47" s="102"/>
      <c r="N47" s="102"/>
      <c r="O47" s="46"/>
      <c r="P47" s="102"/>
      <c r="Q47" s="102"/>
      <c r="R47" s="102"/>
      <c r="S47" s="102"/>
      <c r="T47" s="102"/>
      <c r="U47" s="102"/>
      <c r="V47" s="46"/>
      <c r="W47" s="102"/>
      <c r="X47" s="102"/>
      <c r="Y47" s="102"/>
      <c r="Z47" s="102"/>
      <c r="AA47" s="102"/>
      <c r="AB47" s="102"/>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12.75" customHeight="1" x14ac:dyDescent="0.2">
      <c r="A48" s="40"/>
      <c r="B48" s="102"/>
      <c r="C48" s="102"/>
      <c r="D48" s="102"/>
      <c r="E48" s="102"/>
      <c r="F48" s="102"/>
      <c r="G48" s="102"/>
      <c r="H48" s="46"/>
      <c r="I48" s="102"/>
      <c r="J48" s="102"/>
      <c r="K48" s="102"/>
      <c r="L48" s="102"/>
      <c r="M48" s="102"/>
      <c r="N48" s="102"/>
      <c r="O48" s="46"/>
      <c r="P48" s="102"/>
      <c r="Q48" s="102"/>
      <c r="R48" s="102"/>
      <c r="S48" s="102"/>
      <c r="T48" s="102"/>
      <c r="U48" s="102"/>
      <c r="V48" s="46"/>
      <c r="W48" s="102"/>
      <c r="X48" s="102"/>
      <c r="Y48" s="102"/>
      <c r="Z48" s="102"/>
      <c r="AA48" s="102"/>
      <c r="AB48" s="102"/>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2.75" customHeight="1" x14ac:dyDescent="0.2">
      <c r="A49" s="40"/>
      <c r="B49" s="102"/>
      <c r="C49" s="102"/>
      <c r="D49" s="102"/>
      <c r="E49" s="102"/>
      <c r="F49" s="102"/>
      <c r="G49" s="102"/>
      <c r="H49" s="46"/>
      <c r="I49" s="102"/>
      <c r="J49" s="102"/>
      <c r="K49" s="102"/>
      <c r="L49" s="102"/>
      <c r="M49" s="102"/>
      <c r="N49" s="102"/>
      <c r="O49" s="46"/>
      <c r="P49" s="102"/>
      <c r="Q49" s="102"/>
      <c r="R49" s="102"/>
      <c r="S49" s="102"/>
      <c r="T49" s="102"/>
      <c r="U49" s="102"/>
      <c r="V49" s="46"/>
      <c r="W49" s="102"/>
      <c r="X49" s="102"/>
      <c r="Y49" s="102"/>
      <c r="Z49" s="102"/>
      <c r="AA49" s="102"/>
      <c r="AB49" s="102"/>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12.75" customHeight="1" x14ac:dyDescent="0.2">
      <c r="A50" s="40"/>
      <c r="B50" s="102"/>
      <c r="C50" s="102"/>
      <c r="D50" s="102"/>
      <c r="E50" s="102"/>
      <c r="F50" s="102"/>
      <c r="G50" s="102"/>
      <c r="H50" s="46"/>
      <c r="I50" s="102"/>
      <c r="J50" s="102"/>
      <c r="K50" s="102"/>
      <c r="L50" s="102"/>
      <c r="M50" s="102"/>
      <c r="N50" s="102"/>
      <c r="O50" s="46"/>
      <c r="P50" s="102"/>
      <c r="Q50" s="102"/>
      <c r="R50" s="102"/>
      <c r="S50" s="102"/>
      <c r="T50" s="102"/>
      <c r="U50" s="102"/>
      <c r="V50" s="46"/>
      <c r="W50" s="102"/>
      <c r="X50" s="102"/>
      <c r="Y50" s="102"/>
      <c r="Z50" s="102"/>
      <c r="AA50" s="102"/>
      <c r="AB50" s="102"/>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9.75" customHeight="1" x14ac:dyDescent="0.2">
      <c r="A51" s="40"/>
      <c r="B51" s="103"/>
      <c r="C51" s="103"/>
      <c r="D51" s="103"/>
      <c r="E51" s="103"/>
      <c r="F51" s="103"/>
      <c r="G51" s="103"/>
      <c r="H51" s="46"/>
      <c r="I51" s="103"/>
      <c r="J51" s="103"/>
      <c r="K51" s="103"/>
      <c r="L51" s="103"/>
      <c r="M51" s="103"/>
      <c r="N51" s="103"/>
      <c r="O51" s="46"/>
      <c r="P51" s="103"/>
      <c r="Q51" s="103"/>
      <c r="R51" s="103"/>
      <c r="S51" s="103"/>
      <c r="T51" s="103"/>
      <c r="U51" s="103"/>
      <c r="V51" s="46"/>
      <c r="W51" s="103"/>
      <c r="X51" s="103"/>
      <c r="Y51" s="103"/>
      <c r="Z51" s="103"/>
      <c r="AA51" s="103"/>
      <c r="AB51" s="103"/>
      <c r="AC51" s="46"/>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
      <c r="A52" s="40"/>
      <c r="B52" s="47" t="str">
        <f ca="1">(INDIRECT("Data!A"&amp;2))</f>
        <v>RID</v>
      </c>
      <c r="C52" s="48">
        <f>2</f>
        <v>2</v>
      </c>
      <c r="D52" s="49"/>
      <c r="E52" s="49"/>
      <c r="F52" s="50" t="s">
        <v>180</v>
      </c>
      <c r="G52" s="51" t="str">
        <f ca="1">(INDIRECT("Data!E"&amp;1))</f>
        <v>0.1.5</v>
      </c>
      <c r="H52" s="46"/>
      <c r="I52" s="47" t="str">
        <f ca="1">(INDIRECT("Data!A"&amp;2))</f>
        <v>RID</v>
      </c>
      <c r="J52" s="48">
        <v>3</v>
      </c>
      <c r="K52" s="49"/>
      <c r="L52" s="49"/>
      <c r="M52" s="50" t="s">
        <v>180</v>
      </c>
      <c r="N52" s="51" t="str">
        <f ca="1">(INDIRECT("Data!E"&amp;1))</f>
        <v>0.1.5</v>
      </c>
      <c r="O52" s="46"/>
      <c r="P52" s="47" t="str">
        <f ca="1">(INDIRECT("Data!A"&amp;2))</f>
        <v>RID</v>
      </c>
      <c r="Q52" s="48">
        <f>3</f>
        <v>3</v>
      </c>
      <c r="R52" s="49"/>
      <c r="S52" s="49"/>
      <c r="T52" s="50" t="s">
        <v>180</v>
      </c>
      <c r="U52" s="51" t="str">
        <f ca="1">(INDIRECT("Data!E"&amp;1))</f>
        <v>0.1.5</v>
      </c>
      <c r="V52" s="46"/>
      <c r="W52" s="47" t="str">
        <f ca="1">(INDIRECT("Data!A"&amp;2))</f>
        <v>RID</v>
      </c>
      <c r="X52" s="48">
        <f>3</f>
        <v>3</v>
      </c>
      <c r="Y52" s="49"/>
      <c r="Z52" s="49"/>
      <c r="AA52" s="50" t="s">
        <v>180</v>
      </c>
      <c r="AB52" s="51" t="str">
        <f ca="1">(INDIRECT("Data!E"&amp;1))</f>
        <v>0.1.5</v>
      </c>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42" customFormat="1" ht="11.25" customHeight="1" x14ac:dyDescent="0.2">
      <c r="A53" s="40"/>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row>
    <row r="54" spans="1:1024" s="45" customFormat="1" ht="33.75" customHeight="1" x14ac:dyDescent="0.3">
      <c r="A54" s="43"/>
      <c r="B54" s="100" t="str">
        <f ca="1">INDIRECT("UniqueCards!A" &amp;VALUE(C69))</f>
        <v>Actions</v>
      </c>
      <c r="C54" s="100"/>
      <c r="D54" s="100"/>
      <c r="E54" s="100"/>
      <c r="F54" s="100"/>
      <c r="G54" s="100"/>
      <c r="H54" s="44"/>
      <c r="I54" s="100" t="str">
        <f ca="1">INDIRECT("UniqueCards!A" &amp;VALUE(J69))</f>
        <v>Actions</v>
      </c>
      <c r="J54" s="100"/>
      <c r="K54" s="100"/>
      <c r="L54" s="100"/>
      <c r="M54" s="100"/>
      <c r="N54" s="100"/>
      <c r="O54" s="44"/>
      <c r="P54" s="100" t="str">
        <f ca="1">INDIRECT("UniqueCards!A" &amp;VALUE(Q69))</f>
        <v>Actions</v>
      </c>
      <c r="Q54" s="100"/>
      <c r="R54" s="100"/>
      <c r="S54" s="100"/>
      <c r="T54" s="100"/>
      <c r="U54" s="100"/>
      <c r="V54" s="44"/>
      <c r="W54" s="100" t="str">
        <f ca="1">INDIRECT("UniqueCards!A" &amp;VALUE(X69))</f>
        <v>Marker</v>
      </c>
      <c r="X54" s="100"/>
      <c r="Y54" s="100"/>
      <c r="Z54" s="100"/>
      <c r="AA54" s="100"/>
      <c r="AB54" s="100"/>
      <c r="AC54" s="44"/>
    </row>
    <row r="55" spans="1:1024" ht="17.25" x14ac:dyDescent="0.3">
      <c r="A55" s="40"/>
      <c r="B55" s="101"/>
      <c r="C55" s="101"/>
      <c r="D55" s="101"/>
      <c r="E55" s="101"/>
      <c r="F55" s="101"/>
      <c r="G55" s="101"/>
      <c r="H55" s="46"/>
      <c r="I55" s="101"/>
      <c r="J55" s="101"/>
      <c r="K55" s="101"/>
      <c r="L55" s="101"/>
      <c r="M55" s="101"/>
      <c r="N55" s="101"/>
      <c r="O55" s="46"/>
      <c r="P55" s="101"/>
      <c r="Q55" s="101"/>
      <c r="R55" s="101"/>
      <c r="S55" s="101"/>
      <c r="T55" s="101"/>
      <c r="U55" s="101"/>
      <c r="V55" s="46"/>
      <c r="W55" s="101"/>
      <c r="X55" s="101"/>
      <c r="Y55" s="101"/>
      <c r="Z55" s="101"/>
      <c r="AA55" s="101"/>
      <c r="AB55" s="101"/>
      <c r="AC55" s="46"/>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2.75" customHeight="1" x14ac:dyDescent="0.2">
      <c r="A56" s="40"/>
      <c r="B56" s="102" t="str">
        <f ca="1">IF(INDIRECT("UniqueCards!C"&amp;VALUE(C69))=0,"",INDIRECT("UniqueCards!C"&amp;VALUE(C69)))</f>
        <v>Extra Resource Generation
Sell Resources (value 2)
Trade with a Neighbor
Access the Tzedakah
Buy an Income Generator (Role Specific)
Advance Family Responsibility
Advance Communal Responsibility</v>
      </c>
      <c r="C56" s="102"/>
      <c r="D56" s="102"/>
      <c r="E56" s="102"/>
      <c r="F56" s="102"/>
      <c r="G56" s="102"/>
      <c r="H56" s="46"/>
      <c r="I56" s="102" t="str">
        <f ca="1">IF(INDIRECT("UniqueCards!C"&amp;VALUE(J69))=0,"",INDIRECT("UniqueCards!C"&amp;VALUE(J69)))</f>
        <v>Extra Resource Generation
Sell Resources (value 2)
Trade with a Neighbor
Access the Tzedakah
Buy an Income Generator (Role Specific)
Advance Family Responsibility
Advance Communal Responsibility</v>
      </c>
      <c r="J56" s="102"/>
      <c r="K56" s="102"/>
      <c r="L56" s="102"/>
      <c r="M56" s="102"/>
      <c r="N56" s="102"/>
      <c r="O56" s="46"/>
      <c r="P56" s="102" t="str">
        <f ca="1">IF(INDIRECT("UniqueCards!C"&amp;VALUE(Q69))=0,"",INDIRECT("UniqueCards!C"&amp;VALUE(Q69)))</f>
        <v>Extra Resource Generation
Sell Resources (value 2)
Trade with a Neighbor
Access the Tzedakah
Buy an Income Generator (Role Specific)
Advance Family Responsibility
Advance Communal Responsibility</v>
      </c>
      <c r="Q56" s="102"/>
      <c r="R56" s="102"/>
      <c r="S56" s="102"/>
      <c r="T56" s="102"/>
      <c r="U56" s="102"/>
      <c r="V56" s="46"/>
      <c r="W56" s="102" t="str">
        <f ca="1">IF(INDIRECT("UniqueCards!C"&amp;VALUE(X69))=0,"",INDIRECT("UniqueCards!C"&amp;VALUE(X69)))</f>
        <v>Starting Player Token</v>
      </c>
      <c r="X56" s="102"/>
      <c r="Y56" s="102"/>
      <c r="Z56" s="102"/>
      <c r="AA56" s="102"/>
      <c r="AB56" s="102"/>
      <c r="AC56" s="4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2.75" customHeight="1" x14ac:dyDescent="0.2">
      <c r="A57" s="40"/>
      <c r="B57" s="102"/>
      <c r="C57" s="102"/>
      <c r="D57" s="102"/>
      <c r="E57" s="102"/>
      <c r="F57" s="102"/>
      <c r="G57" s="102"/>
      <c r="H57" s="46"/>
      <c r="I57" s="102"/>
      <c r="J57" s="102"/>
      <c r="K57" s="102"/>
      <c r="L57" s="102"/>
      <c r="M57" s="102"/>
      <c r="N57" s="102"/>
      <c r="O57" s="46"/>
      <c r="P57" s="102"/>
      <c r="Q57" s="102"/>
      <c r="R57" s="102"/>
      <c r="S57" s="102"/>
      <c r="T57" s="102"/>
      <c r="U57" s="102"/>
      <c r="V57" s="46"/>
      <c r="W57" s="102"/>
      <c r="X57" s="102"/>
      <c r="Y57" s="102"/>
      <c r="Z57" s="102"/>
      <c r="AA57" s="102"/>
      <c r="AB57" s="102"/>
      <c r="AC57" s="46"/>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2.75" customHeight="1" x14ac:dyDescent="0.2">
      <c r="A58" s="40"/>
      <c r="B58" s="102"/>
      <c r="C58" s="102"/>
      <c r="D58" s="102"/>
      <c r="E58" s="102"/>
      <c r="F58" s="102"/>
      <c r="G58" s="102"/>
      <c r="H58" s="46"/>
      <c r="I58" s="102"/>
      <c r="J58" s="102"/>
      <c r="K58" s="102"/>
      <c r="L58" s="102"/>
      <c r="M58" s="102"/>
      <c r="N58" s="102"/>
      <c r="O58" s="46"/>
      <c r="P58" s="102"/>
      <c r="Q58" s="102"/>
      <c r="R58" s="102"/>
      <c r="S58" s="102"/>
      <c r="T58" s="102"/>
      <c r="U58" s="102"/>
      <c r="V58" s="46"/>
      <c r="W58" s="102"/>
      <c r="X58" s="102"/>
      <c r="Y58" s="102"/>
      <c r="Z58" s="102"/>
      <c r="AA58" s="102"/>
      <c r="AB58" s="102"/>
      <c r="AC58" s="46"/>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2.75" customHeight="1" x14ac:dyDescent="0.2">
      <c r="A59" s="40"/>
      <c r="B59" s="102"/>
      <c r="C59" s="102"/>
      <c r="D59" s="102"/>
      <c r="E59" s="102"/>
      <c r="F59" s="102"/>
      <c r="G59" s="102"/>
      <c r="H59" s="46"/>
      <c r="I59" s="102"/>
      <c r="J59" s="102"/>
      <c r="K59" s="102"/>
      <c r="L59" s="102"/>
      <c r="M59" s="102"/>
      <c r="N59" s="102"/>
      <c r="O59" s="46"/>
      <c r="P59" s="102"/>
      <c r="Q59" s="102"/>
      <c r="R59" s="102"/>
      <c r="S59" s="102"/>
      <c r="T59" s="102"/>
      <c r="U59" s="102"/>
      <c r="V59" s="46"/>
      <c r="W59" s="102"/>
      <c r="X59" s="102"/>
      <c r="Y59" s="102"/>
      <c r="Z59" s="102"/>
      <c r="AA59" s="102"/>
      <c r="AB59" s="102"/>
      <c r="AC59" s="46"/>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12.75" customHeight="1" x14ac:dyDescent="0.2">
      <c r="A60" s="40"/>
      <c r="B60" s="102"/>
      <c r="C60" s="102"/>
      <c r="D60" s="102"/>
      <c r="E60" s="102"/>
      <c r="F60" s="102"/>
      <c r="G60" s="102"/>
      <c r="H60" s="46"/>
      <c r="I60" s="102"/>
      <c r="J60" s="102"/>
      <c r="K60" s="102"/>
      <c r="L60" s="102"/>
      <c r="M60" s="102"/>
      <c r="N60" s="102"/>
      <c r="O60" s="46"/>
      <c r="P60" s="102"/>
      <c r="Q60" s="102"/>
      <c r="R60" s="102"/>
      <c r="S60" s="102"/>
      <c r="T60" s="102"/>
      <c r="U60" s="102"/>
      <c r="V60" s="46"/>
      <c r="W60" s="102"/>
      <c r="X60" s="102"/>
      <c r="Y60" s="102"/>
      <c r="Z60" s="102"/>
      <c r="AA60" s="102"/>
      <c r="AB60" s="102"/>
      <c r="AC60" s="46"/>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2.75" customHeight="1" x14ac:dyDescent="0.2">
      <c r="A61" s="40"/>
      <c r="B61" s="102"/>
      <c r="C61" s="102"/>
      <c r="D61" s="102"/>
      <c r="E61" s="102"/>
      <c r="F61" s="102"/>
      <c r="G61" s="102"/>
      <c r="H61" s="46"/>
      <c r="I61" s="102"/>
      <c r="J61" s="102"/>
      <c r="K61" s="102"/>
      <c r="L61" s="102"/>
      <c r="M61" s="102"/>
      <c r="N61" s="102"/>
      <c r="O61" s="46"/>
      <c r="P61" s="102"/>
      <c r="Q61" s="102"/>
      <c r="R61" s="102"/>
      <c r="S61" s="102"/>
      <c r="T61" s="102"/>
      <c r="U61" s="102"/>
      <c r="V61" s="46"/>
      <c r="W61" s="102"/>
      <c r="X61" s="102"/>
      <c r="Y61" s="102"/>
      <c r="Z61" s="102"/>
      <c r="AA61" s="102"/>
      <c r="AB61" s="102"/>
      <c r="AC61" s="46"/>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12.75" customHeight="1" x14ac:dyDescent="0.2">
      <c r="A62" s="40"/>
      <c r="B62" s="102"/>
      <c r="C62" s="102"/>
      <c r="D62" s="102"/>
      <c r="E62" s="102"/>
      <c r="F62" s="102"/>
      <c r="G62" s="102"/>
      <c r="H62" s="46"/>
      <c r="I62" s="102"/>
      <c r="J62" s="102"/>
      <c r="K62" s="102"/>
      <c r="L62" s="102"/>
      <c r="M62" s="102"/>
      <c r="N62" s="102"/>
      <c r="O62" s="46"/>
      <c r="P62" s="102"/>
      <c r="Q62" s="102"/>
      <c r="R62" s="102"/>
      <c r="S62" s="102"/>
      <c r="T62" s="102"/>
      <c r="U62" s="102"/>
      <c r="V62" s="46"/>
      <c r="W62" s="102"/>
      <c r="X62" s="102"/>
      <c r="Y62" s="102"/>
      <c r="Z62" s="102"/>
      <c r="AA62" s="102"/>
      <c r="AB62" s="102"/>
      <c r="AC62" s="46"/>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12.75" customHeight="1" x14ac:dyDescent="0.2">
      <c r="A63" s="40"/>
      <c r="B63" s="102"/>
      <c r="C63" s="102"/>
      <c r="D63" s="102"/>
      <c r="E63" s="102"/>
      <c r="F63" s="102"/>
      <c r="G63" s="102"/>
      <c r="H63" s="46"/>
      <c r="I63" s="102"/>
      <c r="J63" s="102"/>
      <c r="K63" s="102"/>
      <c r="L63" s="102"/>
      <c r="M63" s="102"/>
      <c r="N63" s="102"/>
      <c r="O63" s="46"/>
      <c r="P63" s="102"/>
      <c r="Q63" s="102"/>
      <c r="R63" s="102"/>
      <c r="S63" s="102"/>
      <c r="T63" s="102"/>
      <c r="U63" s="102"/>
      <c r="V63" s="46"/>
      <c r="W63" s="102"/>
      <c r="X63" s="102"/>
      <c r="Y63" s="102"/>
      <c r="Z63" s="102"/>
      <c r="AA63" s="102"/>
      <c r="AB63" s="102"/>
      <c r="AC63" s="46"/>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2.75" customHeight="1" x14ac:dyDescent="0.2">
      <c r="A64" s="40"/>
      <c r="B64" s="102"/>
      <c r="C64" s="102"/>
      <c r="D64" s="102"/>
      <c r="E64" s="102"/>
      <c r="F64" s="102"/>
      <c r="G64" s="102"/>
      <c r="H64" s="46"/>
      <c r="I64" s="102"/>
      <c r="J64" s="102"/>
      <c r="K64" s="102"/>
      <c r="L64" s="102"/>
      <c r="M64" s="102"/>
      <c r="N64" s="102"/>
      <c r="O64" s="46"/>
      <c r="P64" s="102"/>
      <c r="Q64" s="102"/>
      <c r="R64" s="102"/>
      <c r="S64" s="102"/>
      <c r="T64" s="102"/>
      <c r="U64" s="102"/>
      <c r="V64" s="46"/>
      <c r="W64" s="102"/>
      <c r="X64" s="102"/>
      <c r="Y64" s="102"/>
      <c r="Z64" s="102"/>
      <c r="AA64" s="102"/>
      <c r="AB64" s="102"/>
      <c r="AC64" s="46"/>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2.75" customHeight="1" x14ac:dyDescent="0.2">
      <c r="A65" s="40"/>
      <c r="B65" s="102"/>
      <c r="C65" s="102"/>
      <c r="D65" s="102"/>
      <c r="E65" s="102"/>
      <c r="F65" s="102"/>
      <c r="G65" s="102"/>
      <c r="H65" s="46"/>
      <c r="I65" s="102"/>
      <c r="J65" s="102"/>
      <c r="K65" s="102"/>
      <c r="L65" s="102"/>
      <c r="M65" s="102"/>
      <c r="N65" s="102"/>
      <c r="O65" s="46"/>
      <c r="P65" s="102"/>
      <c r="Q65" s="102"/>
      <c r="R65" s="102"/>
      <c r="S65" s="102"/>
      <c r="T65" s="102"/>
      <c r="U65" s="102"/>
      <c r="V65" s="46"/>
      <c r="W65" s="102"/>
      <c r="X65" s="102"/>
      <c r="Y65" s="102"/>
      <c r="Z65" s="102"/>
      <c r="AA65" s="102"/>
      <c r="AB65" s="102"/>
      <c r="AC65" s="46"/>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2.75" customHeight="1" x14ac:dyDescent="0.2">
      <c r="A66" s="40"/>
      <c r="B66" s="102"/>
      <c r="C66" s="102"/>
      <c r="D66" s="102"/>
      <c r="E66" s="102"/>
      <c r="F66" s="102"/>
      <c r="G66" s="102"/>
      <c r="H66" s="46"/>
      <c r="I66" s="102"/>
      <c r="J66" s="102"/>
      <c r="K66" s="102"/>
      <c r="L66" s="102"/>
      <c r="M66" s="102"/>
      <c r="N66" s="102"/>
      <c r="O66" s="46"/>
      <c r="P66" s="102"/>
      <c r="Q66" s="102"/>
      <c r="R66" s="102"/>
      <c r="S66" s="102"/>
      <c r="T66" s="102"/>
      <c r="U66" s="102"/>
      <c r="V66" s="46"/>
      <c r="W66" s="102"/>
      <c r="X66" s="102"/>
      <c r="Y66" s="102"/>
      <c r="Z66" s="102"/>
      <c r="AA66" s="102"/>
      <c r="AB66" s="102"/>
      <c r="AC66" s="4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12.75" customHeight="1" x14ac:dyDescent="0.2">
      <c r="A67" s="40"/>
      <c r="B67" s="102"/>
      <c r="C67" s="102"/>
      <c r="D67" s="102"/>
      <c r="E67" s="102"/>
      <c r="F67" s="102"/>
      <c r="G67" s="102"/>
      <c r="H67" s="46"/>
      <c r="I67" s="102"/>
      <c r="J67" s="102"/>
      <c r="K67" s="102"/>
      <c r="L67" s="102"/>
      <c r="M67" s="102"/>
      <c r="N67" s="102"/>
      <c r="O67" s="46"/>
      <c r="P67" s="102"/>
      <c r="Q67" s="102"/>
      <c r="R67" s="102"/>
      <c r="S67" s="102"/>
      <c r="T67" s="102"/>
      <c r="U67" s="102"/>
      <c r="V67" s="46"/>
      <c r="W67" s="102"/>
      <c r="X67" s="102"/>
      <c r="Y67" s="102"/>
      <c r="Z67" s="102"/>
      <c r="AA67" s="102"/>
      <c r="AB67" s="102"/>
      <c r="AC67" s="46"/>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9.75" customHeight="1" x14ac:dyDescent="0.2">
      <c r="A68" s="40"/>
      <c r="B68" s="103"/>
      <c r="C68" s="103"/>
      <c r="D68" s="103"/>
      <c r="E68" s="103"/>
      <c r="F68" s="103"/>
      <c r="G68" s="103"/>
      <c r="H68" s="46"/>
      <c r="I68" s="103"/>
      <c r="J68" s="103"/>
      <c r="K68" s="103"/>
      <c r="L68" s="103"/>
      <c r="M68" s="103"/>
      <c r="N68" s="103"/>
      <c r="O68" s="46"/>
      <c r="P68" s="103"/>
      <c r="Q68" s="103"/>
      <c r="R68" s="103"/>
      <c r="S68" s="103"/>
      <c r="T68" s="103"/>
      <c r="U68" s="103"/>
      <c r="V68" s="46"/>
      <c r="W68" s="103"/>
      <c r="X68" s="103"/>
      <c r="Y68" s="103"/>
      <c r="Z68" s="103"/>
      <c r="AA68" s="103"/>
      <c r="AB68" s="103"/>
      <c r="AC68" s="46"/>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
      <c r="A69" s="40"/>
      <c r="B69" s="47" t="str">
        <f ca="1">(INDIRECT("Data!A"&amp;2))</f>
        <v>RID</v>
      </c>
      <c r="C69" s="48">
        <f>3</f>
        <v>3</v>
      </c>
      <c r="D69" s="49"/>
      <c r="E69" s="49"/>
      <c r="F69" s="50" t="s">
        <v>180</v>
      </c>
      <c r="G69" s="51" t="str">
        <f ca="1">(INDIRECT("Data!E"&amp;1))</f>
        <v>0.1.5</v>
      </c>
      <c r="H69" s="46"/>
      <c r="I69" s="47" t="str">
        <f ca="1">(INDIRECT("Data!A"&amp;2))</f>
        <v>RID</v>
      </c>
      <c r="J69" s="48">
        <f>3</f>
        <v>3</v>
      </c>
      <c r="K69" s="49"/>
      <c r="L69" s="49"/>
      <c r="M69" s="50" t="s">
        <v>180</v>
      </c>
      <c r="N69" s="51" t="str">
        <f ca="1">(INDIRECT("Data!E"&amp;1))</f>
        <v>0.1.5</v>
      </c>
      <c r="O69" s="46"/>
      <c r="P69" s="47" t="str">
        <f ca="1">(INDIRECT("Data!A"&amp;2))</f>
        <v>RID</v>
      </c>
      <c r="Q69" s="48">
        <f>3</f>
        <v>3</v>
      </c>
      <c r="R69" s="49"/>
      <c r="S69" s="49"/>
      <c r="T69" s="50" t="s">
        <v>180</v>
      </c>
      <c r="U69" s="51" t="str">
        <f ca="1">(INDIRECT("Data!E"&amp;1))</f>
        <v>0.1.5</v>
      </c>
      <c r="V69" s="46"/>
      <c r="W69" s="47" t="str">
        <f ca="1">(INDIRECT("Data!A"&amp;2))</f>
        <v>RID</v>
      </c>
      <c r="X69" s="48">
        <f>4</f>
        <v>4</v>
      </c>
      <c r="Y69" s="49"/>
      <c r="Z69" s="49"/>
      <c r="AA69" s="50" t="s">
        <v>180</v>
      </c>
      <c r="AB69" s="51" t="str">
        <f ca="1">(INDIRECT("Data!E"&amp;1))</f>
        <v>0.1.5</v>
      </c>
      <c r="AC69" s="46"/>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s="42" customFormat="1" ht="11.25" customHeight="1" x14ac:dyDescent="0.2">
      <c r="A70" s="40"/>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row>
  </sheetData>
  <mergeCells count="64">
    <mergeCell ref="B56:G67"/>
    <mergeCell ref="I56:N67"/>
    <mergeCell ref="P56:U67"/>
    <mergeCell ref="W56:AB67"/>
    <mergeCell ref="B68:G68"/>
    <mergeCell ref="I68:N68"/>
    <mergeCell ref="P68:U68"/>
    <mergeCell ref="W68:AB68"/>
    <mergeCell ref="B54:G54"/>
    <mergeCell ref="I54:N54"/>
    <mergeCell ref="P54:U54"/>
    <mergeCell ref="W54:AB54"/>
    <mergeCell ref="B55:G55"/>
    <mergeCell ref="I55:N55"/>
    <mergeCell ref="P55:U55"/>
    <mergeCell ref="W55:AB55"/>
    <mergeCell ref="B39:G50"/>
    <mergeCell ref="I39:N50"/>
    <mergeCell ref="P39:U50"/>
    <mergeCell ref="W39:AB50"/>
    <mergeCell ref="B51:G51"/>
    <mergeCell ref="I51:N51"/>
    <mergeCell ref="P51:U51"/>
    <mergeCell ref="W51:AB51"/>
    <mergeCell ref="B37:G37"/>
    <mergeCell ref="I37:N37"/>
    <mergeCell ref="P37:U37"/>
    <mergeCell ref="W37:AB37"/>
    <mergeCell ref="B38:G38"/>
    <mergeCell ref="I38:N38"/>
    <mergeCell ref="P38:U38"/>
    <mergeCell ref="W38:AB38"/>
    <mergeCell ref="B21:G32"/>
    <mergeCell ref="I21:N32"/>
    <mergeCell ref="P21:U32"/>
    <mergeCell ref="W21:AB32"/>
    <mergeCell ref="B33:G33"/>
    <mergeCell ref="I33:N33"/>
    <mergeCell ref="P33:U33"/>
    <mergeCell ref="W33:AB33"/>
    <mergeCell ref="B19:G19"/>
    <mergeCell ref="I19:N19"/>
    <mergeCell ref="P19:U19"/>
    <mergeCell ref="W19:AB19"/>
    <mergeCell ref="B20:G20"/>
    <mergeCell ref="I20:N20"/>
    <mergeCell ref="P20:U20"/>
    <mergeCell ref="W20:AB20"/>
    <mergeCell ref="B4:G15"/>
    <mergeCell ref="I4:N15"/>
    <mergeCell ref="P4:U15"/>
    <mergeCell ref="W4:AB15"/>
    <mergeCell ref="B16:G16"/>
    <mergeCell ref="I16:N16"/>
    <mergeCell ref="P16:U16"/>
    <mergeCell ref="W16:AB16"/>
    <mergeCell ref="B2:G2"/>
    <mergeCell ref="I2:N2"/>
    <mergeCell ref="P2:U2"/>
    <mergeCell ref="W2:AB2"/>
    <mergeCell ref="B3:G3"/>
    <mergeCell ref="I3:N3"/>
    <mergeCell ref="P3:U3"/>
    <mergeCell ref="W3:AB3"/>
  </mergeCells>
  <conditionalFormatting sqref="B2:G2">
    <cfRule type="cellIs" dxfId="203" priority="2" operator="equal">
      <formula>"Test"</formula>
    </cfRule>
  </conditionalFormatting>
  <conditionalFormatting sqref="I2:N2">
    <cfRule type="cellIs" dxfId="202" priority="3" operator="equal">
      <formula>"Test"</formula>
    </cfRule>
  </conditionalFormatting>
  <conditionalFormatting sqref="P2:U2">
    <cfRule type="cellIs" dxfId="201" priority="4" operator="equal">
      <formula>"Test"</formula>
    </cfRule>
  </conditionalFormatting>
  <conditionalFormatting sqref="W2:AB2">
    <cfRule type="cellIs" dxfId="200" priority="5" operator="equal">
      <formula>"Test"</formula>
    </cfRule>
  </conditionalFormatting>
  <conditionalFormatting sqref="B37:G37">
    <cfRule type="cellIs" dxfId="199" priority="6" operator="equal">
      <formula>"Test"</formula>
    </cfRule>
  </conditionalFormatting>
  <conditionalFormatting sqref="I37:N37">
    <cfRule type="cellIs" dxfId="198" priority="7" operator="equal">
      <formula>"Test"</formula>
    </cfRule>
  </conditionalFormatting>
  <conditionalFormatting sqref="B54:G54">
    <cfRule type="cellIs" dxfId="197" priority="8" operator="equal">
      <formula>"Test"</formula>
    </cfRule>
  </conditionalFormatting>
  <conditionalFormatting sqref="I54:N54">
    <cfRule type="cellIs" dxfId="196" priority="9" operator="equal">
      <formula>"Test"</formula>
    </cfRule>
  </conditionalFormatting>
  <conditionalFormatting sqref="P54:U54">
    <cfRule type="cellIs" dxfId="195" priority="10" operator="equal">
      <formula>"Test"</formula>
    </cfRule>
  </conditionalFormatting>
  <conditionalFormatting sqref="W54:AB54">
    <cfRule type="cellIs" dxfId="194" priority="11" operator="equal">
      <formula>"Test"</formula>
    </cfRule>
  </conditionalFormatting>
  <conditionalFormatting sqref="B19:G19">
    <cfRule type="cellIs" dxfId="193" priority="12" operator="equal">
      <formula>"Test"</formula>
    </cfRule>
  </conditionalFormatting>
  <conditionalFormatting sqref="I19:N19">
    <cfRule type="cellIs" dxfId="192" priority="13" operator="equal">
      <formula>"Test"</formula>
    </cfRule>
  </conditionalFormatting>
  <conditionalFormatting sqref="P19:U19">
    <cfRule type="cellIs" dxfId="191" priority="14" operator="equal">
      <formula>"Test"</formula>
    </cfRule>
  </conditionalFormatting>
  <conditionalFormatting sqref="W19:AB19">
    <cfRule type="cellIs" dxfId="190" priority="15" operator="equal">
      <formula>"Test"</formula>
    </cfRule>
  </conditionalFormatting>
  <conditionalFormatting sqref="P37:U37">
    <cfRule type="cellIs" dxfId="189" priority="16" operator="equal">
      <formula>"Test"</formula>
    </cfRule>
  </conditionalFormatting>
  <conditionalFormatting sqref="W37:AB37">
    <cfRule type="cellIs" dxfId="188" priority="17" operator="equal">
      <formula>"Test"</formula>
    </cfRule>
  </conditionalFormatting>
  <pageMargins left="0.7" right="0.7" top="0.75" bottom="0.75" header="0.51180555555555496" footer="0.51180555555555496"/>
  <pageSetup firstPageNumber="0" orientation="portrait" r:id="rId1"/>
  <rowBreaks count="1" manualBreakCount="1">
    <brk id="3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topLeftCell="A2" zoomScale="130" zoomScaleNormal="130" zoomScaleSheetLayoutView="100" zoomScalePageLayoutView="130" workbookViewId="0">
      <selection activeCell="M89" sqref="M89:N89"/>
    </sheetView>
  </sheetViews>
  <sheetFormatPr defaultColWidth="8.85546875" defaultRowHeight="12.75" x14ac:dyDescent="0.2"/>
  <sheetData>
    <row r="1" spans="1:6" ht="60" x14ac:dyDescent="0.25">
      <c r="A1" s="52" t="s">
        <v>181</v>
      </c>
      <c r="B1" s="52" t="s">
        <v>182</v>
      </c>
      <c r="C1" s="52" t="s">
        <v>183</v>
      </c>
      <c r="D1" s="52" t="s">
        <v>5</v>
      </c>
      <c r="E1" s="2" t="s">
        <v>184</v>
      </c>
      <c r="F1" s="2" t="s">
        <v>7</v>
      </c>
    </row>
    <row r="2" spans="1:6" ht="102.75" x14ac:dyDescent="0.25">
      <c r="A2" s="6" t="s">
        <v>185</v>
      </c>
      <c r="B2" s="6" t="s">
        <v>186</v>
      </c>
      <c r="C2" s="6" t="s">
        <v>187</v>
      </c>
      <c r="D2" s="53">
        <v>1</v>
      </c>
      <c r="E2" s="7" t="s">
        <v>188</v>
      </c>
      <c r="F2" s="6"/>
    </row>
    <row r="3" spans="1:6" ht="204.75" x14ac:dyDescent="0.25">
      <c r="A3" s="6" t="s">
        <v>189</v>
      </c>
      <c r="B3" s="6" t="s">
        <v>190</v>
      </c>
      <c r="C3" s="6" t="s">
        <v>187</v>
      </c>
      <c r="D3" s="53">
        <v>2</v>
      </c>
      <c r="E3" s="7" t="s">
        <v>188</v>
      </c>
      <c r="F3" s="6"/>
    </row>
    <row r="4" spans="1:6" ht="230.25" x14ac:dyDescent="0.25">
      <c r="A4" s="6" t="s">
        <v>191</v>
      </c>
      <c r="B4" s="6" t="s">
        <v>192</v>
      </c>
      <c r="C4" s="6" t="s">
        <v>187</v>
      </c>
      <c r="D4" s="53">
        <v>1</v>
      </c>
      <c r="E4" s="7" t="s">
        <v>188</v>
      </c>
      <c r="F4" s="6"/>
    </row>
    <row r="5" spans="1:6" ht="230.25" x14ac:dyDescent="0.25">
      <c r="A5" s="6" t="s">
        <v>193</v>
      </c>
      <c r="B5" s="6" t="s">
        <v>194</v>
      </c>
      <c r="C5" s="6" t="s">
        <v>187</v>
      </c>
      <c r="D5" s="53">
        <v>1</v>
      </c>
      <c r="E5" s="7" t="s">
        <v>188</v>
      </c>
      <c r="F5" s="6"/>
    </row>
    <row r="6" spans="1:6" ht="230.25" x14ac:dyDescent="0.25">
      <c r="A6" s="6" t="s">
        <v>195</v>
      </c>
      <c r="B6" s="6" t="s">
        <v>196</v>
      </c>
      <c r="C6" s="6" t="s">
        <v>197</v>
      </c>
      <c r="D6" s="53">
        <v>1</v>
      </c>
      <c r="E6" s="7" t="s">
        <v>188</v>
      </c>
      <c r="F6" s="6"/>
    </row>
    <row r="7" spans="1:6" ht="51.75" x14ac:dyDescent="0.25">
      <c r="A7" s="6" t="s">
        <v>198</v>
      </c>
      <c r="B7" s="6" t="s">
        <v>198</v>
      </c>
      <c r="C7" s="6" t="s">
        <v>197</v>
      </c>
      <c r="D7" s="53">
        <v>4</v>
      </c>
      <c r="E7" s="7" t="s">
        <v>188</v>
      </c>
      <c r="F7" s="6"/>
    </row>
    <row r="8" spans="1:6" x14ac:dyDescent="0.2">
      <c r="E8" s="18"/>
      <c r="F8" s="18"/>
    </row>
    <row r="9" spans="1:6" x14ac:dyDescent="0.2">
      <c r="E9" s="18"/>
      <c r="F9" s="18"/>
    </row>
    <row r="10" spans="1:6" x14ac:dyDescent="0.2">
      <c r="E10" s="18"/>
      <c r="F10" s="18"/>
    </row>
    <row r="11" spans="1:6" x14ac:dyDescent="0.2">
      <c r="E11" s="18"/>
      <c r="F11" s="18"/>
    </row>
    <row r="12" spans="1:6" x14ac:dyDescent="0.2">
      <c r="E12" s="18"/>
      <c r="F12" s="18"/>
    </row>
    <row r="13" spans="1:6" x14ac:dyDescent="0.2">
      <c r="E13" s="18"/>
      <c r="F13" s="18"/>
    </row>
    <row r="14" spans="1:6" x14ac:dyDescent="0.2">
      <c r="E14" s="18"/>
      <c r="F14" s="18"/>
    </row>
    <row r="15" spans="1:6" x14ac:dyDescent="0.2">
      <c r="E15" s="18"/>
      <c r="F15" s="18">
        <v>3</v>
      </c>
    </row>
  </sheetData>
  <pageMargins left="0.7" right="0.7" top="0.75" bottom="0.75" header="0.51180555555555496" footer="0.51180555555555496"/>
  <pageSetup firstPageNumber="0"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67"/>
  <sheetViews>
    <sheetView topLeftCell="J1" zoomScaleSheetLayoutView="100" workbookViewId="0">
      <selection activeCell="R18" sqref="R18"/>
    </sheetView>
  </sheetViews>
  <sheetFormatPr defaultColWidth="8.85546875" defaultRowHeight="12.75" x14ac:dyDescent="0.2"/>
  <cols>
    <col min="2" max="2" width="8.85546875" style="1"/>
  </cols>
  <sheetData>
    <row r="1" spans="1:17" x14ac:dyDescent="0.2">
      <c r="A1" s="54" t="s">
        <v>199</v>
      </c>
      <c r="B1" s="55" t="s">
        <v>74</v>
      </c>
      <c r="C1" s="54" t="s">
        <v>200</v>
      </c>
      <c r="D1" s="54" t="s">
        <v>201</v>
      </c>
      <c r="E1" s="54" t="s">
        <v>202</v>
      </c>
      <c r="F1" s="56" t="s">
        <v>203</v>
      </c>
      <c r="H1" s="54" t="s">
        <v>204</v>
      </c>
      <c r="I1" s="54" t="s">
        <v>200</v>
      </c>
      <c r="J1" s="54" t="s">
        <v>4</v>
      </c>
      <c r="K1" s="54" t="s">
        <v>2</v>
      </c>
      <c r="L1" s="54" t="s">
        <v>202</v>
      </c>
    </row>
    <row r="2" spans="1:17" ht="242.25" x14ac:dyDescent="0.2">
      <c r="A2" t="str">
        <f>Events!A6</f>
        <v>Found an Object</v>
      </c>
      <c r="B2" s="1" t="str">
        <f>Events!E6</f>
        <v>First player in turn order with fewer than 3 Resources draws a Lost Resource card. It is not legally theirs, but counts as a card in their hand.</v>
      </c>
      <c r="C2">
        <f>Events!C6</f>
        <v>3</v>
      </c>
      <c r="D2">
        <v>0</v>
      </c>
      <c r="E2">
        <f t="shared" ref="E2:E27" si="0">C2*D2</f>
        <v>0</v>
      </c>
      <c r="H2" t="str">
        <f>Resources!A12</f>
        <v>Jar of Honey</v>
      </c>
      <c r="I2">
        <f>Resources!F12</f>
        <v>3</v>
      </c>
      <c r="J2">
        <f>Resources!E12</f>
        <v>4</v>
      </c>
      <c r="K2" t="str">
        <f>Resources!C12</f>
        <v>Any</v>
      </c>
      <c r="L2">
        <f t="shared" ref="L2:L30" si="1">I2*J2</f>
        <v>12</v>
      </c>
      <c r="N2" s="56" t="s">
        <v>205</v>
      </c>
    </row>
    <row r="3" spans="1:17" ht="280.5" x14ac:dyDescent="0.2">
      <c r="A3" t="str">
        <f>Events!A7</f>
        <v>Object Lost</v>
      </c>
      <c r="B3" s="1" t="str">
        <f>Events!E7</f>
        <v>Player with the most Family Responsibilities completed puts a random legally owned Resource underneath this card. It is no longer in their hand, but may be found during a Festival.</v>
      </c>
      <c r="C3">
        <f>Events!C7</f>
        <v>3</v>
      </c>
      <c r="D3">
        <f>-L34*0.9</f>
        <v>-2.9903225806451617</v>
      </c>
      <c r="E3">
        <f t="shared" si="0"/>
        <v>-8.9709677419354854</v>
      </c>
      <c r="H3" t="str">
        <f>Resources!A13</f>
        <v>Jar of Milk</v>
      </c>
      <c r="I3">
        <f>Resources!F13</f>
        <v>4</v>
      </c>
      <c r="J3">
        <f>Resources!E13</f>
        <v>2</v>
      </c>
      <c r="K3" t="str">
        <f>Resources!C13</f>
        <v>Any</v>
      </c>
      <c r="L3">
        <f t="shared" si="1"/>
        <v>8</v>
      </c>
      <c r="N3" s="56" t="s">
        <v>206</v>
      </c>
    </row>
    <row r="4" spans="1:17" ht="255" x14ac:dyDescent="0.2">
      <c r="A4" t="str">
        <f>Events!A11</f>
        <v>Festival (Sukkot)</v>
      </c>
      <c r="B4" s="1" t="str">
        <f>Events!E11</f>
        <v>Perform a Festival Phase now. (All players, in turn order: declare lost/found objects, open market, draw new Responsibilities). Then draw another Event.</v>
      </c>
      <c r="C4">
        <f>Events!C11</f>
        <v>1</v>
      </c>
      <c r="D4">
        <v>0</v>
      </c>
      <c r="E4">
        <f t="shared" si="0"/>
        <v>0</v>
      </c>
      <c r="H4" t="str">
        <f>Resources!A14</f>
        <v>Empty Vessel</v>
      </c>
      <c r="I4">
        <f>Resources!F14</f>
        <v>5</v>
      </c>
      <c r="J4">
        <f>Resources!E14</f>
        <v>1</v>
      </c>
      <c r="K4" t="str">
        <f>Resources!C14</f>
        <v>Any</v>
      </c>
      <c r="L4">
        <f t="shared" si="1"/>
        <v>5</v>
      </c>
      <c r="N4" s="56" t="s">
        <v>207</v>
      </c>
    </row>
    <row r="5" spans="1:17" ht="382.5" x14ac:dyDescent="0.2">
      <c r="A5" t="str">
        <f>Events!A5</f>
        <v>Animal Runs Away</v>
      </c>
      <c r="B5" s="1" t="str">
        <f>Events!E5</f>
        <v>You see a neighbor’s animal run away. 
The next player in turn order with any animals chooses a random one. You may ignore it (owner discards the animal to your transgression pile) OR return it (go straight to discard phase).</v>
      </c>
      <c r="C5">
        <f>Events!C5</f>
        <v>2</v>
      </c>
      <c r="D5">
        <v>0</v>
      </c>
      <c r="E5">
        <f t="shared" si="0"/>
        <v>0</v>
      </c>
      <c r="H5" t="str">
        <f>Resources!A15</f>
        <v>Pitcher of Wine</v>
      </c>
      <c r="I5">
        <f>Resources!F15</f>
        <v>3</v>
      </c>
      <c r="J5">
        <f>Resources!E15</f>
        <v>3</v>
      </c>
      <c r="K5" t="str">
        <f>Resources!C15</f>
        <v>Any</v>
      </c>
      <c r="L5">
        <f t="shared" si="1"/>
        <v>9</v>
      </c>
      <c r="N5" s="56" t="s">
        <v>208</v>
      </c>
    </row>
    <row r="6" spans="1:17" ht="178.5" x14ac:dyDescent="0.2">
      <c r="A6" t="str">
        <f>Events!A22</f>
        <v>Bumper Crop</v>
      </c>
      <c r="B6" s="1" t="str">
        <f>Events!E22</f>
        <v>You have an extra yield this season. 
Player with the fewest completed Family Responsibilities draws a Resource.</v>
      </c>
      <c r="C6">
        <f>Events!C22</f>
        <v>2</v>
      </c>
      <c r="D6">
        <f>L34</f>
        <v>3.3225806451612905</v>
      </c>
      <c r="E6">
        <f t="shared" si="0"/>
        <v>6.645161290322581</v>
      </c>
      <c r="F6">
        <v>2</v>
      </c>
      <c r="H6" t="str">
        <f>Resources!A16</f>
        <v>Garment</v>
      </c>
      <c r="I6">
        <f>Resources!F16</f>
        <v>3</v>
      </c>
      <c r="J6">
        <f>Resources!E16</f>
        <v>3</v>
      </c>
      <c r="K6" t="str">
        <f>Resources!C16</f>
        <v>Any</v>
      </c>
      <c r="L6">
        <f t="shared" si="1"/>
        <v>9</v>
      </c>
      <c r="N6" s="56" t="s">
        <v>209</v>
      </c>
    </row>
    <row r="7" spans="1:17" ht="280.5" x14ac:dyDescent="0.2">
      <c r="A7" t="str">
        <f>Events!A3</f>
        <v>Animal Lost</v>
      </c>
      <c r="B7" s="1" t="str">
        <f>Events!E3</f>
        <v>First player in turn order with any legally owned animals puts a random one underneath this card. That animal is no longer in their hand, but may be found during Festival</v>
      </c>
      <c r="C7">
        <f>Events!C3</f>
        <v>1</v>
      </c>
      <c r="D7">
        <f>-6*0.25</f>
        <v>-1.5</v>
      </c>
      <c r="E7">
        <f t="shared" si="0"/>
        <v>-1.5</v>
      </c>
      <c r="H7" t="str">
        <f>Resources!A17</f>
        <v>1 Dinar</v>
      </c>
      <c r="I7">
        <f>Resources!F17</f>
        <v>3</v>
      </c>
      <c r="J7">
        <f>Resources!E17</f>
        <v>1</v>
      </c>
      <c r="K7" t="str">
        <f>Resources!C17</f>
        <v>Any</v>
      </c>
      <c r="L7">
        <f t="shared" si="1"/>
        <v>3</v>
      </c>
      <c r="N7" s="56" t="s">
        <v>210</v>
      </c>
    </row>
    <row r="8" spans="1:17" ht="255" x14ac:dyDescent="0.2">
      <c r="A8" t="str">
        <f>Events!A14</f>
        <v>Money-Purse in River</v>
      </c>
      <c r="B8" s="1" t="str">
        <f>Events!E14</f>
        <v>You find a marked money-purse in the river. 
Choose one: keep it (keep this card, counts as 5) OR return it (discard this, going above and beyond the law).</v>
      </c>
      <c r="C8">
        <f>Events!C14</f>
        <v>2</v>
      </c>
      <c r="D8">
        <v>5</v>
      </c>
      <c r="E8">
        <f t="shared" si="0"/>
        <v>10</v>
      </c>
      <c r="H8" t="str">
        <f>Resources!A18</f>
        <v>2 Dinarim</v>
      </c>
      <c r="I8">
        <f>Resources!F18</f>
        <v>6</v>
      </c>
      <c r="J8">
        <f>Resources!E18</f>
        <v>2</v>
      </c>
      <c r="K8" t="str">
        <f>Resources!C18</f>
        <v>Any</v>
      </c>
      <c r="L8">
        <f t="shared" si="1"/>
        <v>12</v>
      </c>
    </row>
    <row r="9" spans="1:17" ht="165.75" x14ac:dyDescent="0.2">
      <c r="A9" t="str">
        <f>Events!A15</f>
        <v>Breeding</v>
      </c>
      <c r="B9" s="1" t="str">
        <f>Events!E15</f>
        <v>First player in turn order with any legally owned animals keeps this card. It counts as an animal worth 6</v>
      </c>
      <c r="C9">
        <f>Events!C15</f>
        <v>1</v>
      </c>
      <c r="D9">
        <f>6*0.25</f>
        <v>1.5</v>
      </c>
      <c r="E9">
        <f t="shared" si="0"/>
        <v>1.5</v>
      </c>
      <c r="H9" t="str">
        <f>Resources!A19</f>
        <v>3 Dinarim</v>
      </c>
      <c r="I9">
        <f>Resources!F19</f>
        <v>4</v>
      </c>
      <c r="J9">
        <f>Resources!E19</f>
        <v>3</v>
      </c>
      <c r="K9" t="str">
        <f>Resources!C19</f>
        <v>Any</v>
      </c>
      <c r="L9">
        <f t="shared" si="1"/>
        <v>12</v>
      </c>
    </row>
    <row r="10" spans="1:17" ht="114.75" x14ac:dyDescent="0.2">
      <c r="A10" t="str">
        <f>Events!A27</f>
        <v>Celebrate Birth</v>
      </c>
      <c r="B10" s="1" t="str">
        <f>Events!E27</f>
        <v>You celebrate the birth of a new child. 
Keep this card. Treat it as 6</v>
      </c>
      <c r="C10">
        <f>Events!C27</f>
        <v>1</v>
      </c>
      <c r="D10">
        <v>6</v>
      </c>
      <c r="E10">
        <f t="shared" si="0"/>
        <v>6</v>
      </c>
      <c r="H10" t="str">
        <f>Resources!A20</f>
        <v>4 Dinarim</v>
      </c>
      <c r="I10">
        <f>Resources!F20</f>
        <v>2</v>
      </c>
      <c r="J10">
        <f>Resources!E20</f>
        <v>4</v>
      </c>
      <c r="K10" t="str">
        <f>Resources!C20</f>
        <v>Any</v>
      </c>
      <c r="L10">
        <f t="shared" si="1"/>
        <v>8</v>
      </c>
    </row>
    <row r="11" spans="1:17" ht="165.75" x14ac:dyDescent="0.2">
      <c r="A11" t="str">
        <f>Events!A16</f>
        <v>Scholarly</v>
      </c>
      <c r="B11" s="1" t="str">
        <f>Events!E16</f>
        <v>Player with the fewest Family Responsibilities keeps this card. It can be used as a resource worth 3</v>
      </c>
      <c r="C11">
        <f>Events!C16</f>
        <v>1</v>
      </c>
      <c r="D11">
        <v>3</v>
      </c>
      <c r="E11">
        <f t="shared" si="0"/>
        <v>3</v>
      </c>
      <c r="H11" t="str">
        <f>Resources!A21</f>
        <v>5 Dinarim</v>
      </c>
      <c r="I11">
        <f>Resources!F21</f>
        <v>1</v>
      </c>
      <c r="J11">
        <f>Resources!E21</f>
        <v>5</v>
      </c>
      <c r="K11" t="str">
        <f>Resources!C21</f>
        <v>Any</v>
      </c>
      <c r="L11">
        <f t="shared" si="1"/>
        <v>5</v>
      </c>
      <c r="N11" s="56" t="s">
        <v>211</v>
      </c>
      <c r="P11">
        <f>SUM(I12:I16)+SUM(I20:I22)</f>
        <v>20</v>
      </c>
      <c r="Q11" s="56" t="s">
        <v>212</v>
      </c>
    </row>
    <row r="12" spans="1:17" ht="331.5" x14ac:dyDescent="0.2">
      <c r="A12" t="str">
        <f>Events!A17</f>
        <v>Money in the Dust</v>
      </c>
      <c r="B12" s="1" t="str">
        <f>Events!E17</f>
        <v>You see a neighbor drop money in the sand at the market. 
The next player in turn order with any dinarim cards chooses a random one. You may look at it and return it (above and beyond the law) or keep it.</v>
      </c>
      <c r="C12">
        <f>Events!C17</f>
        <v>1</v>
      </c>
      <c r="D12">
        <v>4</v>
      </c>
      <c r="E12">
        <f t="shared" si="0"/>
        <v>4</v>
      </c>
      <c r="H12" t="str">
        <f>Resources!A22</f>
        <v>Jar of Honey</v>
      </c>
      <c r="I12">
        <f>Resources!F22</f>
        <v>4</v>
      </c>
      <c r="J12">
        <f>Resources!E22+1</f>
        <v>6</v>
      </c>
      <c r="K12" t="str">
        <f>Resources!C22</f>
        <v>Date Farmer</v>
      </c>
      <c r="L12">
        <f t="shared" si="1"/>
        <v>24</v>
      </c>
      <c r="N12" s="56" t="s">
        <v>213</v>
      </c>
      <c r="P12" t="e">
        <f>SUM(I23:I30)</f>
        <v>#REF!</v>
      </c>
    </row>
    <row r="13" spans="1:17" ht="409.5" x14ac:dyDescent="0.2">
      <c r="A13" t="str">
        <f>Events!A4</f>
        <v>Abandoned Donkey</v>
      </c>
      <c r="B13" s="1" t="str">
        <f>Events!E4</f>
        <v>You see a stranger leave a donkey by the side of the road, neglecting to tie it down. You may ignore this card (nothing happens), keep it (transgression, treat this card as an animal of value 6 ), or return it (above and beyond the law and go straight to discard phase)</v>
      </c>
      <c r="C13">
        <f>Events!C4</f>
        <v>1</v>
      </c>
      <c r="D13">
        <f>4*0.75</f>
        <v>3</v>
      </c>
      <c r="E13">
        <f t="shared" si="0"/>
        <v>3</v>
      </c>
      <c r="H13" t="str">
        <f>Resources!A23</f>
        <v>Pitcher of Wine</v>
      </c>
      <c r="I13">
        <f>Resources!F23</f>
        <v>4</v>
      </c>
      <c r="J13">
        <f>Resources!E23+1</f>
        <v>5</v>
      </c>
      <c r="K13" t="str">
        <f>Resources!C23</f>
        <v>Vintner</v>
      </c>
      <c r="L13">
        <f t="shared" si="1"/>
        <v>20</v>
      </c>
    </row>
    <row r="14" spans="1:17" ht="409.5" x14ac:dyDescent="0.2">
      <c r="A14" t="str">
        <f>Events!A8</f>
        <v>Abandoned Cow</v>
      </c>
      <c r="B14" s="1" t="str">
        <f>Events!E8</f>
        <v>You see a stranger leave a cow by the side of the road, neglecting to tie it down. You may ignore this card (nothing happens), keep it (transgression, treat this card as an animal of value 7), or return it (above and beyond the law and go straight to discard phase)</v>
      </c>
      <c r="C14">
        <f>Events!C8</f>
        <v>1</v>
      </c>
      <c r="D14">
        <f>4*0.75</f>
        <v>3</v>
      </c>
      <c r="E14">
        <f t="shared" si="0"/>
        <v>3</v>
      </c>
      <c r="H14" t="str">
        <f>Resources!A24</f>
        <v>Jar of Milk</v>
      </c>
      <c r="I14">
        <f>Resources!F24</f>
        <v>3</v>
      </c>
      <c r="J14">
        <f>Resources!E24+1</f>
        <v>4</v>
      </c>
      <c r="K14" t="str">
        <f>Resources!C24</f>
        <v>Cowherd</v>
      </c>
      <c r="L14">
        <f t="shared" si="1"/>
        <v>12</v>
      </c>
    </row>
    <row r="15" spans="1:17" ht="409.5" x14ac:dyDescent="0.2">
      <c r="A15" t="str">
        <f>Events!A9</f>
        <v>Abandoned Sheep</v>
      </c>
      <c r="B15" s="1" t="str">
        <f>Events!E9</f>
        <v>You see a stranger leave a sheep by the side of the road, neglecting to tie it down. You may ignore this card (nothing happens), keep it (transgression, treat this card as an animal of value 5), or return it (above and beyond the law and go straight to discard phase)</v>
      </c>
      <c r="C15">
        <f>Events!C9</f>
        <v>1</v>
      </c>
      <c r="D15">
        <f>4*0.75</f>
        <v>3</v>
      </c>
      <c r="E15">
        <f t="shared" si="0"/>
        <v>3</v>
      </c>
      <c r="F15">
        <v>3</v>
      </c>
      <c r="H15" t="str">
        <f>Resources!A25</f>
        <v>Empty Vessel</v>
      </c>
      <c r="I15">
        <f>Resources!F25</f>
        <v>3</v>
      </c>
      <c r="J15">
        <f>Resources!E25+1</f>
        <v>3</v>
      </c>
      <c r="K15" t="str">
        <f>Resources!C25</f>
        <v>Potter</v>
      </c>
      <c r="L15">
        <f t="shared" si="1"/>
        <v>9</v>
      </c>
      <c r="N15" s="56" t="s">
        <v>214</v>
      </c>
      <c r="P15">
        <v>6</v>
      </c>
    </row>
    <row r="16" spans="1:17" ht="229.5" x14ac:dyDescent="0.2">
      <c r="A16" t="str">
        <f>Events!A12</f>
        <v>Found Object in the River</v>
      </c>
      <c r="B16" s="1" t="str">
        <f>Events!E12</f>
        <v>You find an object floating in the river.
Draw a Lost Resource. Keep as the legal owner, OR discard it (above and beyond the law).</v>
      </c>
      <c r="C16">
        <f>Events!C12</f>
        <v>1</v>
      </c>
      <c r="D16">
        <v>6</v>
      </c>
      <c r="E16">
        <f t="shared" si="0"/>
        <v>6</v>
      </c>
      <c r="H16" t="str">
        <f>Resources!A26</f>
        <v>Garment</v>
      </c>
      <c r="I16">
        <f>Resources!F26</f>
        <v>3</v>
      </c>
      <c r="J16">
        <f>Resources!E26+1</f>
        <v>5</v>
      </c>
      <c r="K16" t="str">
        <f>Resources!C26</f>
        <v>Shepherd</v>
      </c>
      <c r="L16">
        <f t="shared" si="1"/>
        <v>15</v>
      </c>
      <c r="N16" s="56" t="s">
        <v>215</v>
      </c>
      <c r="P16">
        <f>AVERAGE(J2:J6)</f>
        <v>2.6</v>
      </c>
    </row>
    <row r="17" spans="1:19" ht="89.25" x14ac:dyDescent="0.2">
      <c r="A17" t="str">
        <f>Events!A2</f>
        <v>Money in the River</v>
      </c>
      <c r="B17" s="1" t="str">
        <f>Events!E2</f>
        <v>You find money floating in the river.
Treat this card as 4.</v>
      </c>
      <c r="C17">
        <f>Events!C2</f>
        <v>1</v>
      </c>
      <c r="D17">
        <v>4</v>
      </c>
      <c r="E17">
        <f t="shared" si="0"/>
        <v>4</v>
      </c>
      <c r="H17" t="str">
        <f>Resources!A32</f>
        <v>Cow</v>
      </c>
      <c r="I17">
        <f>Resources!F32</f>
        <v>1</v>
      </c>
      <c r="J17">
        <f>Resources!E32</f>
        <v>7</v>
      </c>
      <c r="K17" t="str">
        <f>Resources!C32</f>
        <v>Any</v>
      </c>
      <c r="L17">
        <f t="shared" si="1"/>
        <v>7</v>
      </c>
    </row>
    <row r="18" spans="1:19" ht="409.5" x14ac:dyDescent="0.2">
      <c r="A18" t="str">
        <f>Events!A23</f>
        <v>Honey Jar Cracks</v>
      </c>
      <c r="B18" s="1" t="str">
        <f>Events!E23</f>
        <v>Find the first player in turn order who owns at least one Jar of Honey. The next player after them who legally owns a Empty Vessel  chooses: ignore (Jar of Honey is discarded in their transgression pile), negotiate (Empty Vessel is lost in exchange for negotiated compensation), or help for free (Empty Vessel is lost, above and beyond the law).</v>
      </c>
      <c r="C18">
        <f>Events!C23</f>
        <v>1</v>
      </c>
      <c r="D18">
        <f>(-1+4)/3</f>
        <v>1</v>
      </c>
      <c r="E18">
        <f t="shared" si="0"/>
        <v>1</v>
      </c>
      <c r="H18" t="str">
        <f>Resources!A33</f>
        <v>Sheep</v>
      </c>
      <c r="I18">
        <f>Resources!F33</f>
        <v>0</v>
      </c>
      <c r="J18">
        <f>Resources!E33</f>
        <v>5</v>
      </c>
      <c r="K18" t="str">
        <f>Resources!C33</f>
        <v>Any</v>
      </c>
      <c r="L18">
        <f t="shared" si="1"/>
        <v>0</v>
      </c>
    </row>
    <row r="19" spans="1:19" ht="409.5" x14ac:dyDescent="0.2">
      <c r="A19" t="str">
        <f>Events!A24</f>
        <v>Honey Jar cracks</v>
      </c>
      <c r="B19" s="1" t="str">
        <f>Events!E24</f>
        <v>Find the first player in turn order who owns at least one Jar of Honey. The next player after them who legally owns a Pitcher of Wine chooses: ignore (Jar of Honey is discarded in their transgression pile), negotiate (Pitcher of Wine is lost in exchange for negotiated compensation), or help for free (Pitcher of Wine is lost, above and beyond the law).</v>
      </c>
      <c r="C19">
        <f>Events!C24</f>
        <v>1</v>
      </c>
      <c r="D19">
        <f>(-3+4)*0.25</f>
        <v>0.25</v>
      </c>
      <c r="E19">
        <f t="shared" si="0"/>
        <v>0.25</v>
      </c>
      <c r="H19" t="str">
        <f>Resources!A34</f>
        <v>Donkey</v>
      </c>
      <c r="I19">
        <f>Resources!F34</f>
        <v>1</v>
      </c>
      <c r="J19">
        <f>Resources!E34</f>
        <v>6</v>
      </c>
      <c r="K19" t="str">
        <f>Resources!C34</f>
        <v>Any</v>
      </c>
      <c r="L19">
        <f t="shared" si="1"/>
        <v>6</v>
      </c>
      <c r="N19" s="18"/>
      <c r="O19" s="4"/>
      <c r="P19" s="4"/>
      <c r="Q19" s="18"/>
      <c r="R19" s="4"/>
      <c r="S19" s="4"/>
    </row>
    <row r="20" spans="1:19" x14ac:dyDescent="0.2">
      <c r="A20" t="e">
        <f>Events!#REF!</f>
        <v>#REF!</v>
      </c>
      <c r="B20" s="1" t="e">
        <f>Events!#REF!</f>
        <v>#REF!</v>
      </c>
      <c r="C20" t="e">
        <f>Events!#REF!</f>
        <v>#REF!</v>
      </c>
      <c r="D20">
        <v>-13</v>
      </c>
      <c r="E20" t="e">
        <f t="shared" si="0"/>
        <v>#REF!</v>
      </c>
      <c r="H20" t="str">
        <f>Resources!A35</f>
        <v>Cow</v>
      </c>
      <c r="I20">
        <f>Resources!F35</f>
        <v>1</v>
      </c>
      <c r="J20">
        <f>Resources!E35+1</f>
        <v>9</v>
      </c>
      <c r="K20" t="str">
        <f>Resources!C35</f>
        <v>Cowherd</v>
      </c>
      <c r="L20">
        <f t="shared" si="1"/>
        <v>9</v>
      </c>
      <c r="N20" s="18"/>
      <c r="O20" s="4"/>
      <c r="P20" s="4"/>
      <c r="Q20" s="18"/>
      <c r="R20" s="4"/>
      <c r="S20" s="4"/>
    </row>
    <row r="21" spans="1:19" ht="280.5" x14ac:dyDescent="0.2">
      <c r="A21" t="str">
        <f>Events!A10</f>
        <v>Khamsin (Windstorm)</v>
      </c>
      <c r="B21" s="1" t="str">
        <f>Events!E10</f>
        <v>All players must lose a total of at least 12 collectively.
Current cost: 12
For every paid by 5 you, gain +1 towards that total.
If the total cannot be paid, the game ends in destitution.</v>
      </c>
      <c r="C21">
        <f>Events!C10</f>
        <v>1</v>
      </c>
      <c r="D21">
        <v>-10</v>
      </c>
      <c r="E21">
        <f t="shared" si="0"/>
        <v>-10</v>
      </c>
      <c r="H21" t="str">
        <f>Resources!A36</f>
        <v>Donkey</v>
      </c>
      <c r="I21">
        <f>Resources!F36</f>
        <v>1</v>
      </c>
      <c r="J21">
        <f>Resources!E36+1</f>
        <v>8</v>
      </c>
      <c r="K21" t="str">
        <f>Resources!C36</f>
        <v>Potter</v>
      </c>
      <c r="L21">
        <f t="shared" si="1"/>
        <v>8</v>
      </c>
      <c r="N21" s="18"/>
      <c r="O21" s="4"/>
      <c r="P21" s="4"/>
      <c r="Q21" s="18"/>
      <c r="R21" s="4"/>
      <c r="S21" s="4"/>
    </row>
    <row r="22" spans="1:19" ht="280.5" x14ac:dyDescent="0.2">
      <c r="A22" t="str">
        <f>Events!A18</f>
        <v>Flood</v>
      </c>
      <c r="B22" s="1" t="str">
        <f>Events!E18</f>
        <v>All players must lose a total of at least 10 collectively.
Current cost: 10
For every 4 paid by you, gain +1 towards that total.
If the total cannot be paid, the game ends in destitution.</v>
      </c>
      <c r="C22">
        <f>Events!C18</f>
        <v>1</v>
      </c>
      <c r="D22">
        <v>-11</v>
      </c>
      <c r="E22">
        <f t="shared" si="0"/>
        <v>-11</v>
      </c>
      <c r="H22" t="str">
        <f>Resources!A37</f>
        <v>Sheep</v>
      </c>
      <c r="I22">
        <f>Resources!F37</f>
        <v>1</v>
      </c>
      <c r="J22">
        <f>Resources!E37+1</f>
        <v>7</v>
      </c>
      <c r="K22" t="str">
        <f>Resources!C37</f>
        <v>Shepherd</v>
      </c>
      <c r="L22">
        <f t="shared" si="1"/>
        <v>7</v>
      </c>
      <c r="N22" s="18"/>
      <c r="O22" s="4"/>
      <c r="P22" s="4"/>
      <c r="Q22" s="18"/>
      <c r="R22" s="4"/>
      <c r="S22" s="4"/>
    </row>
    <row r="23" spans="1:19" ht="280.5" x14ac:dyDescent="0.2">
      <c r="A23" t="str">
        <f>Events!A26</f>
        <v>Fire</v>
      </c>
      <c r="B23" s="1" t="str">
        <f>Events!E26</f>
        <v>All players must lose a total of at least 8 collectively.
Current cost: 8
For every 3 paid by you, gain +1 towards that total.
If the total cannot be paid, the game ends in destitution.</v>
      </c>
      <c r="C23">
        <f>Events!C26</f>
        <v>1</v>
      </c>
      <c r="D23">
        <v>-9</v>
      </c>
      <c r="E23">
        <f t="shared" si="0"/>
        <v>-9</v>
      </c>
      <c r="H23" t="str">
        <f>Resources!A38</f>
        <v>Jar of Honey</v>
      </c>
      <c r="I23">
        <f>Resources!F38</f>
        <v>1</v>
      </c>
      <c r="J23">
        <f>Resources!E38</f>
        <v>4</v>
      </c>
      <c r="K23" t="str">
        <f>Resources!C38</f>
        <v>Stranger</v>
      </c>
      <c r="L23">
        <f t="shared" si="1"/>
        <v>4</v>
      </c>
      <c r="N23" s="18"/>
      <c r="O23" s="4"/>
      <c r="P23" s="4"/>
      <c r="Q23" s="18"/>
      <c r="R23" s="4"/>
      <c r="S23" s="4"/>
    </row>
    <row r="24" spans="1:19" x14ac:dyDescent="0.2">
      <c r="A24" t="e">
        <f>Events!#REF!</f>
        <v>#REF!</v>
      </c>
      <c r="B24" s="1" t="e">
        <f>Events!#REF!</f>
        <v>#REF!</v>
      </c>
      <c r="C24" t="e">
        <f>Events!#REF!</f>
        <v>#REF!</v>
      </c>
      <c r="D24">
        <f>-1-2-3-3-4</f>
        <v>-13</v>
      </c>
      <c r="E24" t="e">
        <f t="shared" si="0"/>
        <v>#REF!</v>
      </c>
      <c r="H24" t="str">
        <f>Resources!A39</f>
        <v>Jar of Milk</v>
      </c>
      <c r="I24">
        <f>Resources!F39</f>
        <v>1</v>
      </c>
      <c r="J24">
        <f>Resources!E39</f>
        <v>2</v>
      </c>
      <c r="K24" t="str">
        <f>Resources!C39</f>
        <v>Stranger</v>
      </c>
      <c r="L24">
        <f t="shared" si="1"/>
        <v>2</v>
      </c>
      <c r="N24" s="18"/>
      <c r="O24" s="4"/>
      <c r="P24" s="4"/>
      <c r="Q24" s="18"/>
      <c r="R24" s="4"/>
      <c r="S24" s="4"/>
    </row>
    <row r="25" spans="1:19" ht="306" x14ac:dyDescent="0.2">
      <c r="A25" t="str">
        <f>Events!A13</f>
        <v>Monsoon</v>
      </c>
      <c r="B25" s="1" t="str">
        <f>Events!E13</f>
        <v>Objective: Donate 2x the number of players in the game.
Current cost: 2x
Failure: all players must pay (3) each. If any player cannot pay, the game ends in destitution.</v>
      </c>
      <c r="C25">
        <f>Events!C13</f>
        <v>1</v>
      </c>
      <c r="D25">
        <v>-12</v>
      </c>
      <c r="E25">
        <f t="shared" si="0"/>
        <v>-12</v>
      </c>
      <c r="H25" t="str">
        <f>Resources!A40</f>
        <v>Empty Vessel</v>
      </c>
      <c r="I25">
        <f>Resources!F40</f>
        <v>1</v>
      </c>
      <c r="J25">
        <f>Resources!E40</f>
        <v>1</v>
      </c>
      <c r="K25" t="str">
        <f>Resources!C40</f>
        <v>Stranger</v>
      </c>
      <c r="L25">
        <f t="shared" si="1"/>
        <v>1</v>
      </c>
      <c r="N25" s="18"/>
      <c r="O25" s="4"/>
      <c r="P25" s="4"/>
      <c r="Q25" s="18"/>
      <c r="R25" s="4"/>
      <c r="S25" s="4"/>
    </row>
    <row r="26" spans="1:19" ht="140.25" x14ac:dyDescent="0.2">
      <c r="A26" t="str">
        <f>Events!A19</f>
        <v>Locusts</v>
      </c>
      <c r="B26" s="1" t="str">
        <f>Events!E19</f>
        <v>Objective: Donate 12.
Failure: All players discard all Resources in their hands.</v>
      </c>
      <c r="C26">
        <f>Events!C19</f>
        <v>1</v>
      </c>
      <c r="D26">
        <v>-14</v>
      </c>
      <c r="E26">
        <f t="shared" si="0"/>
        <v>-14</v>
      </c>
      <c r="H26" t="str">
        <f>Resources!A41</f>
        <v>Pitcher of Wine</v>
      </c>
      <c r="I26">
        <f>Resources!F41</f>
        <v>1</v>
      </c>
      <c r="J26">
        <f>Resources!E41</f>
        <v>3</v>
      </c>
      <c r="K26" t="str">
        <f>Resources!C41</f>
        <v>Stranger</v>
      </c>
      <c r="L26">
        <f t="shared" si="1"/>
        <v>3</v>
      </c>
    </row>
    <row r="27" spans="1:19" ht="280.5" x14ac:dyDescent="0.2">
      <c r="A27" t="str">
        <f>Events!A20</f>
        <v>Plague</v>
      </c>
      <c r="B27" s="1" t="str">
        <f>Events!E20</f>
        <v>Objective: Donate 8.
Failure: All players must collectively discard a total of 8 Resource cards. If players cannot do this (or refuse to), the game ends in destitution.</v>
      </c>
      <c r="C27">
        <f>Events!C20</f>
        <v>1</v>
      </c>
      <c r="D27">
        <v>-10</v>
      </c>
      <c r="E27">
        <f t="shared" si="0"/>
        <v>-10</v>
      </c>
      <c r="F27" s="56" t="s">
        <v>216</v>
      </c>
      <c r="H27" t="str">
        <f>Resources!A42</f>
        <v>Garment</v>
      </c>
      <c r="I27">
        <f>Resources!F42</f>
        <v>1</v>
      </c>
      <c r="J27">
        <f>Resources!E42</f>
        <v>3</v>
      </c>
      <c r="K27" t="str">
        <f>Resources!C42</f>
        <v>Stranger</v>
      </c>
      <c r="L27">
        <f t="shared" si="1"/>
        <v>3</v>
      </c>
      <c r="N27" s="56"/>
    </row>
    <row r="28" spans="1:19" ht="51" x14ac:dyDescent="0.2">
      <c r="B28" s="55" t="s">
        <v>217</v>
      </c>
      <c r="C28" s="54" t="e">
        <f>SUM(C2:C27)</f>
        <v>#REF!</v>
      </c>
      <c r="E28" s="54" t="e">
        <f>SUM(E2:E27)</f>
        <v>#REF!</v>
      </c>
      <c r="F28">
        <f>2*5+2+2*30+SUM(F2:F26)</f>
        <v>77</v>
      </c>
      <c r="H28" s="57" t="e">
        <f>Resources!#REF!</f>
        <v>#REF!</v>
      </c>
      <c r="I28" s="57" t="e">
        <f>Resources!#REF!</f>
        <v>#REF!</v>
      </c>
      <c r="J28" s="57" t="e">
        <f>Resources!#REF!</f>
        <v>#REF!</v>
      </c>
      <c r="K28" s="57" t="e">
        <f>Resources!#REF!</f>
        <v>#REF!</v>
      </c>
      <c r="L28" s="57" t="e">
        <f t="shared" si="1"/>
        <v>#REF!</v>
      </c>
      <c r="N28" s="56" t="s">
        <v>218</v>
      </c>
    </row>
    <row r="29" spans="1:19" ht="25.5" x14ac:dyDescent="0.2">
      <c r="B29" s="55" t="s">
        <v>219</v>
      </c>
      <c r="E29" s="54" t="e">
        <f>E28/(C28-3)</f>
        <v>#REF!</v>
      </c>
      <c r="H29" s="57" t="e">
        <f>Resources!#REF!</f>
        <v>#REF!</v>
      </c>
      <c r="I29" s="57" t="e">
        <f>Resources!#REF!</f>
        <v>#REF!</v>
      </c>
      <c r="J29" s="57" t="e">
        <f>Resources!#REF!</f>
        <v>#REF!</v>
      </c>
      <c r="K29" s="57" t="e">
        <f>Resources!#REF!</f>
        <v>#REF!</v>
      </c>
      <c r="L29" s="57" t="e">
        <f t="shared" si="1"/>
        <v>#REF!</v>
      </c>
    </row>
    <row r="30" spans="1:19" x14ac:dyDescent="0.2">
      <c r="B30"/>
      <c r="H30" s="57" t="e">
        <f>Resources!#REF!</f>
        <v>#REF!</v>
      </c>
      <c r="I30" s="57" t="e">
        <f>Resources!#REF!</f>
        <v>#REF!</v>
      </c>
      <c r="J30" s="57" t="e">
        <f>Resources!#REF!</f>
        <v>#REF!</v>
      </c>
      <c r="K30" s="57" t="e">
        <f>Resources!#REF!</f>
        <v>#REF!</v>
      </c>
      <c r="L30" s="57" t="e">
        <f t="shared" si="1"/>
        <v>#REF!</v>
      </c>
    </row>
    <row r="31" spans="1:19" x14ac:dyDescent="0.2">
      <c r="B31"/>
      <c r="H31" s="54" t="s">
        <v>220</v>
      </c>
      <c r="I31" s="54">
        <f>SUM(I2:I27)</f>
        <v>61</v>
      </c>
      <c r="K31" s="54" t="s">
        <v>221</v>
      </c>
      <c r="L31" s="54">
        <f>SUM(L2:L27)+24</f>
        <v>237</v>
      </c>
      <c r="N31" s="56" t="s">
        <v>222</v>
      </c>
    </row>
    <row r="32" spans="1:19" x14ac:dyDescent="0.2">
      <c r="B32"/>
      <c r="K32" s="54" t="s">
        <v>223</v>
      </c>
      <c r="L32" s="54">
        <f>L31/(I31+4)</f>
        <v>3.6461538461538461</v>
      </c>
      <c r="N32" s="56" t="s">
        <v>224</v>
      </c>
    </row>
    <row r="33" spans="1:29" x14ac:dyDescent="0.2">
      <c r="B33"/>
      <c r="J33" s="54" t="s">
        <v>225</v>
      </c>
      <c r="K33" s="54"/>
      <c r="L33" s="54">
        <f>SUM(L2:L22)+6</f>
        <v>206</v>
      </c>
      <c r="N33" s="56" t="s">
        <v>226</v>
      </c>
    </row>
    <row r="34" spans="1:29" x14ac:dyDescent="0.2">
      <c r="B34"/>
      <c r="J34" s="54" t="s">
        <v>227</v>
      </c>
      <c r="K34" s="54"/>
      <c r="L34" s="54">
        <f>L33/(I31+1)</f>
        <v>3.3225806451612905</v>
      </c>
      <c r="N34" s="56" t="s">
        <v>228</v>
      </c>
    </row>
    <row r="35" spans="1:29" x14ac:dyDescent="0.2">
      <c r="B35"/>
      <c r="N35" s="56" t="s">
        <v>229</v>
      </c>
    </row>
    <row r="36" spans="1:29" x14ac:dyDescent="0.2">
      <c r="B36"/>
      <c r="E36" s="58" t="s">
        <v>230</v>
      </c>
      <c r="F36" s="59"/>
      <c r="G36" s="59"/>
      <c r="H36" s="59" t="e">
        <f>C28-3</f>
        <v>#REF!</v>
      </c>
      <c r="I36" s="59"/>
      <c r="J36" s="60" t="s">
        <v>231</v>
      </c>
      <c r="K36" s="59"/>
      <c r="L36" s="61" t="e">
        <f>H36/5</f>
        <v>#REF!</v>
      </c>
      <c r="N36" s="56" t="s">
        <v>232</v>
      </c>
    </row>
    <row r="37" spans="1:29" x14ac:dyDescent="0.2">
      <c r="B37"/>
      <c r="E37" s="62" t="s">
        <v>233</v>
      </c>
      <c r="F37" s="4"/>
      <c r="G37" s="4"/>
      <c r="H37" s="4" t="e">
        <f>L34+E29</f>
        <v>#REF!</v>
      </c>
      <c r="I37" s="4"/>
      <c r="J37" s="4"/>
      <c r="K37" s="4"/>
      <c r="L37" s="63"/>
      <c r="N37" s="56" t="s">
        <v>234</v>
      </c>
    </row>
    <row r="38" spans="1:29" x14ac:dyDescent="0.2">
      <c r="B38"/>
      <c r="E38" s="62" t="s">
        <v>235</v>
      </c>
      <c r="F38" s="4"/>
      <c r="G38" s="4"/>
      <c r="H38" s="4" t="e">
        <f>H37*H36</f>
        <v>#REF!</v>
      </c>
      <c r="I38" s="4"/>
      <c r="J38" s="18" t="s">
        <v>236</v>
      </c>
      <c r="K38" s="4"/>
      <c r="L38" s="63" t="e">
        <f>H37*L36</f>
        <v>#REF!</v>
      </c>
      <c r="N38" s="56" t="s">
        <v>237</v>
      </c>
    </row>
    <row r="39" spans="1:29" x14ac:dyDescent="0.2">
      <c r="E39" s="62" t="s">
        <v>238</v>
      </c>
      <c r="F39" s="4"/>
      <c r="G39" s="4"/>
      <c r="H39" s="4">
        <f>10*L34</f>
        <v>33.225806451612904</v>
      </c>
      <c r="I39" s="4"/>
      <c r="J39" s="18" t="s">
        <v>239</v>
      </c>
      <c r="K39" s="4"/>
      <c r="L39" s="63">
        <f>2*L34</f>
        <v>6.645161290322581</v>
      </c>
      <c r="N39" s="54" t="s">
        <v>240</v>
      </c>
    </row>
    <row r="40" spans="1:29" x14ac:dyDescent="0.2">
      <c r="E40" s="62" t="s">
        <v>241</v>
      </c>
      <c r="F40" s="4"/>
      <c r="G40" s="4"/>
      <c r="H40" s="4">
        <v>25</v>
      </c>
      <c r="I40" s="4"/>
      <c r="J40" s="18" t="s">
        <v>242</v>
      </c>
      <c r="K40" s="4"/>
      <c r="L40" s="63">
        <f>H40/5</f>
        <v>5</v>
      </c>
      <c r="N40" s="54" t="s">
        <v>243</v>
      </c>
    </row>
    <row r="41" spans="1:29" x14ac:dyDescent="0.2">
      <c r="B41"/>
      <c r="E41" s="64"/>
      <c r="F41" s="4"/>
      <c r="G41" s="4"/>
      <c r="H41" s="4"/>
      <c r="I41" s="4"/>
      <c r="J41" s="4"/>
      <c r="K41" s="4"/>
      <c r="L41" s="63"/>
      <c r="AA41" t="s">
        <v>244</v>
      </c>
      <c r="AB41" t="s">
        <v>245</v>
      </c>
    </row>
    <row r="42" spans="1:29" x14ac:dyDescent="0.2">
      <c r="B42"/>
      <c r="E42" s="62" t="s">
        <v>246</v>
      </c>
      <c r="F42" s="4"/>
      <c r="G42" s="4"/>
      <c r="H42" s="4">
        <f>3*H58</f>
        <v>-19.43333333333333</v>
      </c>
      <c r="I42" s="4"/>
      <c r="J42" s="18" t="s">
        <v>247</v>
      </c>
      <c r="K42" s="4"/>
      <c r="L42" s="63">
        <f>H42/5</f>
        <v>-3.8866666666666658</v>
      </c>
      <c r="N42" s="56" t="s">
        <v>248</v>
      </c>
      <c r="Z42">
        <v>23</v>
      </c>
      <c r="AA42" t="s">
        <v>249</v>
      </c>
      <c r="AB42" t="s">
        <v>250</v>
      </c>
      <c r="AC42">
        <v>27</v>
      </c>
    </row>
    <row r="43" spans="1:29" x14ac:dyDescent="0.2">
      <c r="E43" s="62" t="s">
        <v>251</v>
      </c>
      <c r="F43" s="4"/>
      <c r="G43" s="4"/>
      <c r="H43" s="4">
        <f>15*H66</f>
        <v>-111.53225806451613</v>
      </c>
      <c r="I43" s="4"/>
      <c r="J43" s="18" t="s">
        <v>252</v>
      </c>
      <c r="K43" s="4"/>
      <c r="L43" s="63">
        <f>H43/5</f>
        <v>-22.306451612903224</v>
      </c>
      <c r="N43" s="56" t="s">
        <v>253</v>
      </c>
      <c r="Z43">
        <v>22</v>
      </c>
      <c r="AA43" t="s">
        <v>249</v>
      </c>
      <c r="AB43" t="s">
        <v>254</v>
      </c>
      <c r="AC43">
        <v>27</v>
      </c>
    </row>
    <row r="44" spans="1:29" x14ac:dyDescent="0.2">
      <c r="E44" s="62"/>
      <c r="F44" s="4"/>
      <c r="G44" s="4"/>
      <c r="H44" s="4"/>
      <c r="I44" s="4"/>
      <c r="J44" s="18"/>
      <c r="K44" s="4"/>
      <c r="L44" s="63"/>
      <c r="N44" s="56" t="s">
        <v>255</v>
      </c>
      <c r="Z44">
        <v>23</v>
      </c>
      <c r="AA44" t="s">
        <v>249</v>
      </c>
      <c r="AB44" t="s">
        <v>19</v>
      </c>
      <c r="AC44">
        <v>27</v>
      </c>
    </row>
    <row r="45" spans="1:29" x14ac:dyDescent="0.2">
      <c r="B45"/>
      <c r="E45" s="65" t="s">
        <v>256</v>
      </c>
      <c r="F45" s="66"/>
      <c r="G45" s="66"/>
      <c r="H45" s="67" t="e">
        <f>H38+H39+H40+H42+H43</f>
        <v>#REF!</v>
      </c>
      <c r="I45" s="66"/>
      <c r="J45" s="67" t="s">
        <v>257</v>
      </c>
      <c r="K45" s="66"/>
      <c r="L45" s="68" t="e">
        <f>L38+L39+L40+L42+L43</f>
        <v>#REF!</v>
      </c>
      <c r="N45" s="56" t="s">
        <v>258</v>
      </c>
      <c r="Z45">
        <v>19</v>
      </c>
      <c r="AA45" t="s">
        <v>249</v>
      </c>
      <c r="AB45" t="s">
        <v>18</v>
      </c>
      <c r="AC45">
        <v>25</v>
      </c>
    </row>
    <row r="46" spans="1:29" x14ac:dyDescent="0.2">
      <c r="B46"/>
      <c r="N46" s="56" t="s">
        <v>259</v>
      </c>
      <c r="Z46">
        <v>24</v>
      </c>
      <c r="AA46" t="s">
        <v>249</v>
      </c>
      <c r="AB46" t="s">
        <v>260</v>
      </c>
      <c r="AC46">
        <v>27</v>
      </c>
    </row>
    <row r="47" spans="1:29" x14ac:dyDescent="0.2">
      <c r="A47" s="54" t="s">
        <v>261</v>
      </c>
      <c r="B47" s="55" t="s">
        <v>74</v>
      </c>
      <c r="C47" s="54" t="s">
        <v>4</v>
      </c>
      <c r="D47" s="54" t="s">
        <v>262</v>
      </c>
      <c r="E47" s="54" t="s">
        <v>263</v>
      </c>
      <c r="F47" s="54" t="s">
        <v>264</v>
      </c>
      <c r="G47" s="54"/>
      <c r="H47" s="54" t="s">
        <v>265</v>
      </c>
      <c r="K47" s="54"/>
      <c r="N47" s="56" t="s">
        <v>266</v>
      </c>
    </row>
    <row r="48" spans="1:29" ht="140.25" x14ac:dyDescent="0.2">
      <c r="A48" t="str">
        <f>CommunalResps!A2</f>
        <v>Train a Teacher</v>
      </c>
      <c r="B48" s="1" t="str">
        <f>CommunalResps!D2</f>
        <v>Collectively train a teacher. Pay 14, -2 for each Community and Law completed.
Current cost: 14</v>
      </c>
      <c r="C48">
        <v>25</v>
      </c>
      <c r="D48" s="56">
        <v>4</v>
      </c>
      <c r="E48" s="56">
        <v>8</v>
      </c>
      <c r="F48" s="56"/>
      <c r="H48">
        <f t="shared" ref="H48:H57" si="2">-C48+(5*D48)+(2/9)*(E48)+(F48)</f>
        <v>-3.2222222222222223</v>
      </c>
      <c r="K48" s="54"/>
      <c r="L48" s="54"/>
      <c r="N48" s="56"/>
    </row>
    <row r="49" spans="1:20" ht="140.25" x14ac:dyDescent="0.2">
      <c r="A49" t="str">
        <f>CommunalResps!A3</f>
        <v>Train a Scribe</v>
      </c>
      <c r="B49" s="1" t="str">
        <f>CommunalResps!D3</f>
        <v>Collectively train a scribe. Pay 14, -2 for each Community and Law completed.
Current cost: 14</v>
      </c>
      <c r="C49">
        <v>25</v>
      </c>
      <c r="D49" s="56">
        <v>4</v>
      </c>
      <c r="E49" s="56">
        <v>8</v>
      </c>
      <c r="H49">
        <f t="shared" si="2"/>
        <v>-3.2222222222222223</v>
      </c>
      <c r="K49" s="54"/>
      <c r="L49" s="54"/>
      <c r="N49" s="56" t="s">
        <v>267</v>
      </c>
    </row>
    <row r="50" spans="1:20" ht="255" x14ac:dyDescent="0.2">
      <c r="A50" t="str">
        <f>CommunalResps!A9</f>
        <v>Train a Doctor</v>
      </c>
      <c r="B50" s="1" t="str">
        <f>CommunalResps!D9</f>
        <v>Collectively train a doctor. Pay 10, -1 for each Food and Water completed. If Plague Event is drawn after this is complete, its donation cost is -2.
Current cost: 10</v>
      </c>
      <c r="C50">
        <v>21</v>
      </c>
      <c r="D50" s="56">
        <v>2</v>
      </c>
      <c r="E50" s="56">
        <v>6</v>
      </c>
      <c r="F50" s="56">
        <v>2</v>
      </c>
      <c r="G50" s="56" t="s">
        <v>268</v>
      </c>
      <c r="H50">
        <f t="shared" si="2"/>
        <v>-7.6666666666666661</v>
      </c>
      <c r="K50" s="54"/>
      <c r="L50" s="54"/>
      <c r="N50" s="56" t="s">
        <v>269</v>
      </c>
    </row>
    <row r="51" spans="1:20" ht="127.5" x14ac:dyDescent="0.2">
      <c r="A51" t="str">
        <f>CommunalResps!A4</f>
        <v>Train a Judge</v>
      </c>
      <c r="B51" s="1" t="str">
        <f>CommunalResps!D4</f>
        <v>Collectively train a judge. Pay 12, -1 for each Public Health completed.
Current cost: 12</v>
      </c>
      <c r="C51">
        <v>23</v>
      </c>
      <c r="D51" s="56">
        <v>3</v>
      </c>
      <c r="E51" s="56">
        <v>6</v>
      </c>
      <c r="H51">
        <f t="shared" si="2"/>
        <v>-6.666666666666667</v>
      </c>
      <c r="K51" s="54"/>
      <c r="L51" s="54"/>
      <c r="N51" s="56" t="s">
        <v>270</v>
      </c>
    </row>
    <row r="52" spans="1:20" ht="114.75" x14ac:dyDescent="0.2">
      <c r="A52" t="str">
        <f>CommunalResps!A8</f>
        <v>Train a Butcher</v>
      </c>
      <c r="B52" s="1" t="str">
        <f>CommunalResps!D8</f>
        <v>Collectively train a butcher. Pay 8, -2 for each Education completed.
Current cost: 8</v>
      </c>
      <c r="C52">
        <v>19</v>
      </c>
      <c r="D52" s="56">
        <v>2</v>
      </c>
      <c r="E52" s="56">
        <v>6</v>
      </c>
      <c r="F52" s="56"/>
      <c r="H52">
        <f t="shared" si="2"/>
        <v>-7.666666666666667</v>
      </c>
      <c r="K52" s="54"/>
      <c r="L52" s="54"/>
      <c r="N52" s="56" t="s">
        <v>271</v>
      </c>
      <c r="R52" s="56" t="s">
        <v>272</v>
      </c>
    </row>
    <row r="53" spans="1:20" ht="165.75" x14ac:dyDescent="0.2">
      <c r="A53" t="str">
        <f>CommunalResps!A5</f>
        <v>Build a Synagogue</v>
      </c>
      <c r="B53" s="1" t="str">
        <f>CommunalResps!D5</f>
        <v>Collectively build a Synagogue in your community. Pay 12, -1 for each Public Health completed.
Current cost: 12</v>
      </c>
      <c r="C53">
        <v>23</v>
      </c>
      <c r="D53" s="56">
        <v>3</v>
      </c>
      <c r="E53" s="56">
        <v>6</v>
      </c>
      <c r="H53">
        <f t="shared" si="2"/>
        <v>-6.666666666666667</v>
      </c>
      <c r="K53" s="54"/>
      <c r="L53" s="54"/>
      <c r="N53" s="56" t="s">
        <v>273</v>
      </c>
      <c r="O53" s="56" t="s">
        <v>274</v>
      </c>
      <c r="P53" s="56" t="s">
        <v>275</v>
      </c>
      <c r="R53" s="56" t="s">
        <v>276</v>
      </c>
      <c r="S53" s="56" t="s">
        <v>274</v>
      </c>
      <c r="T53" s="56" t="s">
        <v>275</v>
      </c>
    </row>
    <row r="54" spans="1:20" ht="280.5" x14ac:dyDescent="0.2">
      <c r="A54" t="str">
        <f>CommunalResps!A10</f>
        <v>Build a Bathhouse</v>
      </c>
      <c r="B54" s="1" t="str">
        <f>CommunalResps!D10</f>
        <v>Collectively build a community bathhouse. Pay 10, -1 for each Food and Water completed. If Monsoon Event is drawn after this is complete, its donation cost is -2.
Current cost: 10</v>
      </c>
      <c r="C54">
        <v>21</v>
      </c>
      <c r="D54" s="56">
        <v>2</v>
      </c>
      <c r="E54" s="56">
        <v>6</v>
      </c>
      <c r="F54" s="56">
        <v>2</v>
      </c>
      <c r="G54" s="56" t="s">
        <v>277</v>
      </c>
      <c r="H54">
        <f t="shared" si="2"/>
        <v>-7.6666666666666661</v>
      </c>
      <c r="K54" s="54"/>
      <c r="L54" s="54"/>
      <c r="N54" s="54" t="s">
        <v>278</v>
      </c>
      <c r="O54">
        <v>0</v>
      </c>
      <c r="P54" t="e">
        <f>#REF!*O54</f>
        <v>#REF!</v>
      </c>
      <c r="R54">
        <v>4</v>
      </c>
      <c r="S54">
        <v>0</v>
      </c>
      <c r="T54">
        <f t="shared" ref="T54:T59" si="3">R54*S54</f>
        <v>0</v>
      </c>
    </row>
    <row r="55" spans="1:20" ht="267.75" x14ac:dyDescent="0.2">
      <c r="A55" t="str">
        <f>CommunalResps!A11</f>
        <v>Build a Bathroom</v>
      </c>
      <c r="B55" s="1" t="str">
        <f>CommunalResps!D11</f>
        <v>Collectively build a public bathroom. Pay 10, -1 for each Food and Water completed. If Locust Event is drawn after this is complete, its donation cost is -2.
Current cost: 10</v>
      </c>
      <c r="C55">
        <v>21</v>
      </c>
      <c r="D55" s="56">
        <v>2</v>
      </c>
      <c r="E55" s="56">
        <v>6</v>
      </c>
      <c r="F55" s="56">
        <v>2</v>
      </c>
      <c r="G55" s="56" t="s">
        <v>279</v>
      </c>
      <c r="H55">
        <f t="shared" si="2"/>
        <v>-7.6666666666666661</v>
      </c>
      <c r="I55" s="56"/>
      <c r="N55">
        <v>1</v>
      </c>
      <c r="O55">
        <v>12</v>
      </c>
      <c r="P55">
        <f>N55*O55</f>
        <v>12</v>
      </c>
      <c r="R55">
        <v>1</v>
      </c>
      <c r="S55">
        <v>-12</v>
      </c>
      <c r="T55">
        <f t="shared" si="3"/>
        <v>-12</v>
      </c>
    </row>
    <row r="56" spans="1:20" ht="140.25" x14ac:dyDescent="0.2">
      <c r="A56" t="str">
        <f>CommunalResps!A7</f>
        <v>Clean Water</v>
      </c>
      <c r="B56" s="1" t="str">
        <f>CommunalResps!D7</f>
        <v>Collectively get access to clean water. Pay 8, -2 for each Education completed.
Current cost: 8</v>
      </c>
      <c r="C56">
        <v>19</v>
      </c>
      <c r="D56" s="56">
        <v>2</v>
      </c>
      <c r="E56" s="56">
        <v>6</v>
      </c>
      <c r="H56">
        <f t="shared" si="2"/>
        <v>-7.666666666666667</v>
      </c>
      <c r="J56" s="56"/>
      <c r="N56">
        <v>2</v>
      </c>
      <c r="O56">
        <v>0</v>
      </c>
      <c r="P56">
        <f>N56*O56</f>
        <v>0</v>
      </c>
      <c r="R56">
        <v>2</v>
      </c>
      <c r="S56">
        <v>-1</v>
      </c>
      <c r="T56">
        <f t="shared" si="3"/>
        <v>-2</v>
      </c>
    </row>
    <row r="57" spans="1:20" ht="140.25" x14ac:dyDescent="0.2">
      <c r="A57" t="str">
        <f>CommunalResps!A6</f>
        <v>Charity Collector</v>
      </c>
      <c r="B57" s="1" t="str">
        <f>CommunalResps!D6</f>
        <v>Collectively donate towards charity. Pay 12, -1 for each Public Health completed.
Current cost: 12</v>
      </c>
      <c r="C57">
        <v>23</v>
      </c>
      <c r="D57" s="56">
        <v>3</v>
      </c>
      <c r="E57" s="56">
        <v>6</v>
      </c>
      <c r="H57">
        <f t="shared" si="2"/>
        <v>-6.666666666666667</v>
      </c>
      <c r="N57">
        <v>1</v>
      </c>
      <c r="O57">
        <v>2</v>
      </c>
      <c r="P57">
        <f>N57*O57</f>
        <v>2</v>
      </c>
      <c r="R57">
        <v>1</v>
      </c>
      <c r="S57">
        <v>-3</v>
      </c>
      <c r="T57">
        <f t="shared" si="3"/>
        <v>-3</v>
      </c>
    </row>
    <row r="58" spans="1:20" x14ac:dyDescent="0.2">
      <c r="B58"/>
      <c r="C58">
        <f>SUM(C48:C57)</f>
        <v>220</v>
      </c>
      <c r="D58">
        <f>SUM(D48:D57)</f>
        <v>27</v>
      </c>
      <c r="E58">
        <f>SUM(E48:E57)</f>
        <v>64</v>
      </c>
      <c r="G58" s="54" t="s">
        <v>280</v>
      </c>
      <c r="H58" s="54">
        <f>SUM(H48:H57)/10</f>
        <v>-6.477777777777777</v>
      </c>
      <c r="N58">
        <v>1</v>
      </c>
      <c r="O58">
        <v>4</v>
      </c>
      <c r="P58">
        <f>N58*O58</f>
        <v>4</v>
      </c>
      <c r="R58">
        <v>1</v>
      </c>
      <c r="S58">
        <v>-5</v>
      </c>
      <c r="T58">
        <f t="shared" si="3"/>
        <v>-5</v>
      </c>
    </row>
    <row r="59" spans="1:20" x14ac:dyDescent="0.2">
      <c r="B59"/>
      <c r="C59" s="56" t="s">
        <v>281</v>
      </c>
      <c r="N59">
        <v>1</v>
      </c>
      <c r="O59">
        <v>6</v>
      </c>
      <c r="P59">
        <f>N59*O59</f>
        <v>6</v>
      </c>
      <c r="R59">
        <v>1</v>
      </c>
      <c r="S59">
        <v>-7</v>
      </c>
      <c r="T59">
        <f t="shared" si="3"/>
        <v>-7</v>
      </c>
    </row>
    <row r="60" spans="1:20" x14ac:dyDescent="0.2">
      <c r="A60" s="54" t="s">
        <v>282</v>
      </c>
      <c r="B60" s="55" t="s">
        <v>74</v>
      </c>
      <c r="C60" s="54" t="s">
        <v>4</v>
      </c>
      <c r="D60" s="54" t="s">
        <v>283</v>
      </c>
      <c r="E60" s="54" t="s">
        <v>284</v>
      </c>
      <c r="F60" s="54"/>
      <c r="G60" s="54"/>
      <c r="H60" s="54" t="s">
        <v>265</v>
      </c>
      <c r="P60" t="e">
        <f>AVERAGE(P54:P59)</f>
        <v>#REF!</v>
      </c>
      <c r="T60">
        <f>AVERAGE(T54:T59)</f>
        <v>-4.833333333333333</v>
      </c>
    </row>
    <row r="61" spans="1:20" x14ac:dyDescent="0.2">
      <c r="A61" t="e">
        <f>CommunalResps!#REF!</f>
        <v>#REF!</v>
      </c>
      <c r="B61" s="1" t="e">
        <f>CommunalResps!#REF!</f>
        <v>#REF!</v>
      </c>
      <c r="C61">
        <v>11</v>
      </c>
      <c r="D61" s="56"/>
      <c r="E61">
        <v>4</v>
      </c>
      <c r="H61">
        <f>-C61+(D61/5)+E61</f>
        <v>-7</v>
      </c>
      <c r="K61" s="56"/>
    </row>
    <row r="62" spans="1:20" x14ac:dyDescent="0.2">
      <c r="A62" t="e">
        <f>CommunalResps!#REF!</f>
        <v>#REF!</v>
      </c>
      <c r="B62" s="1" t="e">
        <f>CommunalResps!#REF!</f>
        <v>#REF!</v>
      </c>
      <c r="C62">
        <v>10</v>
      </c>
      <c r="D62" s="56"/>
      <c r="E62">
        <v>2</v>
      </c>
      <c r="H62">
        <f>-C62+(D62/5)+E62</f>
        <v>-8</v>
      </c>
      <c r="K62" s="56"/>
    </row>
    <row r="63" spans="1:20" x14ac:dyDescent="0.2">
      <c r="A63" t="e">
        <f>CommunalResps!#REF!</f>
        <v>#REF!</v>
      </c>
      <c r="B63" s="1" t="e">
        <f>CommunalResps!#REF!</f>
        <v>#REF!</v>
      </c>
      <c r="C63">
        <v>11</v>
      </c>
      <c r="D63" s="56"/>
      <c r="E63">
        <v>4</v>
      </c>
      <c r="H63">
        <f>-C63+(D63/5)+E63</f>
        <v>-7</v>
      </c>
    </row>
    <row r="64" spans="1:20" x14ac:dyDescent="0.2">
      <c r="A64" t="e">
        <f>CommunalResps!#REF!</f>
        <v>#REF!</v>
      </c>
      <c r="B64" s="1" t="e">
        <f>CommunalResps!#REF!</f>
        <v>#REF!</v>
      </c>
      <c r="C64">
        <v>12</v>
      </c>
      <c r="D64" s="56"/>
      <c r="E64">
        <v>4.5</v>
      </c>
      <c r="H64">
        <f>-C64+(D64/5)+E64</f>
        <v>-7.5</v>
      </c>
    </row>
    <row r="65" spans="1:8" x14ac:dyDescent="0.2">
      <c r="A65" t="e">
        <f>CommunalResps!#REF!</f>
        <v>#REF!</v>
      </c>
      <c r="B65" s="1" t="e">
        <f>CommunalResps!#REF!</f>
        <v>#REF!</v>
      </c>
      <c r="C65">
        <v>11</v>
      </c>
      <c r="D65" s="56"/>
      <c r="E65">
        <f>L34</f>
        <v>3.3225806451612905</v>
      </c>
      <c r="H65">
        <f>-C65+(D65/5)+E65</f>
        <v>-7.67741935483871</v>
      </c>
    </row>
    <row r="66" spans="1:8" x14ac:dyDescent="0.2">
      <c r="G66" s="54" t="s">
        <v>280</v>
      </c>
      <c r="H66" s="54">
        <f>AVERAGE(H61:H65)</f>
        <v>-7.435483870967742</v>
      </c>
    </row>
    <row r="67" spans="1:8" x14ac:dyDescent="0.2">
      <c r="A67" s="56"/>
      <c r="G67" s="56" t="s">
        <v>285</v>
      </c>
    </row>
  </sheetData>
  <pageMargins left="0.7" right="0.7" top="0.75" bottom="0.75" header="0.51180555555555496" footer="0.51180555555555496"/>
  <pageSetup firstPageNumber="0"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536"/>
  <sheetViews>
    <sheetView view="pageBreakPreview" topLeftCell="A79" zoomScaleNormal="85" zoomScaleSheetLayoutView="100" zoomScalePageLayoutView="85" workbookViewId="0">
      <selection activeCell="AE82" sqref="AE82"/>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2.42578125" style="96" customWidth="1"/>
    <col min="30" max="1025" width="8.85546875" style="39"/>
  </cols>
  <sheetData>
    <row r="1" spans="1:1024" s="42" customFormat="1" ht="11.25" customHeight="1" x14ac:dyDescent="0.2">
      <c r="A1" s="4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row>
    <row r="2" spans="1:1024" s="45" customFormat="1" ht="33.75" customHeight="1" thickBot="1" x14ac:dyDescent="0.35">
      <c r="A2" s="43"/>
      <c r="B2" s="104" t="str">
        <f ca="1">INDIRECT("Resources!A" &amp;VALUE(C17))</f>
        <v>1 Dinar</v>
      </c>
      <c r="C2" s="104"/>
      <c r="D2" s="104"/>
      <c r="E2" s="104"/>
      <c r="F2" s="105" t="str">
        <f ca="1">CONCATENATE(INDIRECT("Resources!E" &amp;VALUE(C17)), " Dinar")</f>
        <v>1 Dinar</v>
      </c>
      <c r="G2" s="105"/>
      <c r="H2" s="44"/>
      <c r="I2" s="104" t="str">
        <f ca="1">INDIRECT("Resources!A" &amp;VALUE(J17))</f>
        <v>1 Dinar</v>
      </c>
      <c r="J2" s="104"/>
      <c r="K2" s="104"/>
      <c r="L2" s="104"/>
      <c r="M2" s="105" t="str">
        <f ca="1">CONCATENATE(INDIRECT("Resources!E" &amp;VALUE(J17)), " Dinar")</f>
        <v>1 Dinar</v>
      </c>
      <c r="N2" s="105"/>
      <c r="O2" s="44"/>
      <c r="P2" s="104" t="str">
        <f ca="1">INDIRECT("Resources!A" &amp;VALUE(Q17))</f>
        <v>1 Dinar</v>
      </c>
      <c r="Q2" s="104"/>
      <c r="R2" s="104"/>
      <c r="S2" s="104"/>
      <c r="T2" s="105" t="str">
        <f ca="1">CONCATENATE(INDIRECT("Resources!E" &amp;VALUE(Q17)), " Dinar")</f>
        <v>1 Dinar</v>
      </c>
      <c r="U2" s="105"/>
      <c r="V2" s="44"/>
      <c r="W2" s="104" t="str">
        <f ca="1">INDIRECT("Resources!A" &amp;VALUE(X17))</f>
        <v>1 Dinar</v>
      </c>
      <c r="X2" s="104"/>
      <c r="Y2" s="104"/>
      <c r="Z2" s="104"/>
      <c r="AA2" s="105" t="str">
        <f ca="1">CONCATENATE(INDIRECT("Resources!E" &amp;VALUE(X17)), " Dinar")</f>
        <v>1 Dinar</v>
      </c>
      <c r="AB2" s="105"/>
      <c r="AC2" s="44"/>
    </row>
    <row r="3" spans="1:1024" s="39" customFormat="1" ht="18.75" thickTop="1" thickBot="1" x14ac:dyDescent="0.35">
      <c r="A3" s="40"/>
      <c r="B3" s="106" t="str">
        <f ca="1">IF(INDIRECT("Resources!B"&amp;VALUE(C17))=0,"",INDIRECT("Resources!B"&amp;VALUE(C17)))</f>
        <v>Starting Resource</v>
      </c>
      <c r="C3" s="106"/>
      <c r="D3" s="106"/>
      <c r="E3" s="106"/>
      <c r="F3" s="106"/>
      <c r="G3" s="106"/>
      <c r="H3" s="46"/>
      <c r="I3" s="106" t="str">
        <f ca="1">IF(INDIRECT("Resources!B"&amp;VALUE(J17))=0,"",INDIRECT("Resources!B"&amp;VALUE(J17)))</f>
        <v>Starting Resource</v>
      </c>
      <c r="J3" s="106"/>
      <c r="K3" s="106"/>
      <c r="L3" s="106"/>
      <c r="M3" s="106"/>
      <c r="N3" s="106"/>
      <c r="O3" s="46"/>
      <c r="P3" s="106" t="str">
        <f ca="1">IF(INDIRECT("Resources!B"&amp;VALUE(Q17))=0,"",INDIRECT("Resources!B"&amp;VALUE(Q17)))</f>
        <v>Starting Resource</v>
      </c>
      <c r="Q3" s="106"/>
      <c r="R3" s="106"/>
      <c r="S3" s="106"/>
      <c r="T3" s="106"/>
      <c r="U3" s="106"/>
      <c r="V3" s="46"/>
      <c r="W3" s="106" t="str">
        <f ca="1">IF(INDIRECT("Resources!B"&amp;VALUE(X17))=0,"",INDIRECT("Resources!B"&amp;VALUE(X17)))</f>
        <v>Starting Resource</v>
      </c>
      <c r="X3" s="106"/>
      <c r="Y3" s="106"/>
      <c r="Z3" s="106"/>
      <c r="AA3" s="106"/>
      <c r="AB3" s="106"/>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39" customFormat="1" ht="12.75" customHeight="1" thickTop="1" thickBot="1" x14ac:dyDescent="0.25">
      <c r="A4" s="40"/>
      <c r="B4" s="107" t="str">
        <f ca="1">IF(INDIRECT("Resources!D"&amp;VALUE(C17))=0,"",INDIRECT("Resources!D"&amp;VALUE(C17)))</f>
        <v/>
      </c>
      <c r="C4" s="107"/>
      <c r="D4" s="107"/>
      <c r="E4" s="107"/>
      <c r="F4" s="107"/>
      <c r="G4" s="107"/>
      <c r="H4" s="46"/>
      <c r="I4" s="107" t="str">
        <f ca="1">IF(INDIRECT("Resources!D"&amp;VALUE(J17))=0,"",INDIRECT("Resources!D"&amp;VALUE(J17)))</f>
        <v/>
      </c>
      <c r="J4" s="107"/>
      <c r="K4" s="107"/>
      <c r="L4" s="107"/>
      <c r="M4" s="107"/>
      <c r="N4" s="107"/>
      <c r="O4" s="46"/>
      <c r="P4" s="107" t="str">
        <f ca="1">IF(INDIRECT("Resources!D"&amp;VALUE(Q17))=0,"",INDIRECT("Resources!D"&amp;VALUE(Q17)))</f>
        <v/>
      </c>
      <c r="Q4" s="107"/>
      <c r="R4" s="107"/>
      <c r="S4" s="107"/>
      <c r="T4" s="107"/>
      <c r="U4" s="107"/>
      <c r="V4" s="46"/>
      <c r="W4" s="107" t="str">
        <f ca="1">IF(INDIRECT("Resources!D"&amp;VALUE(X17))=0,"",INDIRECT("Resources!D"&amp;VALUE(X17)))</f>
        <v/>
      </c>
      <c r="X4" s="107"/>
      <c r="Y4" s="107"/>
      <c r="Z4" s="107"/>
      <c r="AA4" s="107"/>
      <c r="AB4" s="107"/>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s="39" customFormat="1" ht="12.75" customHeight="1" thickTop="1" thickBot="1" x14ac:dyDescent="0.25">
      <c r="A5" s="40"/>
      <c r="B5" s="107"/>
      <c r="C5" s="107"/>
      <c r="D5" s="107"/>
      <c r="E5" s="107"/>
      <c r="F5" s="107"/>
      <c r="G5" s="107"/>
      <c r="H5" s="46"/>
      <c r="I5" s="107"/>
      <c r="J5" s="107"/>
      <c r="K5" s="107"/>
      <c r="L5" s="107"/>
      <c r="M5" s="107"/>
      <c r="N5" s="107"/>
      <c r="O5" s="46"/>
      <c r="P5" s="107"/>
      <c r="Q5" s="107"/>
      <c r="R5" s="107"/>
      <c r="S5" s="107"/>
      <c r="T5" s="107"/>
      <c r="U5" s="107"/>
      <c r="V5" s="46"/>
      <c r="W5" s="107"/>
      <c r="X5" s="107"/>
      <c r="Y5" s="107"/>
      <c r="Z5" s="107"/>
      <c r="AA5" s="107"/>
      <c r="AB5" s="107"/>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39" customFormat="1" ht="12.75" customHeight="1" thickTop="1" thickBot="1" x14ac:dyDescent="0.25">
      <c r="A6" s="40"/>
      <c r="B6" s="107"/>
      <c r="C6" s="107"/>
      <c r="D6" s="107"/>
      <c r="E6" s="107"/>
      <c r="F6" s="107"/>
      <c r="G6" s="107"/>
      <c r="H6" s="46"/>
      <c r="I6" s="107"/>
      <c r="J6" s="107"/>
      <c r="K6" s="107"/>
      <c r="L6" s="107"/>
      <c r="M6" s="107"/>
      <c r="N6" s="107"/>
      <c r="O6" s="46"/>
      <c r="P6" s="107"/>
      <c r="Q6" s="107"/>
      <c r="R6" s="107"/>
      <c r="S6" s="107"/>
      <c r="T6" s="107"/>
      <c r="U6" s="107"/>
      <c r="V6" s="46"/>
      <c r="W6" s="107"/>
      <c r="X6" s="107"/>
      <c r="Y6" s="107"/>
      <c r="Z6" s="107"/>
      <c r="AA6" s="107"/>
      <c r="AB6" s="107"/>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39" customFormat="1" ht="12.75" customHeight="1" thickTop="1" thickBot="1" x14ac:dyDescent="0.25">
      <c r="A7" s="40"/>
      <c r="B7" s="107"/>
      <c r="C7" s="107"/>
      <c r="D7" s="107"/>
      <c r="E7" s="107"/>
      <c r="F7" s="107"/>
      <c r="G7" s="107"/>
      <c r="H7" s="46"/>
      <c r="I7" s="107"/>
      <c r="J7" s="107"/>
      <c r="K7" s="107"/>
      <c r="L7" s="107"/>
      <c r="M7" s="107"/>
      <c r="N7" s="107"/>
      <c r="O7" s="46"/>
      <c r="P7" s="107"/>
      <c r="Q7" s="107"/>
      <c r="R7" s="107"/>
      <c r="S7" s="107"/>
      <c r="T7" s="107"/>
      <c r="U7" s="107"/>
      <c r="V7" s="46"/>
      <c r="W7" s="107"/>
      <c r="X7" s="107"/>
      <c r="Y7" s="107"/>
      <c r="Z7" s="107"/>
      <c r="AA7" s="107"/>
      <c r="AB7" s="107"/>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s="39" customFormat="1" ht="12.75" customHeight="1" thickTop="1" thickBot="1" x14ac:dyDescent="0.25">
      <c r="A8" s="40"/>
      <c r="B8" s="107"/>
      <c r="C8" s="107"/>
      <c r="D8" s="107"/>
      <c r="E8" s="107"/>
      <c r="F8" s="107"/>
      <c r="G8" s="107"/>
      <c r="H8" s="46"/>
      <c r="I8" s="107"/>
      <c r="J8" s="107"/>
      <c r="K8" s="107"/>
      <c r="L8" s="107"/>
      <c r="M8" s="107"/>
      <c r="N8" s="107"/>
      <c r="O8" s="46"/>
      <c r="P8" s="107"/>
      <c r="Q8" s="107"/>
      <c r="R8" s="107"/>
      <c r="S8" s="107"/>
      <c r="T8" s="107"/>
      <c r="U8" s="107"/>
      <c r="V8" s="46"/>
      <c r="W8" s="107"/>
      <c r="X8" s="107"/>
      <c r="Y8" s="107"/>
      <c r="Z8" s="107"/>
      <c r="AA8" s="107"/>
      <c r="AB8" s="107"/>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s="39" customFormat="1" ht="12.75" customHeight="1" thickTop="1" thickBot="1" x14ac:dyDescent="0.25">
      <c r="A9" s="40"/>
      <c r="B9" s="107"/>
      <c r="C9" s="107"/>
      <c r="D9" s="107"/>
      <c r="E9" s="107"/>
      <c r="F9" s="107"/>
      <c r="G9" s="107"/>
      <c r="H9" s="46"/>
      <c r="I9" s="107"/>
      <c r="J9" s="107"/>
      <c r="K9" s="107"/>
      <c r="L9" s="107"/>
      <c r="M9" s="107"/>
      <c r="N9" s="107"/>
      <c r="O9" s="46"/>
      <c r="P9" s="107"/>
      <c r="Q9" s="107"/>
      <c r="R9" s="107"/>
      <c r="S9" s="107"/>
      <c r="T9" s="107"/>
      <c r="U9" s="107"/>
      <c r="V9" s="46"/>
      <c r="W9" s="107"/>
      <c r="X9" s="107"/>
      <c r="Y9" s="107"/>
      <c r="Z9" s="107"/>
      <c r="AA9" s="107"/>
      <c r="AB9" s="107"/>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39" customFormat="1" ht="12.75" customHeight="1" thickTop="1" x14ac:dyDescent="0.2">
      <c r="A10" s="40"/>
      <c r="B10" s="107"/>
      <c r="C10" s="107"/>
      <c r="D10" s="107"/>
      <c r="E10" s="107"/>
      <c r="F10" s="107"/>
      <c r="G10" s="107"/>
      <c r="H10" s="46"/>
      <c r="I10" s="107"/>
      <c r="J10" s="107"/>
      <c r="K10" s="107"/>
      <c r="L10" s="107"/>
      <c r="M10" s="107"/>
      <c r="N10" s="107"/>
      <c r="O10" s="46"/>
      <c r="P10" s="107"/>
      <c r="Q10" s="107"/>
      <c r="R10" s="107"/>
      <c r="S10" s="107"/>
      <c r="T10" s="107"/>
      <c r="U10" s="107"/>
      <c r="V10" s="46"/>
      <c r="W10" s="107"/>
      <c r="X10" s="107"/>
      <c r="Y10" s="107"/>
      <c r="Z10" s="107"/>
      <c r="AA10" s="107"/>
      <c r="AB10" s="107"/>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s="39" customFormat="1" ht="12.75" customHeight="1" x14ac:dyDescent="0.2">
      <c r="A11" s="40"/>
      <c r="B11" s="108" t="str">
        <f ca="1">(INDIRECT("Data!D"&amp;6))</f>
        <v>Owner:</v>
      </c>
      <c r="C11" s="108"/>
      <c r="D11" s="108"/>
      <c r="E11" s="108"/>
      <c r="F11" s="108"/>
      <c r="G11" s="108"/>
      <c r="H11" s="46"/>
      <c r="I11" s="108" t="str">
        <f ca="1">(INDIRECT("Data!D"&amp;6))</f>
        <v>Owner:</v>
      </c>
      <c r="J11" s="108"/>
      <c r="K11" s="108"/>
      <c r="L11" s="108"/>
      <c r="M11" s="108"/>
      <c r="N11" s="108"/>
      <c r="O11" s="46"/>
      <c r="P11" s="108" t="str">
        <f ca="1">(INDIRECT("Data!D"&amp;6))</f>
        <v>Owner:</v>
      </c>
      <c r="Q11" s="108"/>
      <c r="R11" s="108"/>
      <c r="S11" s="108"/>
      <c r="T11" s="108"/>
      <c r="U11" s="108"/>
      <c r="V11" s="46"/>
      <c r="W11" s="108" t="str">
        <f ca="1">(INDIRECT("Data!D"&amp;6))</f>
        <v>Owner:</v>
      </c>
      <c r="X11" s="108"/>
      <c r="Y11" s="108"/>
      <c r="Z11" s="108"/>
      <c r="AA11" s="108"/>
      <c r="AB11" s="108"/>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39" customFormat="1" ht="12.75" customHeight="1" x14ac:dyDescent="0.2">
      <c r="A12" s="40"/>
      <c r="B12" s="109" t="str">
        <f ca="1">IF(INDIRECT("Resources!C"&amp;VALUE(C17))=0,"",INDIRECT("Resources!C"&amp;VALUE(C17)))</f>
        <v>Shepherd</v>
      </c>
      <c r="C12" s="109"/>
      <c r="D12" s="109"/>
      <c r="E12" s="109"/>
      <c r="F12" s="109"/>
      <c r="G12" s="109"/>
      <c r="H12" s="46"/>
      <c r="I12" s="109" t="str">
        <f ca="1">IF(INDIRECT("Resources!C"&amp;VALUE(J17))=0,"",INDIRECT("Resources!C"&amp;VALUE(J17)))</f>
        <v>Cowherd</v>
      </c>
      <c r="J12" s="109"/>
      <c r="K12" s="109"/>
      <c r="L12" s="109"/>
      <c r="M12" s="109"/>
      <c r="N12" s="109"/>
      <c r="O12" s="46"/>
      <c r="P12" s="109" t="str">
        <f ca="1">IF(INDIRECT("Resources!C"&amp;VALUE(Q17))=0,"",INDIRECT("Resources!C"&amp;VALUE(Q17)))</f>
        <v>Potter</v>
      </c>
      <c r="Q12" s="109"/>
      <c r="R12" s="109"/>
      <c r="S12" s="109"/>
      <c r="T12" s="109"/>
      <c r="U12" s="109"/>
      <c r="V12" s="46"/>
      <c r="W12" s="109" t="str">
        <f ca="1">IF(INDIRECT("Resources!C"&amp;VALUE(X17))=0,"",INDIRECT("Resources!C"&amp;VALUE(X17)))</f>
        <v>Vintner</v>
      </c>
      <c r="X12" s="109"/>
      <c r="Y12" s="109"/>
      <c r="Z12" s="109"/>
      <c r="AA12" s="109"/>
      <c r="AB12" s="109"/>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s="39" customFormat="1" ht="12.75" customHeight="1" x14ac:dyDescent="0.2">
      <c r="A13" s="40"/>
      <c r="B13" s="109"/>
      <c r="C13" s="109"/>
      <c r="D13" s="109"/>
      <c r="E13" s="109"/>
      <c r="F13" s="109"/>
      <c r="G13" s="109"/>
      <c r="H13" s="46"/>
      <c r="I13" s="109"/>
      <c r="J13" s="109"/>
      <c r="K13" s="109"/>
      <c r="L13" s="109"/>
      <c r="M13" s="109"/>
      <c r="N13" s="109"/>
      <c r="O13" s="46"/>
      <c r="P13" s="109"/>
      <c r="Q13" s="109"/>
      <c r="R13" s="109"/>
      <c r="S13" s="109"/>
      <c r="T13" s="109"/>
      <c r="U13" s="109"/>
      <c r="V13" s="46"/>
      <c r="W13" s="109"/>
      <c r="X13" s="109"/>
      <c r="Y13" s="109"/>
      <c r="Z13" s="109"/>
      <c r="AA13" s="109"/>
      <c r="AB13" s="109"/>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39" customFormat="1" ht="12.75" customHeight="1" x14ac:dyDescent="0.2">
      <c r="A14" s="40"/>
      <c r="B14" s="109"/>
      <c r="C14" s="109"/>
      <c r="D14" s="109"/>
      <c r="E14" s="109"/>
      <c r="F14" s="109"/>
      <c r="G14" s="109"/>
      <c r="H14" s="46"/>
      <c r="I14" s="109"/>
      <c r="J14" s="109"/>
      <c r="K14" s="109"/>
      <c r="L14" s="109"/>
      <c r="M14" s="109"/>
      <c r="N14" s="109"/>
      <c r="O14" s="46"/>
      <c r="P14" s="109"/>
      <c r="Q14" s="109"/>
      <c r="R14" s="109"/>
      <c r="S14" s="109"/>
      <c r="T14" s="109"/>
      <c r="U14" s="109"/>
      <c r="V14" s="46"/>
      <c r="W14" s="109"/>
      <c r="X14" s="109"/>
      <c r="Y14" s="109"/>
      <c r="Z14" s="109"/>
      <c r="AA14" s="109"/>
      <c r="AB14" s="109"/>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39" customFormat="1" ht="12.75" customHeight="1" x14ac:dyDescent="0.2">
      <c r="A15" s="40"/>
      <c r="B15" s="109"/>
      <c r="C15" s="109"/>
      <c r="D15" s="109"/>
      <c r="E15" s="109"/>
      <c r="F15" s="109"/>
      <c r="G15" s="109"/>
      <c r="H15" s="46"/>
      <c r="I15" s="109"/>
      <c r="J15" s="109"/>
      <c r="K15" s="109"/>
      <c r="L15" s="109"/>
      <c r="M15" s="109"/>
      <c r="N15" s="109"/>
      <c r="O15" s="46"/>
      <c r="P15" s="109"/>
      <c r="Q15" s="109"/>
      <c r="R15" s="109"/>
      <c r="S15" s="109"/>
      <c r="T15" s="109"/>
      <c r="U15" s="109"/>
      <c r="V15" s="46"/>
      <c r="W15" s="109"/>
      <c r="X15" s="109"/>
      <c r="Y15" s="109"/>
      <c r="Z15" s="109"/>
      <c r="AA15" s="109"/>
      <c r="AB15" s="109"/>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s="39" customFormat="1" ht="9.75" customHeight="1" x14ac:dyDescent="0.2">
      <c r="A16" s="40"/>
      <c r="B16" s="109"/>
      <c r="C16" s="109"/>
      <c r="D16" s="109"/>
      <c r="E16" s="109"/>
      <c r="F16" s="109"/>
      <c r="G16" s="109"/>
      <c r="H16" s="46"/>
      <c r="I16" s="109"/>
      <c r="J16" s="109"/>
      <c r="K16" s="109"/>
      <c r="L16" s="109"/>
      <c r="M16" s="109"/>
      <c r="N16" s="109"/>
      <c r="O16" s="46"/>
      <c r="P16" s="109"/>
      <c r="Q16" s="109"/>
      <c r="R16" s="109"/>
      <c r="S16" s="109"/>
      <c r="T16" s="109"/>
      <c r="U16" s="109"/>
      <c r="V16" s="46"/>
      <c r="W16" s="109"/>
      <c r="X16" s="109"/>
      <c r="Y16" s="109"/>
      <c r="Z16" s="109"/>
      <c r="AA16" s="109"/>
      <c r="AB16" s="109"/>
      <c r="AC16" s="4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s="39" customFormat="1" x14ac:dyDescent="0.2">
      <c r="A17" s="40"/>
      <c r="B17" s="47" t="str">
        <f ca="1">(INDIRECT("Data!A"&amp;1))</f>
        <v>RES</v>
      </c>
      <c r="C17" s="48">
        <v>2</v>
      </c>
      <c r="D17" s="49"/>
      <c r="E17" s="49"/>
      <c r="F17" s="50" t="s">
        <v>180</v>
      </c>
      <c r="G17" s="51" t="str">
        <f ca="1">(INDIRECT("Data!E"&amp;1))</f>
        <v>0.1.5</v>
      </c>
      <c r="H17" s="46"/>
      <c r="I17" s="47" t="str">
        <f ca="1">(INDIRECT("Data!A"&amp;1))</f>
        <v>RES</v>
      </c>
      <c r="J17" s="48">
        <f>C17+1</f>
        <v>3</v>
      </c>
      <c r="K17" s="49"/>
      <c r="L17" s="49"/>
      <c r="M17" s="50" t="s">
        <v>180</v>
      </c>
      <c r="N17" s="51" t="str">
        <f ca="1">(INDIRECT("Data!E"&amp;1))</f>
        <v>0.1.5</v>
      </c>
      <c r="O17" s="46"/>
      <c r="P17" s="47" t="str">
        <f ca="1">(INDIRECT("Data!A"&amp;1))</f>
        <v>RES</v>
      </c>
      <c r="Q17" s="48">
        <f>J17+1</f>
        <v>4</v>
      </c>
      <c r="R17" s="49"/>
      <c r="S17" s="49"/>
      <c r="T17" s="50" t="s">
        <v>180</v>
      </c>
      <c r="U17" s="51" t="str">
        <f ca="1">(INDIRECT("Data!E"&amp;1))</f>
        <v>0.1.5</v>
      </c>
      <c r="V17" s="46"/>
      <c r="W17" s="47" t="str">
        <f ca="1">(INDIRECT("Data!A"&amp;1))</f>
        <v>RES</v>
      </c>
      <c r="X17" s="48">
        <f>Q17+1</f>
        <v>5</v>
      </c>
      <c r="Y17" s="49"/>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row>
    <row r="19" spans="1:1024" s="45" customFormat="1" ht="33.75" customHeight="1" thickBot="1" x14ac:dyDescent="0.35">
      <c r="A19" s="43"/>
      <c r="B19" s="110" t="str">
        <f ca="1">INDIRECT("Resources!A" &amp;VALUE(C34))</f>
        <v>1 Dinar</v>
      </c>
      <c r="C19" s="110"/>
      <c r="D19" s="110"/>
      <c r="E19" s="110"/>
      <c r="F19" s="105" t="str">
        <f ca="1">CONCATENATE(INDIRECT("Resources!E" &amp;VALUE(C34)), " Dinar")</f>
        <v>1 Dinar</v>
      </c>
      <c r="G19" s="105"/>
      <c r="H19" s="44"/>
      <c r="I19" s="110" t="str">
        <f ca="1">INDIRECT("Resources!A" &amp;VALUE(J34))</f>
        <v>Jar of Milk</v>
      </c>
      <c r="J19" s="110"/>
      <c r="K19" s="110"/>
      <c r="L19" s="110"/>
      <c r="M19" s="105" t="str">
        <f ca="1">CONCATENATE(INDIRECT("Resources!E" &amp;VALUE(J34)), " Dinarim")</f>
        <v>2 Dinarim</v>
      </c>
      <c r="N19" s="105"/>
      <c r="O19" s="44"/>
      <c r="P19" s="110" t="str">
        <f ca="1">INDIRECT("Resources!A" &amp;VALUE(Q34))</f>
        <v>Jar of Honey</v>
      </c>
      <c r="Q19" s="110"/>
      <c r="R19" s="110"/>
      <c r="S19" s="110"/>
      <c r="T19" s="105" t="str">
        <f ca="1">CONCATENATE(INDIRECT("Resources!E" &amp;VALUE(Q34)), " Dinarim")</f>
        <v>4 Dinarim</v>
      </c>
      <c r="U19" s="105"/>
      <c r="V19" s="44"/>
      <c r="W19" s="110" t="str">
        <f ca="1">INDIRECT("Resources!A" &amp;VALUE(X34))</f>
        <v>Sheep</v>
      </c>
      <c r="X19" s="110"/>
      <c r="Y19" s="110"/>
      <c r="Z19" s="110"/>
      <c r="AA19" s="105" t="str">
        <f ca="1">CONCATENATE(INDIRECT("Resources!E" &amp;VALUE(X34)), " Dinarim")</f>
        <v>5 Dinarim</v>
      </c>
      <c r="AB19" s="105"/>
      <c r="AC19" s="44"/>
    </row>
    <row r="20" spans="1:1024" s="39" customFormat="1" ht="13.5" customHeight="1" thickTop="1" thickBot="1" x14ac:dyDescent="0.35">
      <c r="A20" s="40"/>
      <c r="B20" s="101" t="str">
        <f ca="1">IF(INDIRECT("Resources!B"&amp;VALUE(C34))=0,"",INDIRECT("Resources!B"&amp;VALUE(C34)))</f>
        <v>Starting Resource</v>
      </c>
      <c r="C20" s="101"/>
      <c r="D20" s="101"/>
      <c r="E20" s="101"/>
      <c r="F20" s="101"/>
      <c r="G20" s="101"/>
      <c r="H20" s="46"/>
      <c r="I20" s="101" t="str">
        <f ca="1">IF(INDIRECT("Resources!B"&amp;VALUE(J34))=0,"",INDIRECT("Resources!B"&amp;VALUE(J34)))</f>
        <v>Starting Resource</v>
      </c>
      <c r="J20" s="101"/>
      <c r="K20" s="101"/>
      <c r="L20" s="101"/>
      <c r="M20" s="101"/>
      <c r="N20" s="101"/>
      <c r="O20" s="46"/>
      <c r="P20" s="101" t="str">
        <f ca="1">IF(INDIRECT("Resources!B"&amp;VALUE(Q34))=0,"",INDIRECT("Resources!B"&amp;VALUE(Q34)))</f>
        <v>Starting Resource</v>
      </c>
      <c r="Q20" s="101"/>
      <c r="R20" s="101"/>
      <c r="S20" s="101"/>
      <c r="T20" s="101"/>
      <c r="U20" s="101"/>
      <c r="V20" s="46"/>
      <c r="W20" s="101" t="str">
        <f ca="1">IF(INDIRECT("Resources!B"&amp;VALUE(X34))=0,"",INDIRECT("Resources!B"&amp;VALUE(X34)))</f>
        <v>Starting Resource</v>
      </c>
      <c r="X20" s="101"/>
      <c r="Y20" s="101"/>
      <c r="Z20" s="101"/>
      <c r="AA20" s="101"/>
      <c r="AB20" s="101"/>
      <c r="AC20" s="46"/>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s="39" customFormat="1" ht="12.75" customHeight="1" thickTop="1" thickBot="1" x14ac:dyDescent="0.25">
      <c r="A21" s="40"/>
      <c r="B21" s="102" t="str">
        <f ca="1">IF(INDIRECT("Resources!D"&amp;VALUE(C34))=0,"",INDIRECT("Resources!D"&amp;VALUE(C34)))</f>
        <v/>
      </c>
      <c r="C21" s="102"/>
      <c r="D21" s="102"/>
      <c r="E21" s="102"/>
      <c r="F21" s="102"/>
      <c r="G21" s="102"/>
      <c r="H21" s="46"/>
      <c r="I21" s="102" t="str">
        <f ca="1">IF(INDIRECT("Resources!D"&amp;VALUE(J34))=0,"",INDIRECT("Resources!D"&amp;VALUE(J34)))</f>
        <v/>
      </c>
      <c r="J21" s="102"/>
      <c r="K21" s="102"/>
      <c r="L21" s="102"/>
      <c r="M21" s="102"/>
      <c r="N21" s="102"/>
      <c r="O21" s="46"/>
      <c r="P21" s="102" t="str">
        <f ca="1">IF(INDIRECT("Resources!D"&amp;VALUE(Q34))=0,"",INDIRECT("Resources!D"&amp;VALUE(Q34)))</f>
        <v/>
      </c>
      <c r="Q21" s="102"/>
      <c r="R21" s="102"/>
      <c r="S21" s="102"/>
      <c r="T21" s="102"/>
      <c r="U21" s="102"/>
      <c r="V21" s="46"/>
      <c r="W21" s="102" t="str">
        <f ca="1">IF(INDIRECT("Resources!D"&amp;VALUE(X34))=0,"",INDIRECT("Resources!D"&amp;VALUE(X34)))</f>
        <v/>
      </c>
      <c r="X21" s="102"/>
      <c r="Y21" s="102"/>
      <c r="Z21" s="102"/>
      <c r="AA21" s="102"/>
      <c r="AB21" s="102"/>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s="39" customFormat="1" ht="12.75" customHeight="1" thickTop="1" thickBot="1" x14ac:dyDescent="0.25">
      <c r="A22" s="40"/>
      <c r="B22" s="102"/>
      <c r="C22" s="102"/>
      <c r="D22" s="102"/>
      <c r="E22" s="102"/>
      <c r="F22" s="102"/>
      <c r="G22" s="102"/>
      <c r="H22" s="46"/>
      <c r="I22" s="102"/>
      <c r="J22" s="102"/>
      <c r="K22" s="102"/>
      <c r="L22" s="102"/>
      <c r="M22" s="102"/>
      <c r="N22" s="102"/>
      <c r="O22" s="46"/>
      <c r="P22" s="102"/>
      <c r="Q22" s="102"/>
      <c r="R22" s="102"/>
      <c r="S22" s="102"/>
      <c r="T22" s="102"/>
      <c r="U22" s="102"/>
      <c r="V22" s="46"/>
      <c r="W22" s="102"/>
      <c r="X22" s="102"/>
      <c r="Y22" s="102"/>
      <c r="Z22" s="102"/>
      <c r="AA22" s="102"/>
      <c r="AB22" s="102"/>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39" customFormat="1" ht="12.75" customHeight="1" thickTop="1" thickBot="1" x14ac:dyDescent="0.25">
      <c r="A23" s="40"/>
      <c r="B23" s="102"/>
      <c r="C23" s="102"/>
      <c r="D23" s="102"/>
      <c r="E23" s="102"/>
      <c r="F23" s="102"/>
      <c r="G23" s="102"/>
      <c r="H23" s="46"/>
      <c r="I23" s="102"/>
      <c r="J23" s="102"/>
      <c r="K23" s="102"/>
      <c r="L23" s="102"/>
      <c r="M23" s="102"/>
      <c r="N23" s="102"/>
      <c r="O23" s="46"/>
      <c r="P23" s="102"/>
      <c r="Q23" s="102"/>
      <c r="R23" s="102"/>
      <c r="S23" s="102"/>
      <c r="T23" s="102"/>
      <c r="U23" s="102"/>
      <c r="V23" s="46"/>
      <c r="W23" s="102"/>
      <c r="X23" s="102"/>
      <c r="Y23" s="102"/>
      <c r="Z23" s="102"/>
      <c r="AA23" s="102"/>
      <c r="AB23" s="102"/>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39" customFormat="1" ht="12.75" customHeight="1" thickTop="1" thickBot="1" x14ac:dyDescent="0.25">
      <c r="A24" s="40"/>
      <c r="B24" s="102"/>
      <c r="C24" s="102"/>
      <c r="D24" s="102"/>
      <c r="E24" s="102"/>
      <c r="F24" s="102"/>
      <c r="G24" s="102"/>
      <c r="H24" s="46"/>
      <c r="I24" s="102"/>
      <c r="J24" s="102"/>
      <c r="K24" s="102"/>
      <c r="L24" s="102"/>
      <c r="M24" s="102"/>
      <c r="N24" s="102"/>
      <c r="O24" s="46"/>
      <c r="P24" s="102"/>
      <c r="Q24" s="102"/>
      <c r="R24" s="102"/>
      <c r="S24" s="102"/>
      <c r="T24" s="102"/>
      <c r="U24" s="102"/>
      <c r="V24" s="46"/>
      <c r="W24" s="102"/>
      <c r="X24" s="102"/>
      <c r="Y24" s="102"/>
      <c r="Z24" s="102"/>
      <c r="AA24" s="102"/>
      <c r="AB24" s="102"/>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39" customFormat="1" ht="12.75" customHeight="1" thickTop="1" thickBot="1" x14ac:dyDescent="0.25">
      <c r="A25" s="40"/>
      <c r="B25" s="102"/>
      <c r="C25" s="102"/>
      <c r="D25" s="102"/>
      <c r="E25" s="102"/>
      <c r="F25" s="102"/>
      <c r="G25" s="102"/>
      <c r="H25" s="46"/>
      <c r="I25" s="102"/>
      <c r="J25" s="102"/>
      <c r="K25" s="102"/>
      <c r="L25" s="102"/>
      <c r="M25" s="102"/>
      <c r="N25" s="102"/>
      <c r="O25" s="46"/>
      <c r="P25" s="102"/>
      <c r="Q25" s="102"/>
      <c r="R25" s="102"/>
      <c r="S25" s="102"/>
      <c r="T25" s="102"/>
      <c r="U25" s="102"/>
      <c r="V25" s="46"/>
      <c r="W25" s="102"/>
      <c r="X25" s="102"/>
      <c r="Y25" s="102"/>
      <c r="Z25" s="102"/>
      <c r="AA25" s="102"/>
      <c r="AB25" s="102"/>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39" customFormat="1" ht="12.75" customHeight="1" thickTop="1" thickBot="1" x14ac:dyDescent="0.25">
      <c r="A26" s="40"/>
      <c r="B26" s="102"/>
      <c r="C26" s="102"/>
      <c r="D26" s="102"/>
      <c r="E26" s="102"/>
      <c r="F26" s="102"/>
      <c r="G26" s="102"/>
      <c r="H26" s="46"/>
      <c r="I26" s="102"/>
      <c r="J26" s="102"/>
      <c r="K26" s="102"/>
      <c r="L26" s="102"/>
      <c r="M26" s="102"/>
      <c r="N26" s="102"/>
      <c r="O26" s="46"/>
      <c r="P26" s="102"/>
      <c r="Q26" s="102"/>
      <c r="R26" s="102"/>
      <c r="S26" s="102"/>
      <c r="T26" s="102"/>
      <c r="U26" s="102"/>
      <c r="V26" s="46"/>
      <c r="W26" s="102"/>
      <c r="X26" s="102"/>
      <c r="Y26" s="102"/>
      <c r="Z26" s="102"/>
      <c r="AA26" s="102"/>
      <c r="AB26" s="102"/>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s="39" customFormat="1" ht="12.75" customHeight="1" thickTop="1" x14ac:dyDescent="0.2">
      <c r="A27" s="40"/>
      <c r="B27" s="102"/>
      <c r="C27" s="102"/>
      <c r="D27" s="102"/>
      <c r="E27" s="102"/>
      <c r="F27" s="102"/>
      <c r="G27" s="102"/>
      <c r="H27" s="46"/>
      <c r="I27" s="102"/>
      <c r="J27" s="102"/>
      <c r="K27" s="102"/>
      <c r="L27" s="102"/>
      <c r="M27" s="102"/>
      <c r="N27" s="102"/>
      <c r="O27" s="46"/>
      <c r="P27" s="102"/>
      <c r="Q27" s="102"/>
      <c r="R27" s="102"/>
      <c r="S27" s="102"/>
      <c r="T27" s="102"/>
      <c r="U27" s="102"/>
      <c r="V27" s="46"/>
      <c r="W27" s="102"/>
      <c r="X27" s="102"/>
      <c r="Y27" s="102"/>
      <c r="Z27" s="102"/>
      <c r="AA27" s="102"/>
      <c r="AB27" s="102"/>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39" customFormat="1" ht="12.75" customHeight="1" x14ac:dyDescent="0.2">
      <c r="A28" s="40"/>
      <c r="B28" s="108" t="str">
        <f ca="1">(INDIRECT("Data!D"&amp;6))</f>
        <v>Owner:</v>
      </c>
      <c r="C28" s="108"/>
      <c r="D28" s="108"/>
      <c r="E28" s="108"/>
      <c r="F28" s="108"/>
      <c r="G28" s="108"/>
      <c r="H28" s="46"/>
      <c r="I28" s="108" t="str">
        <f ca="1">(INDIRECT("Data!D"&amp;6))</f>
        <v>Owner:</v>
      </c>
      <c r="J28" s="108"/>
      <c r="K28" s="108"/>
      <c r="L28" s="108"/>
      <c r="M28" s="108"/>
      <c r="N28" s="108"/>
      <c r="O28" s="46"/>
      <c r="P28" s="108" t="str">
        <f ca="1">(INDIRECT("Data!D"&amp;6))</f>
        <v>Owner:</v>
      </c>
      <c r="Q28" s="108"/>
      <c r="R28" s="108"/>
      <c r="S28" s="108"/>
      <c r="T28" s="108"/>
      <c r="U28" s="108"/>
      <c r="V28" s="46"/>
      <c r="W28" s="108" t="str">
        <f ca="1">(INDIRECT("Data!D"&amp;6))</f>
        <v>Owner:</v>
      </c>
      <c r="X28" s="108"/>
      <c r="Y28" s="108"/>
      <c r="Z28" s="108"/>
      <c r="AA28" s="108"/>
      <c r="AB28" s="108"/>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s="39" customFormat="1" ht="12.75" customHeight="1" x14ac:dyDescent="0.2">
      <c r="A29" s="40"/>
      <c r="B29" s="109" t="str">
        <f ca="1">IF(INDIRECT("Resources!C"&amp;VALUE(C34))=0,"",INDIRECT("Resources!C"&amp;VALUE(C34)))</f>
        <v>Date Farmer</v>
      </c>
      <c r="C29" s="109"/>
      <c r="D29" s="109"/>
      <c r="E29" s="109"/>
      <c r="F29" s="109"/>
      <c r="G29" s="109"/>
      <c r="H29" s="46"/>
      <c r="I29" s="109" t="str">
        <f ca="1">IF(INDIRECT("Resources!C"&amp;VALUE(J34))=0,"",INDIRECT("Resources!C"&amp;VALUE(J34)))</f>
        <v>Shepherd</v>
      </c>
      <c r="J29" s="109"/>
      <c r="K29" s="109"/>
      <c r="L29" s="109"/>
      <c r="M29" s="109"/>
      <c r="N29" s="109"/>
      <c r="O29" s="46"/>
      <c r="P29" s="109" t="str">
        <f ca="1">IF(INDIRECT("Resources!C"&amp;VALUE(Q34))=0,"",INDIRECT("Resources!C"&amp;VALUE(Q34)))</f>
        <v>Vintner</v>
      </c>
      <c r="Q29" s="109"/>
      <c r="R29" s="109"/>
      <c r="S29" s="109"/>
      <c r="T29" s="109"/>
      <c r="U29" s="109"/>
      <c r="V29" s="46"/>
      <c r="W29" s="109" t="str">
        <f ca="1">IF(INDIRECT("Resources!C"&amp;VALUE(X34))=0,"",INDIRECT("Resources!C"&amp;VALUE(X34)))</f>
        <v>Potter</v>
      </c>
      <c r="X29" s="109"/>
      <c r="Y29" s="109"/>
      <c r="Z29" s="109"/>
      <c r="AA29" s="109"/>
      <c r="AB29" s="109"/>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s="39" customFormat="1" ht="12.75" customHeight="1" x14ac:dyDescent="0.2">
      <c r="A30" s="40"/>
      <c r="B30" s="109"/>
      <c r="C30" s="109"/>
      <c r="D30" s="109"/>
      <c r="E30" s="109"/>
      <c r="F30" s="109"/>
      <c r="G30" s="109"/>
      <c r="H30" s="46"/>
      <c r="I30" s="109"/>
      <c r="J30" s="109"/>
      <c r="K30" s="109"/>
      <c r="L30" s="109"/>
      <c r="M30" s="109"/>
      <c r="N30" s="109"/>
      <c r="O30" s="46"/>
      <c r="P30" s="109"/>
      <c r="Q30" s="109"/>
      <c r="R30" s="109"/>
      <c r="S30" s="109"/>
      <c r="T30" s="109"/>
      <c r="U30" s="109"/>
      <c r="V30" s="46"/>
      <c r="W30" s="109"/>
      <c r="X30" s="109"/>
      <c r="Y30" s="109"/>
      <c r="Z30" s="109"/>
      <c r="AA30" s="109"/>
      <c r="AB30" s="109"/>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39" customFormat="1" ht="12.75" customHeight="1" x14ac:dyDescent="0.2">
      <c r="A31" s="40"/>
      <c r="B31" s="109"/>
      <c r="C31" s="109"/>
      <c r="D31" s="109"/>
      <c r="E31" s="109"/>
      <c r="F31" s="109"/>
      <c r="G31" s="109"/>
      <c r="H31" s="46"/>
      <c r="I31" s="109"/>
      <c r="J31" s="109"/>
      <c r="K31" s="109"/>
      <c r="L31" s="109"/>
      <c r="M31" s="109"/>
      <c r="N31" s="109"/>
      <c r="O31" s="46"/>
      <c r="P31" s="109"/>
      <c r="Q31" s="109"/>
      <c r="R31" s="109"/>
      <c r="S31" s="109"/>
      <c r="T31" s="109"/>
      <c r="U31" s="109"/>
      <c r="V31" s="46"/>
      <c r="W31" s="109"/>
      <c r="X31" s="109"/>
      <c r="Y31" s="109"/>
      <c r="Z31" s="109"/>
      <c r="AA31" s="109"/>
      <c r="AB31" s="109"/>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s="39" customFormat="1" ht="12.75" customHeight="1" x14ac:dyDescent="0.2">
      <c r="A32" s="40"/>
      <c r="B32" s="109"/>
      <c r="C32" s="109"/>
      <c r="D32" s="109"/>
      <c r="E32" s="109"/>
      <c r="F32" s="109"/>
      <c r="G32" s="109"/>
      <c r="H32" s="46"/>
      <c r="I32" s="109"/>
      <c r="J32" s="109"/>
      <c r="K32" s="109"/>
      <c r="L32" s="109"/>
      <c r="M32" s="109"/>
      <c r="N32" s="109"/>
      <c r="O32" s="46"/>
      <c r="P32" s="109"/>
      <c r="Q32" s="109"/>
      <c r="R32" s="109"/>
      <c r="S32" s="109"/>
      <c r="T32" s="109"/>
      <c r="U32" s="109"/>
      <c r="V32" s="46"/>
      <c r="W32" s="109"/>
      <c r="X32" s="109"/>
      <c r="Y32" s="109"/>
      <c r="Z32" s="109"/>
      <c r="AA32" s="109"/>
      <c r="AB32" s="109"/>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s="39" customFormat="1" ht="9.75" customHeight="1" x14ac:dyDescent="0.2">
      <c r="A33" s="40"/>
      <c r="B33" s="109"/>
      <c r="C33" s="109"/>
      <c r="D33" s="109"/>
      <c r="E33" s="109"/>
      <c r="F33" s="109"/>
      <c r="G33" s="109"/>
      <c r="H33" s="46"/>
      <c r="I33" s="109"/>
      <c r="J33" s="109"/>
      <c r="K33" s="109"/>
      <c r="L33" s="109"/>
      <c r="M33" s="109"/>
      <c r="N33" s="109"/>
      <c r="O33" s="46"/>
      <c r="P33" s="109"/>
      <c r="Q33" s="109"/>
      <c r="R33" s="109"/>
      <c r="S33" s="109"/>
      <c r="T33" s="109"/>
      <c r="U33" s="109"/>
      <c r="V33" s="46"/>
      <c r="W33" s="109"/>
      <c r="X33" s="109"/>
      <c r="Y33" s="109"/>
      <c r="Z33" s="109"/>
      <c r="AA33" s="109"/>
      <c r="AB33" s="109"/>
      <c r="AC33" s="46"/>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s="39" customFormat="1" x14ac:dyDescent="0.2">
      <c r="A34" s="40"/>
      <c r="B34" s="47" t="str">
        <f ca="1">(INDIRECT("Data!A"&amp;1))</f>
        <v>RES</v>
      </c>
      <c r="C34" s="48">
        <f>X17+1</f>
        <v>6</v>
      </c>
      <c r="D34" s="49"/>
      <c r="E34" s="49"/>
      <c r="F34" s="50" t="s">
        <v>180</v>
      </c>
      <c r="G34" s="51" t="str">
        <f ca="1">(INDIRECT("Data!E"&amp;1))</f>
        <v>0.1.5</v>
      </c>
      <c r="H34" s="46"/>
      <c r="I34" s="47" t="str">
        <f ca="1">(INDIRECT("Data!A"&amp;1))</f>
        <v>RES</v>
      </c>
      <c r="J34" s="48">
        <f>C34+1</f>
        <v>7</v>
      </c>
      <c r="K34" s="49"/>
      <c r="L34" s="49"/>
      <c r="M34" s="50" t="s">
        <v>180</v>
      </c>
      <c r="N34" s="51" t="str">
        <f ca="1">(INDIRECT("Data!E"&amp;1))</f>
        <v>0.1.5</v>
      </c>
      <c r="O34" s="46"/>
      <c r="P34" s="47" t="str">
        <f ca="1">(INDIRECT("Data!A"&amp;1))</f>
        <v>RES</v>
      </c>
      <c r="Q34" s="48">
        <f>J34+1</f>
        <v>8</v>
      </c>
      <c r="R34" s="49"/>
      <c r="S34" s="49"/>
      <c r="T34" s="50" t="s">
        <v>180</v>
      </c>
      <c r="U34" s="51" t="str">
        <f ca="1">(INDIRECT("Data!E"&amp;1))</f>
        <v>0.1.5</v>
      </c>
      <c r="V34" s="46"/>
      <c r="W34" s="47" t="str">
        <f ca="1">(INDIRECT("Data!A"&amp;1))</f>
        <v>RES</v>
      </c>
      <c r="X34" s="48">
        <f>Q34+1</f>
        <v>9</v>
      </c>
      <c r="Y34" s="49"/>
      <c r="Z34" s="49"/>
      <c r="AA34" s="50" t="s">
        <v>180</v>
      </c>
      <c r="AB34" s="51" t="str">
        <f ca="1">(INDIRECT("Data!E"&amp;1))</f>
        <v>0.1.5</v>
      </c>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42" customFormat="1" ht="11.25" customHeight="1" x14ac:dyDescent="0.2">
      <c r="A35" s="4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row>
    <row r="36" spans="1:1024" s="42" customFormat="1" ht="11.25" customHeight="1" x14ac:dyDescent="0.2">
      <c r="A36" s="40"/>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row>
    <row r="37" spans="1:1024" s="45" customFormat="1" ht="33.75" customHeight="1" thickBot="1" x14ac:dyDescent="0.35">
      <c r="A37" s="43"/>
      <c r="B37" s="110" t="str">
        <f ca="1">INDIRECT("Resources!A" &amp;VALUE(C52))</f>
        <v>Garment</v>
      </c>
      <c r="C37" s="110"/>
      <c r="D37" s="110"/>
      <c r="E37" s="110"/>
      <c r="F37" s="105" t="str">
        <f ca="1">CONCATENATE(INDIRECT("Resources!E" &amp;VALUE(C52)), " Dinarim")</f>
        <v>3 Dinarim</v>
      </c>
      <c r="G37" s="105"/>
      <c r="H37" s="44"/>
      <c r="I37" s="110" t="str">
        <f ca="1">INDIRECT("Resources!A" &amp;VALUE(J52))</f>
        <v>Pitcher of Wine</v>
      </c>
      <c r="J37" s="110"/>
      <c r="K37" s="110"/>
      <c r="L37" s="110"/>
      <c r="M37" s="105" t="str">
        <f ca="1">CONCATENATE(INDIRECT("Resources!E" &amp;VALUE(J52)), " Dinarim")</f>
        <v>3 Dinarim</v>
      </c>
      <c r="N37" s="105"/>
      <c r="O37" s="44"/>
      <c r="P37" s="111" t="str">
        <f ca="1">INDIRECT("Resources!A" &amp;VALUE(Q52))</f>
        <v>Jar of Honey</v>
      </c>
      <c r="Q37" s="111"/>
      <c r="R37" s="111"/>
      <c r="S37" s="111"/>
      <c r="T37" s="112" t="str">
        <f ca="1">CONCATENATE(INDIRECT("Resources!E" &amp;VALUE(Q52)), " Dinarim")</f>
        <v>4 Dinarim</v>
      </c>
      <c r="U37" s="112"/>
      <c r="V37" s="44"/>
      <c r="W37" s="111" t="str">
        <f ca="1">INDIRECT("Resources!A" &amp;VALUE(X52))</f>
        <v>Jar of Honey</v>
      </c>
      <c r="X37" s="111"/>
      <c r="Y37" s="111"/>
      <c r="Z37" s="111"/>
      <c r="AA37" s="112" t="str">
        <f ca="1">CONCATENATE(INDIRECT("Resources!E" &amp;VALUE(X52)), " Dinarim")</f>
        <v>4 Dinarim</v>
      </c>
      <c r="AB37" s="112"/>
      <c r="AC37" s="44"/>
    </row>
    <row r="38" spans="1:1024" s="39" customFormat="1" ht="18.75" thickTop="1" thickBot="1" x14ac:dyDescent="0.35">
      <c r="A38" s="40"/>
      <c r="B38" s="101" t="str">
        <f ca="1">IF(INDIRECT("Resources!B"&amp;VALUE(C52))=0,"",INDIRECT("Resources!B"&amp;VALUE(C52)))</f>
        <v>Starting Resource</v>
      </c>
      <c r="C38" s="101"/>
      <c r="D38" s="101"/>
      <c r="E38" s="101"/>
      <c r="F38" s="101"/>
      <c r="G38" s="101"/>
      <c r="H38" s="46"/>
      <c r="I38" s="101" t="str">
        <f ca="1">IF(INDIRECT("Resources!B"&amp;VALUE(J52))=0,"",INDIRECT("Resources!B"&amp;VALUE(J52)))</f>
        <v>Starting Resource</v>
      </c>
      <c r="J38" s="101"/>
      <c r="K38" s="101"/>
      <c r="L38" s="101"/>
      <c r="M38" s="101"/>
      <c r="N38" s="101"/>
      <c r="O38" s="46"/>
      <c r="P38" s="106" t="str">
        <f ca="1">IF(INDIRECT("Resources!B"&amp;VALUE(Q52))=0,"",INDIRECT("Resources!B"&amp;VALUE(Q52)))</f>
        <v>Resource</v>
      </c>
      <c r="Q38" s="106"/>
      <c r="R38" s="106"/>
      <c r="S38" s="106"/>
      <c r="T38" s="106"/>
      <c r="U38" s="106"/>
      <c r="V38" s="46"/>
      <c r="W38" s="106" t="str">
        <f ca="1">IF(INDIRECT("Resources!B"&amp;VALUE(X52))=0,"",INDIRECT("Resources!B"&amp;VALUE(X52)))</f>
        <v>Resource</v>
      </c>
      <c r="X38" s="106"/>
      <c r="Y38" s="106"/>
      <c r="Z38" s="106"/>
      <c r="AA38" s="106"/>
      <c r="AB38" s="106"/>
      <c r="AC38" s="46"/>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39" customFormat="1" ht="12.75" customHeight="1" thickTop="1" thickBot="1" x14ac:dyDescent="0.25">
      <c r="A39" s="40"/>
      <c r="B39" s="102" t="str">
        <f ca="1">IF(INDIRECT("Resources!D"&amp;VALUE(C52))=0,"",INDIRECT("Resources!D"&amp;VALUE(C52)))</f>
        <v/>
      </c>
      <c r="C39" s="102"/>
      <c r="D39" s="102"/>
      <c r="E39" s="102"/>
      <c r="F39" s="102"/>
      <c r="G39" s="102"/>
      <c r="H39" s="46"/>
      <c r="I39" s="102" t="str">
        <f ca="1">IF(INDIRECT("Resources!D"&amp;VALUE(J52))=0,"",INDIRECT("Resources!D"&amp;VALUE(J52)))</f>
        <v/>
      </c>
      <c r="J39" s="102"/>
      <c r="K39" s="102"/>
      <c r="L39" s="102"/>
      <c r="M39" s="102"/>
      <c r="N39" s="102"/>
      <c r="O39" s="46"/>
      <c r="P39" s="107" t="str">
        <f ca="1">IF(INDIRECT("Resources!D"&amp;VALUE(Q52))=0,"",INDIRECT("Resources!D"&amp;VALUE(Q52)))</f>
        <v/>
      </c>
      <c r="Q39" s="107"/>
      <c r="R39" s="107"/>
      <c r="S39" s="107"/>
      <c r="T39" s="107"/>
      <c r="U39" s="107"/>
      <c r="V39" s="46"/>
      <c r="W39" s="107" t="str">
        <f ca="1">IF(INDIRECT("Resources!D"&amp;VALUE(X52))=0,"",INDIRECT("Resources!D"&amp;VALUE(X52)))</f>
        <v/>
      </c>
      <c r="X39" s="107"/>
      <c r="Y39" s="107"/>
      <c r="Z39" s="107"/>
      <c r="AA39" s="107"/>
      <c r="AB39" s="107"/>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s="39" customFormat="1" ht="12.75" customHeight="1" thickTop="1" thickBot="1" x14ac:dyDescent="0.25">
      <c r="A40" s="40"/>
      <c r="B40" s="102"/>
      <c r="C40" s="102"/>
      <c r="D40" s="102"/>
      <c r="E40" s="102"/>
      <c r="F40" s="102"/>
      <c r="G40" s="102"/>
      <c r="H40" s="46"/>
      <c r="I40" s="102"/>
      <c r="J40" s="102"/>
      <c r="K40" s="102"/>
      <c r="L40" s="102"/>
      <c r="M40" s="102"/>
      <c r="N40" s="102"/>
      <c r="O40" s="46"/>
      <c r="P40" s="107"/>
      <c r="Q40" s="107"/>
      <c r="R40" s="107"/>
      <c r="S40" s="107"/>
      <c r="T40" s="107"/>
      <c r="U40" s="107"/>
      <c r="V40" s="46"/>
      <c r="W40" s="107"/>
      <c r="X40" s="107"/>
      <c r="Y40" s="107"/>
      <c r="Z40" s="107"/>
      <c r="AA40" s="107"/>
      <c r="AB40" s="107"/>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s="39" customFormat="1" ht="12.75" customHeight="1" thickTop="1" thickBot="1" x14ac:dyDescent="0.25">
      <c r="A41" s="40"/>
      <c r="B41" s="102"/>
      <c r="C41" s="102"/>
      <c r="D41" s="102"/>
      <c r="E41" s="102"/>
      <c r="F41" s="102"/>
      <c r="G41" s="102"/>
      <c r="H41" s="46"/>
      <c r="I41" s="102"/>
      <c r="J41" s="102"/>
      <c r="K41" s="102"/>
      <c r="L41" s="102"/>
      <c r="M41" s="102"/>
      <c r="N41" s="102"/>
      <c r="O41" s="46"/>
      <c r="P41" s="107"/>
      <c r="Q41" s="107"/>
      <c r="R41" s="107"/>
      <c r="S41" s="107"/>
      <c r="T41" s="107"/>
      <c r="U41" s="107"/>
      <c r="V41" s="46"/>
      <c r="W41" s="107"/>
      <c r="X41" s="107"/>
      <c r="Y41" s="107"/>
      <c r="Z41" s="107"/>
      <c r="AA41" s="107"/>
      <c r="AB41" s="107"/>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s="39" customFormat="1" ht="12.75" customHeight="1" thickTop="1" thickBot="1" x14ac:dyDescent="0.25">
      <c r="A42" s="40"/>
      <c r="B42" s="102"/>
      <c r="C42" s="102"/>
      <c r="D42" s="102"/>
      <c r="E42" s="102"/>
      <c r="F42" s="102"/>
      <c r="G42" s="102"/>
      <c r="H42" s="46"/>
      <c r="I42" s="102"/>
      <c r="J42" s="102"/>
      <c r="K42" s="102"/>
      <c r="L42" s="102"/>
      <c r="M42" s="102"/>
      <c r="N42" s="102"/>
      <c r="O42" s="46"/>
      <c r="P42" s="107"/>
      <c r="Q42" s="107"/>
      <c r="R42" s="107"/>
      <c r="S42" s="107"/>
      <c r="T42" s="107"/>
      <c r="U42" s="107"/>
      <c r="V42" s="46"/>
      <c r="W42" s="107"/>
      <c r="X42" s="107"/>
      <c r="Y42" s="107"/>
      <c r="Z42" s="107"/>
      <c r="AA42" s="107"/>
      <c r="AB42" s="107"/>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39" customFormat="1" ht="12.75" customHeight="1" thickTop="1" thickBot="1" x14ac:dyDescent="0.25">
      <c r="A43" s="40"/>
      <c r="B43" s="102"/>
      <c r="C43" s="102"/>
      <c r="D43" s="102"/>
      <c r="E43" s="102"/>
      <c r="F43" s="102"/>
      <c r="G43" s="102"/>
      <c r="H43" s="46"/>
      <c r="I43" s="102"/>
      <c r="J43" s="102"/>
      <c r="K43" s="102"/>
      <c r="L43" s="102"/>
      <c r="M43" s="102"/>
      <c r="N43" s="102"/>
      <c r="O43" s="46"/>
      <c r="P43" s="107"/>
      <c r="Q43" s="107"/>
      <c r="R43" s="107"/>
      <c r="S43" s="107"/>
      <c r="T43" s="107"/>
      <c r="U43" s="107"/>
      <c r="V43" s="46"/>
      <c r="W43" s="107"/>
      <c r="X43" s="107"/>
      <c r="Y43" s="107"/>
      <c r="Z43" s="107"/>
      <c r="AA43" s="107"/>
      <c r="AB43" s="107"/>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s="39" customFormat="1" ht="12.75" customHeight="1" thickTop="1" thickBot="1" x14ac:dyDescent="0.25">
      <c r="A44" s="40"/>
      <c r="B44" s="102"/>
      <c r="C44" s="102"/>
      <c r="D44" s="102"/>
      <c r="E44" s="102"/>
      <c r="F44" s="102"/>
      <c r="G44" s="102"/>
      <c r="H44" s="46"/>
      <c r="I44" s="102"/>
      <c r="J44" s="102"/>
      <c r="K44" s="102"/>
      <c r="L44" s="102"/>
      <c r="M44" s="102"/>
      <c r="N44" s="102"/>
      <c r="O44" s="46"/>
      <c r="P44" s="107"/>
      <c r="Q44" s="107"/>
      <c r="R44" s="107"/>
      <c r="S44" s="107"/>
      <c r="T44" s="107"/>
      <c r="U44" s="107"/>
      <c r="V44" s="46"/>
      <c r="W44" s="107"/>
      <c r="X44" s="107"/>
      <c r="Y44" s="107"/>
      <c r="Z44" s="107"/>
      <c r="AA44" s="107"/>
      <c r="AB44" s="107"/>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s="39" customFormat="1" ht="12.75" customHeight="1" thickTop="1" x14ac:dyDescent="0.2">
      <c r="A45" s="40"/>
      <c r="B45" s="102"/>
      <c r="C45" s="102"/>
      <c r="D45" s="102"/>
      <c r="E45" s="102"/>
      <c r="F45" s="102"/>
      <c r="G45" s="102"/>
      <c r="H45" s="46"/>
      <c r="I45" s="102"/>
      <c r="J45" s="102"/>
      <c r="K45" s="102"/>
      <c r="L45" s="102"/>
      <c r="M45" s="102"/>
      <c r="N45" s="102"/>
      <c r="O45" s="46"/>
      <c r="P45" s="107"/>
      <c r="Q45" s="107"/>
      <c r="R45" s="107"/>
      <c r="S45" s="107"/>
      <c r="T45" s="107"/>
      <c r="U45" s="107"/>
      <c r="V45" s="46"/>
      <c r="W45" s="107"/>
      <c r="X45" s="107"/>
      <c r="Y45" s="107"/>
      <c r="Z45" s="107"/>
      <c r="AA45" s="107"/>
      <c r="AB45" s="107"/>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s="39" customFormat="1" ht="12.75" customHeight="1" x14ac:dyDescent="0.2">
      <c r="A46" s="40"/>
      <c r="B46" s="108" t="str">
        <f ca="1">(INDIRECT("Data!D"&amp;6))</f>
        <v>Owner:</v>
      </c>
      <c r="C46" s="108"/>
      <c r="D46" s="108"/>
      <c r="E46" s="108"/>
      <c r="F46" s="108"/>
      <c r="G46" s="108"/>
      <c r="H46" s="46"/>
      <c r="I46" s="108" t="str">
        <f ca="1">(INDIRECT("Data!D"&amp;6))</f>
        <v>Owner:</v>
      </c>
      <c r="J46" s="108"/>
      <c r="K46" s="108"/>
      <c r="L46" s="108"/>
      <c r="M46" s="108"/>
      <c r="N46" s="108"/>
      <c r="O46" s="46"/>
      <c r="P46" s="108" t="str">
        <f ca="1">(INDIRECT("Data!D"&amp;6))</f>
        <v>Owner:</v>
      </c>
      <c r="Q46" s="108"/>
      <c r="R46" s="108"/>
      <c r="S46" s="108"/>
      <c r="T46" s="108"/>
      <c r="U46" s="108"/>
      <c r="V46" s="46"/>
      <c r="W46" s="108" t="str">
        <f ca="1">(INDIRECT("Data!D"&amp;6))</f>
        <v>Owner:</v>
      </c>
      <c r="X46" s="108"/>
      <c r="Y46" s="108"/>
      <c r="Z46" s="108"/>
      <c r="AA46" s="108"/>
      <c r="AB46" s="108"/>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s="39" customFormat="1" ht="12.75" customHeight="1" x14ac:dyDescent="0.2">
      <c r="A47" s="40"/>
      <c r="B47" s="109" t="str">
        <f ca="1">IF(INDIRECT("Resources!C"&amp;VALUE(C52))=0,"",INDIRECT("Resources!C"&amp;VALUE(C52)))</f>
        <v>Cowherd</v>
      </c>
      <c r="C47" s="109"/>
      <c r="D47" s="109"/>
      <c r="E47" s="109"/>
      <c r="F47" s="109"/>
      <c r="G47" s="109"/>
      <c r="H47" s="46"/>
      <c r="I47" s="109" t="str">
        <f ca="1">IF(INDIRECT("Resources!C"&amp;VALUE(J52))=0,"",INDIRECT("Resources!C"&amp;VALUE(J52)))</f>
        <v>Date Farmer</v>
      </c>
      <c r="J47" s="109"/>
      <c r="K47" s="109"/>
      <c r="L47" s="109"/>
      <c r="M47" s="109"/>
      <c r="N47" s="109"/>
      <c r="O47" s="46"/>
      <c r="P47" s="109" t="str">
        <f ca="1">IF(INDIRECT("Resources!C"&amp;VALUE(Q52))=0,"",INDIRECT("Resources!C"&amp;VALUE(Q52)))</f>
        <v>Any</v>
      </c>
      <c r="Q47" s="109"/>
      <c r="R47" s="109"/>
      <c r="S47" s="109"/>
      <c r="T47" s="109"/>
      <c r="U47" s="109"/>
      <c r="V47" s="46"/>
      <c r="W47" s="109" t="str">
        <f ca="1">IF(INDIRECT("Resources!C"&amp;VALUE(X52))=0,"",INDIRECT("Resources!C"&amp;VALUE(X52)))</f>
        <v>Any</v>
      </c>
      <c r="X47" s="109"/>
      <c r="Y47" s="109"/>
      <c r="Z47" s="109"/>
      <c r="AA47" s="109"/>
      <c r="AB47" s="109"/>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s="39" customFormat="1" ht="12.75" customHeight="1" x14ac:dyDescent="0.2">
      <c r="A48" s="40"/>
      <c r="B48" s="109"/>
      <c r="C48" s="109"/>
      <c r="D48" s="109"/>
      <c r="E48" s="109"/>
      <c r="F48" s="109"/>
      <c r="G48" s="109"/>
      <c r="H48" s="46"/>
      <c r="I48" s="109"/>
      <c r="J48" s="109"/>
      <c r="K48" s="109"/>
      <c r="L48" s="109"/>
      <c r="M48" s="109"/>
      <c r="N48" s="109"/>
      <c r="O48" s="46"/>
      <c r="P48" s="109"/>
      <c r="Q48" s="109"/>
      <c r="R48" s="109"/>
      <c r="S48" s="109"/>
      <c r="T48" s="109"/>
      <c r="U48" s="109"/>
      <c r="V48" s="46"/>
      <c r="W48" s="109"/>
      <c r="X48" s="109"/>
      <c r="Y48" s="109"/>
      <c r="Z48" s="109"/>
      <c r="AA48" s="109"/>
      <c r="AB48" s="109"/>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39" customFormat="1" ht="12.75" customHeight="1" x14ac:dyDescent="0.2">
      <c r="A49" s="40"/>
      <c r="B49" s="109"/>
      <c r="C49" s="109"/>
      <c r="D49" s="109"/>
      <c r="E49" s="109"/>
      <c r="F49" s="109"/>
      <c r="G49" s="109"/>
      <c r="H49" s="46"/>
      <c r="I49" s="109"/>
      <c r="J49" s="109"/>
      <c r="K49" s="109"/>
      <c r="L49" s="109"/>
      <c r="M49" s="109"/>
      <c r="N49" s="109"/>
      <c r="O49" s="46"/>
      <c r="P49" s="109"/>
      <c r="Q49" s="109"/>
      <c r="R49" s="109"/>
      <c r="S49" s="109"/>
      <c r="T49" s="109"/>
      <c r="U49" s="109"/>
      <c r="V49" s="46"/>
      <c r="W49" s="109"/>
      <c r="X49" s="109"/>
      <c r="Y49" s="109"/>
      <c r="Z49" s="109"/>
      <c r="AA49" s="109"/>
      <c r="AB49" s="109"/>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39" customFormat="1" ht="12.75" customHeight="1" x14ac:dyDescent="0.2">
      <c r="A50" s="40"/>
      <c r="B50" s="109"/>
      <c r="C50" s="109"/>
      <c r="D50" s="109"/>
      <c r="E50" s="109"/>
      <c r="F50" s="109"/>
      <c r="G50" s="109"/>
      <c r="H50" s="46"/>
      <c r="I50" s="109"/>
      <c r="J50" s="109"/>
      <c r="K50" s="109"/>
      <c r="L50" s="109"/>
      <c r="M50" s="109"/>
      <c r="N50" s="109"/>
      <c r="O50" s="46"/>
      <c r="P50" s="109"/>
      <c r="Q50" s="109"/>
      <c r="R50" s="109"/>
      <c r="S50" s="109"/>
      <c r="T50" s="109"/>
      <c r="U50" s="109"/>
      <c r="V50" s="46"/>
      <c r="W50" s="109"/>
      <c r="X50" s="109"/>
      <c r="Y50" s="109"/>
      <c r="Z50" s="109"/>
      <c r="AA50" s="109"/>
      <c r="AB50" s="109"/>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s="39" customFormat="1" ht="9.75" customHeight="1" x14ac:dyDescent="0.2">
      <c r="A51" s="40"/>
      <c r="B51" s="109"/>
      <c r="C51" s="109"/>
      <c r="D51" s="109"/>
      <c r="E51" s="109"/>
      <c r="F51" s="109"/>
      <c r="G51" s="109"/>
      <c r="H51" s="46"/>
      <c r="I51" s="109"/>
      <c r="J51" s="109"/>
      <c r="K51" s="109"/>
      <c r="L51" s="109"/>
      <c r="M51" s="109"/>
      <c r="N51" s="109"/>
      <c r="O51" s="46"/>
      <c r="P51" s="109"/>
      <c r="Q51" s="109"/>
      <c r="R51" s="109"/>
      <c r="S51" s="109"/>
      <c r="T51" s="109"/>
      <c r="U51" s="109"/>
      <c r="V51" s="46"/>
      <c r="W51" s="109"/>
      <c r="X51" s="109"/>
      <c r="Y51" s="109"/>
      <c r="Z51" s="109"/>
      <c r="AA51" s="109"/>
      <c r="AB51" s="109"/>
      <c r="AC51" s="46"/>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s="39" customFormat="1" x14ac:dyDescent="0.2">
      <c r="A52" s="40"/>
      <c r="B52" s="47" t="str">
        <f ca="1">(INDIRECT("Data!A"&amp;1))</f>
        <v>RES</v>
      </c>
      <c r="C52" s="48">
        <f>X34+1</f>
        <v>10</v>
      </c>
      <c r="D52" s="49"/>
      <c r="E52" s="49"/>
      <c r="F52" s="50" t="s">
        <v>180</v>
      </c>
      <c r="G52" s="51" t="str">
        <f ca="1">(INDIRECT("Data!E"&amp;1))</f>
        <v>0.1.5</v>
      </c>
      <c r="H52" s="46"/>
      <c r="I52" s="47" t="str">
        <f ca="1">(INDIRECT("Data!A"&amp;1))</f>
        <v>RES</v>
      </c>
      <c r="J52" s="48">
        <f>C52+1</f>
        <v>11</v>
      </c>
      <c r="K52" s="49"/>
      <c r="L52" s="49"/>
      <c r="M52" s="50" t="s">
        <v>180</v>
      </c>
      <c r="N52" s="51" t="str">
        <f ca="1">(INDIRECT("Data!E"&amp;1))</f>
        <v>0.1.5</v>
      </c>
      <c r="O52" s="46"/>
      <c r="P52" s="47" t="str">
        <f ca="1">(INDIRECT("Data!A"&amp;1))</f>
        <v>RES</v>
      </c>
      <c r="Q52" s="48">
        <f>J52+1</f>
        <v>12</v>
      </c>
      <c r="R52" s="49"/>
      <c r="S52" s="49"/>
      <c r="T52" s="50" t="s">
        <v>180</v>
      </c>
      <c r="U52" s="51" t="str">
        <f ca="1">(INDIRECT("Data!E"&amp;1))</f>
        <v>0.1.5</v>
      </c>
      <c r="V52" s="46"/>
      <c r="W52" s="47" t="str">
        <f ca="1">(INDIRECT("Data!A"&amp;1))</f>
        <v>RES</v>
      </c>
      <c r="X52" s="48">
        <v>12</v>
      </c>
      <c r="Y52" s="49"/>
      <c r="Z52" s="49"/>
      <c r="AA52" s="50" t="s">
        <v>180</v>
      </c>
      <c r="AB52" s="51" t="str">
        <f ca="1">(INDIRECT("Data!E"&amp;1))</f>
        <v>0.1.5</v>
      </c>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42" customFormat="1" ht="11.25" customHeight="1" x14ac:dyDescent="0.2">
      <c r="A53" s="40"/>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row>
    <row r="54" spans="1:1024" s="45" customFormat="1" ht="33.75" customHeight="1" thickBot="1" x14ac:dyDescent="0.35">
      <c r="A54" s="43"/>
      <c r="B54" s="111" t="str">
        <f ca="1">INDIRECT("Resources!A" &amp;VALUE(C69))</f>
        <v>Jar of Honey</v>
      </c>
      <c r="C54" s="111"/>
      <c r="D54" s="111"/>
      <c r="E54" s="111"/>
      <c r="F54" s="112" t="str">
        <f ca="1">CONCATENATE(INDIRECT("Resources!E" &amp;VALUE(C69)), " Dinarim")</f>
        <v>4 Dinarim</v>
      </c>
      <c r="G54" s="112"/>
      <c r="H54" s="44"/>
      <c r="I54" s="111" t="str">
        <f ca="1">INDIRECT("Resources!A" &amp;VALUE(J69))</f>
        <v>Jar of Milk</v>
      </c>
      <c r="J54" s="111"/>
      <c r="K54" s="111"/>
      <c r="L54" s="111"/>
      <c r="M54" s="112" t="str">
        <f ca="1">CONCATENATE(INDIRECT("Resources!E" &amp;VALUE(J69)), " Dinarim")</f>
        <v>2 Dinarim</v>
      </c>
      <c r="N54" s="112"/>
      <c r="O54" s="44"/>
      <c r="P54" s="111" t="str">
        <f ca="1">INDIRECT("Resources!A" &amp;VALUE(Q69))</f>
        <v>Jar of Milk</v>
      </c>
      <c r="Q54" s="111"/>
      <c r="R54" s="111"/>
      <c r="S54" s="111"/>
      <c r="T54" s="112" t="str">
        <f ca="1">CONCATENATE(INDIRECT("Resources!E" &amp;VALUE(Q69)), " Dinarim")</f>
        <v>2 Dinarim</v>
      </c>
      <c r="U54" s="112"/>
      <c r="V54" s="44"/>
      <c r="W54" s="111" t="str">
        <f ca="1">INDIRECT("Resources!A" &amp;VALUE(X69))</f>
        <v>Jar of Milk</v>
      </c>
      <c r="X54" s="111"/>
      <c r="Y54" s="111"/>
      <c r="Z54" s="111"/>
      <c r="AA54" s="112" t="str">
        <f ca="1">CONCATENATE(INDIRECT("Resources!E" &amp;VALUE(X69)), " Dinarim")</f>
        <v>2 Dinarim</v>
      </c>
      <c r="AB54" s="112"/>
      <c r="AC54" s="44"/>
    </row>
    <row r="55" spans="1:1024" s="39" customFormat="1" ht="18.75" thickTop="1" thickBot="1" x14ac:dyDescent="0.35">
      <c r="A55" s="40"/>
      <c r="B55" s="106" t="str">
        <f ca="1">IF(INDIRECT("Resources!B"&amp;VALUE(C69))=0,"",INDIRECT("Resources!B"&amp;VALUE(C69)))</f>
        <v>Resource</v>
      </c>
      <c r="C55" s="106"/>
      <c r="D55" s="106"/>
      <c r="E55" s="106"/>
      <c r="F55" s="106"/>
      <c r="G55" s="106"/>
      <c r="H55" s="46"/>
      <c r="I55" s="106" t="str">
        <f ca="1">IF(INDIRECT("Resources!B"&amp;VALUE(J69))=0,"",INDIRECT("Resources!B"&amp;VALUE(J69)))</f>
        <v>Resource</v>
      </c>
      <c r="J55" s="106"/>
      <c r="K55" s="106"/>
      <c r="L55" s="106"/>
      <c r="M55" s="106"/>
      <c r="N55" s="106"/>
      <c r="O55" s="46"/>
      <c r="P55" s="106" t="str">
        <f ca="1">IF(INDIRECT("Resources!B"&amp;VALUE(Q69))=0,"",INDIRECT("Resources!B"&amp;VALUE(Q69)))</f>
        <v>Resource</v>
      </c>
      <c r="Q55" s="106"/>
      <c r="R55" s="106"/>
      <c r="S55" s="106"/>
      <c r="T55" s="106"/>
      <c r="U55" s="106"/>
      <c r="V55" s="46"/>
      <c r="W55" s="106" t="str">
        <f ca="1">IF(INDIRECT("Resources!B"&amp;VALUE(X69))=0,"",INDIRECT("Resources!B"&amp;VALUE(X69)))</f>
        <v>Resource</v>
      </c>
      <c r="X55" s="106"/>
      <c r="Y55" s="106"/>
      <c r="Z55" s="106"/>
      <c r="AA55" s="106"/>
      <c r="AB55" s="106"/>
      <c r="AC55" s="46"/>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s="39" customFormat="1" ht="12.75" customHeight="1" thickTop="1" thickBot="1" x14ac:dyDescent="0.25">
      <c r="A56" s="40"/>
      <c r="B56" s="107" t="str">
        <f ca="1">IF(INDIRECT("Resources!D"&amp;VALUE(C69))=0,"",INDIRECT("Resources!D"&amp;VALUE(C69)))</f>
        <v/>
      </c>
      <c r="C56" s="107"/>
      <c r="D56" s="107"/>
      <c r="E56" s="107"/>
      <c r="F56" s="107"/>
      <c r="G56" s="107"/>
      <c r="H56" s="46"/>
      <c r="I56" s="107" t="str">
        <f ca="1">IF(INDIRECT("Resources!D"&amp;VALUE(J69))=0,"",INDIRECT("Resources!D"&amp;VALUE(J69)))</f>
        <v/>
      </c>
      <c r="J56" s="107"/>
      <c r="K56" s="107"/>
      <c r="L56" s="107"/>
      <c r="M56" s="107"/>
      <c r="N56" s="107"/>
      <c r="O56" s="46"/>
      <c r="P56" s="107" t="str">
        <f ca="1">IF(INDIRECT("Resources!D"&amp;VALUE(Q69))=0,"",INDIRECT("Resources!D"&amp;VALUE(Q69)))</f>
        <v/>
      </c>
      <c r="Q56" s="107"/>
      <c r="R56" s="107"/>
      <c r="S56" s="107"/>
      <c r="T56" s="107"/>
      <c r="U56" s="107"/>
      <c r="V56" s="46"/>
      <c r="W56" s="107" t="str">
        <f ca="1">IF(INDIRECT("Resources!D"&amp;VALUE(X69))=0,"",INDIRECT("Resources!D"&amp;VALUE(X69)))</f>
        <v/>
      </c>
      <c r="X56" s="107"/>
      <c r="Y56" s="107"/>
      <c r="Z56" s="107"/>
      <c r="AA56" s="107"/>
      <c r="AB56" s="107"/>
      <c r="AC56" s="4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39" customFormat="1" ht="12.75" customHeight="1" thickTop="1" thickBot="1" x14ac:dyDescent="0.25">
      <c r="A57" s="40"/>
      <c r="B57" s="107"/>
      <c r="C57" s="107"/>
      <c r="D57" s="107"/>
      <c r="E57" s="107"/>
      <c r="F57" s="107"/>
      <c r="G57" s="107"/>
      <c r="H57" s="46"/>
      <c r="I57" s="107"/>
      <c r="J57" s="107"/>
      <c r="K57" s="107"/>
      <c r="L57" s="107"/>
      <c r="M57" s="107"/>
      <c r="N57" s="107"/>
      <c r="O57" s="46"/>
      <c r="P57" s="107"/>
      <c r="Q57" s="107"/>
      <c r="R57" s="107"/>
      <c r="S57" s="107"/>
      <c r="T57" s="107"/>
      <c r="U57" s="107"/>
      <c r="V57" s="46"/>
      <c r="W57" s="107"/>
      <c r="X57" s="107"/>
      <c r="Y57" s="107"/>
      <c r="Z57" s="107"/>
      <c r="AA57" s="107"/>
      <c r="AB57" s="107"/>
      <c r="AC57" s="46"/>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s="39" customFormat="1" ht="12.75" customHeight="1" thickTop="1" thickBot="1" x14ac:dyDescent="0.25">
      <c r="A58" s="40"/>
      <c r="B58" s="107"/>
      <c r="C58" s="107"/>
      <c r="D58" s="107"/>
      <c r="E58" s="107"/>
      <c r="F58" s="107"/>
      <c r="G58" s="107"/>
      <c r="H58" s="46"/>
      <c r="I58" s="107"/>
      <c r="J58" s="107"/>
      <c r="K58" s="107"/>
      <c r="L58" s="107"/>
      <c r="M58" s="107"/>
      <c r="N58" s="107"/>
      <c r="O58" s="46"/>
      <c r="P58" s="107"/>
      <c r="Q58" s="107"/>
      <c r="R58" s="107"/>
      <c r="S58" s="107"/>
      <c r="T58" s="107"/>
      <c r="U58" s="107"/>
      <c r="V58" s="46"/>
      <c r="W58" s="107"/>
      <c r="X58" s="107"/>
      <c r="Y58" s="107"/>
      <c r="Z58" s="107"/>
      <c r="AA58" s="107"/>
      <c r="AB58" s="107"/>
      <c r="AC58" s="46"/>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s="39" customFormat="1" ht="12.75" customHeight="1" thickTop="1" thickBot="1" x14ac:dyDescent="0.25">
      <c r="A59" s="40"/>
      <c r="B59" s="107"/>
      <c r="C59" s="107"/>
      <c r="D59" s="107"/>
      <c r="E59" s="107"/>
      <c r="F59" s="107"/>
      <c r="G59" s="107"/>
      <c r="H59" s="46"/>
      <c r="I59" s="107"/>
      <c r="J59" s="107"/>
      <c r="K59" s="107"/>
      <c r="L59" s="107"/>
      <c r="M59" s="107"/>
      <c r="N59" s="107"/>
      <c r="O59" s="46"/>
      <c r="P59" s="107"/>
      <c r="Q59" s="107"/>
      <c r="R59" s="107"/>
      <c r="S59" s="107"/>
      <c r="T59" s="107"/>
      <c r="U59" s="107"/>
      <c r="V59" s="46"/>
      <c r="W59" s="107"/>
      <c r="X59" s="107"/>
      <c r="Y59" s="107"/>
      <c r="Z59" s="107"/>
      <c r="AA59" s="107"/>
      <c r="AB59" s="107"/>
      <c r="AC59" s="46"/>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s="39" customFormat="1" ht="12.75" customHeight="1" thickTop="1" thickBot="1" x14ac:dyDescent="0.25">
      <c r="A60" s="40"/>
      <c r="B60" s="107"/>
      <c r="C60" s="107"/>
      <c r="D60" s="107"/>
      <c r="E60" s="107"/>
      <c r="F60" s="107"/>
      <c r="G60" s="107"/>
      <c r="H60" s="46"/>
      <c r="I60" s="107"/>
      <c r="J60" s="107"/>
      <c r="K60" s="107"/>
      <c r="L60" s="107"/>
      <c r="M60" s="107"/>
      <c r="N60" s="107"/>
      <c r="O60" s="46"/>
      <c r="P60" s="107"/>
      <c r="Q60" s="107"/>
      <c r="R60" s="107"/>
      <c r="S60" s="107"/>
      <c r="T60" s="107"/>
      <c r="U60" s="107"/>
      <c r="V60" s="46"/>
      <c r="W60" s="107"/>
      <c r="X60" s="107"/>
      <c r="Y60" s="107"/>
      <c r="Z60" s="107"/>
      <c r="AA60" s="107"/>
      <c r="AB60" s="107"/>
      <c r="AC60" s="46"/>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s="39" customFormat="1" ht="12.75" customHeight="1" thickTop="1" thickBot="1" x14ac:dyDescent="0.25">
      <c r="A61" s="40"/>
      <c r="B61" s="107"/>
      <c r="C61" s="107"/>
      <c r="D61" s="107"/>
      <c r="E61" s="107"/>
      <c r="F61" s="107"/>
      <c r="G61" s="107"/>
      <c r="H61" s="46"/>
      <c r="I61" s="107"/>
      <c r="J61" s="107"/>
      <c r="K61" s="107"/>
      <c r="L61" s="107"/>
      <c r="M61" s="107"/>
      <c r="N61" s="107"/>
      <c r="O61" s="46"/>
      <c r="P61" s="107"/>
      <c r="Q61" s="107"/>
      <c r="R61" s="107"/>
      <c r="S61" s="107"/>
      <c r="T61" s="107"/>
      <c r="U61" s="107"/>
      <c r="V61" s="46"/>
      <c r="W61" s="107"/>
      <c r="X61" s="107"/>
      <c r="Y61" s="107"/>
      <c r="Z61" s="107"/>
      <c r="AA61" s="107"/>
      <c r="AB61" s="107"/>
      <c r="AC61" s="46"/>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39" customFormat="1" ht="12.75" customHeight="1" thickTop="1" x14ac:dyDescent="0.2">
      <c r="A62" s="40"/>
      <c r="B62" s="107"/>
      <c r="C62" s="107"/>
      <c r="D62" s="107"/>
      <c r="E62" s="107"/>
      <c r="F62" s="107"/>
      <c r="G62" s="107"/>
      <c r="H62" s="46"/>
      <c r="I62" s="107"/>
      <c r="J62" s="107"/>
      <c r="K62" s="107"/>
      <c r="L62" s="107"/>
      <c r="M62" s="107"/>
      <c r="N62" s="107"/>
      <c r="O62" s="46"/>
      <c r="P62" s="107"/>
      <c r="Q62" s="107"/>
      <c r="R62" s="107"/>
      <c r="S62" s="107"/>
      <c r="T62" s="107"/>
      <c r="U62" s="107"/>
      <c r="V62" s="46"/>
      <c r="W62" s="107"/>
      <c r="X62" s="107"/>
      <c r="Y62" s="107"/>
      <c r="Z62" s="107"/>
      <c r="AA62" s="107"/>
      <c r="AB62" s="107"/>
      <c r="AC62" s="46"/>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39" customFormat="1" ht="12.75" customHeight="1" x14ac:dyDescent="0.2">
      <c r="A63" s="40"/>
      <c r="B63" s="108" t="str">
        <f ca="1">(INDIRECT("Data!D"&amp;6))</f>
        <v>Owner:</v>
      </c>
      <c r="C63" s="108"/>
      <c r="D63" s="108"/>
      <c r="E63" s="108"/>
      <c r="F63" s="108"/>
      <c r="G63" s="108"/>
      <c r="H63" s="46"/>
      <c r="I63" s="108" t="str">
        <f ca="1">(INDIRECT("Data!D"&amp;6))</f>
        <v>Owner:</v>
      </c>
      <c r="J63" s="108"/>
      <c r="K63" s="108"/>
      <c r="L63" s="108"/>
      <c r="M63" s="108"/>
      <c r="N63" s="108"/>
      <c r="O63" s="46"/>
      <c r="P63" s="108" t="str">
        <f ca="1">(INDIRECT("Data!D"&amp;6))</f>
        <v>Owner:</v>
      </c>
      <c r="Q63" s="108"/>
      <c r="R63" s="108"/>
      <c r="S63" s="108"/>
      <c r="T63" s="108"/>
      <c r="U63" s="108"/>
      <c r="V63" s="46"/>
      <c r="W63" s="108" t="str">
        <f ca="1">(INDIRECT("Data!D"&amp;6))</f>
        <v>Owner:</v>
      </c>
      <c r="X63" s="108"/>
      <c r="Y63" s="108"/>
      <c r="Z63" s="108"/>
      <c r="AA63" s="108"/>
      <c r="AB63" s="108"/>
      <c r="AC63" s="46"/>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s="39" customFormat="1" ht="12.75" customHeight="1" x14ac:dyDescent="0.2">
      <c r="A64" s="40"/>
      <c r="B64" s="109" t="str">
        <f ca="1">IF(INDIRECT("Resources!C"&amp;VALUE(C69))=0,"",INDIRECT("Resources!C"&amp;VALUE(C69)))</f>
        <v>Any</v>
      </c>
      <c r="C64" s="109"/>
      <c r="D64" s="109"/>
      <c r="E64" s="109"/>
      <c r="F64" s="109"/>
      <c r="G64" s="109"/>
      <c r="H64" s="46"/>
      <c r="I64" s="109" t="str">
        <f ca="1">IF(INDIRECT("Resources!C"&amp;VALUE(J69))=0,"",INDIRECT("Resources!C"&amp;VALUE(J69)))</f>
        <v>Any</v>
      </c>
      <c r="J64" s="109"/>
      <c r="K64" s="109"/>
      <c r="L64" s="109"/>
      <c r="M64" s="109"/>
      <c r="N64" s="109"/>
      <c r="O64" s="46"/>
      <c r="P64" s="109" t="str">
        <f ca="1">IF(INDIRECT("Resources!C"&amp;VALUE(Q69))=0,"",INDIRECT("Resources!C"&amp;VALUE(Q69)))</f>
        <v>Any</v>
      </c>
      <c r="Q64" s="109"/>
      <c r="R64" s="109"/>
      <c r="S64" s="109"/>
      <c r="T64" s="109"/>
      <c r="U64" s="109"/>
      <c r="V64" s="46"/>
      <c r="W64" s="109" t="str">
        <f ca="1">IF(INDIRECT("Resources!C"&amp;VALUE(X69))=0,"",INDIRECT("Resources!C"&amp;VALUE(X69)))</f>
        <v>Any</v>
      </c>
      <c r="X64" s="109"/>
      <c r="Y64" s="109"/>
      <c r="Z64" s="109"/>
      <c r="AA64" s="109"/>
      <c r="AB64" s="109"/>
      <c r="AC64" s="46"/>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s="39" customFormat="1" ht="12.75" customHeight="1" x14ac:dyDescent="0.2">
      <c r="A65" s="40"/>
      <c r="B65" s="109"/>
      <c r="C65" s="109"/>
      <c r="D65" s="109"/>
      <c r="E65" s="109"/>
      <c r="F65" s="109"/>
      <c r="G65" s="109"/>
      <c r="H65" s="46"/>
      <c r="I65" s="109"/>
      <c r="J65" s="109"/>
      <c r="K65" s="109"/>
      <c r="L65" s="109"/>
      <c r="M65" s="109"/>
      <c r="N65" s="109"/>
      <c r="O65" s="46"/>
      <c r="P65" s="109"/>
      <c r="Q65" s="109"/>
      <c r="R65" s="109"/>
      <c r="S65" s="109"/>
      <c r="T65" s="109"/>
      <c r="U65" s="109"/>
      <c r="V65" s="46"/>
      <c r="W65" s="109"/>
      <c r="X65" s="109"/>
      <c r="Y65" s="109"/>
      <c r="Z65" s="109"/>
      <c r="AA65" s="109"/>
      <c r="AB65" s="109"/>
      <c r="AC65" s="46"/>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s="39" customFormat="1" ht="12.75" customHeight="1" x14ac:dyDescent="0.2">
      <c r="A66" s="40"/>
      <c r="B66" s="109"/>
      <c r="C66" s="109"/>
      <c r="D66" s="109"/>
      <c r="E66" s="109"/>
      <c r="F66" s="109"/>
      <c r="G66" s="109"/>
      <c r="H66" s="46"/>
      <c r="I66" s="109"/>
      <c r="J66" s="109"/>
      <c r="K66" s="109"/>
      <c r="L66" s="109"/>
      <c r="M66" s="109"/>
      <c r="N66" s="109"/>
      <c r="O66" s="46"/>
      <c r="P66" s="109"/>
      <c r="Q66" s="109"/>
      <c r="R66" s="109"/>
      <c r="S66" s="109"/>
      <c r="T66" s="109"/>
      <c r="U66" s="109"/>
      <c r="V66" s="46"/>
      <c r="W66" s="109"/>
      <c r="X66" s="109"/>
      <c r="Y66" s="109"/>
      <c r="Z66" s="109"/>
      <c r="AA66" s="109"/>
      <c r="AB66" s="109"/>
      <c r="AC66" s="4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s="39" customFormat="1" ht="12.75" customHeight="1" x14ac:dyDescent="0.2">
      <c r="A67" s="40"/>
      <c r="B67" s="109"/>
      <c r="C67" s="109"/>
      <c r="D67" s="109"/>
      <c r="E67" s="109"/>
      <c r="F67" s="109"/>
      <c r="G67" s="109"/>
      <c r="H67" s="46"/>
      <c r="I67" s="109"/>
      <c r="J67" s="109"/>
      <c r="K67" s="109"/>
      <c r="L67" s="109"/>
      <c r="M67" s="109"/>
      <c r="N67" s="109"/>
      <c r="O67" s="46"/>
      <c r="P67" s="109"/>
      <c r="Q67" s="109"/>
      <c r="R67" s="109"/>
      <c r="S67" s="109"/>
      <c r="T67" s="109"/>
      <c r="U67" s="109"/>
      <c r="V67" s="46"/>
      <c r="W67" s="109"/>
      <c r="X67" s="109"/>
      <c r="Y67" s="109"/>
      <c r="Z67" s="109"/>
      <c r="AA67" s="109"/>
      <c r="AB67" s="109"/>
      <c r="AC67" s="46"/>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s="39" customFormat="1" ht="9.75" customHeight="1" x14ac:dyDescent="0.2">
      <c r="A68" s="40"/>
      <c r="B68" s="109"/>
      <c r="C68" s="109"/>
      <c r="D68" s="109"/>
      <c r="E68" s="109"/>
      <c r="F68" s="109"/>
      <c r="G68" s="109"/>
      <c r="H68" s="46"/>
      <c r="I68" s="109"/>
      <c r="J68" s="109"/>
      <c r="K68" s="109"/>
      <c r="L68" s="109"/>
      <c r="M68" s="109"/>
      <c r="N68" s="109"/>
      <c r="O68" s="46"/>
      <c r="P68" s="109"/>
      <c r="Q68" s="109"/>
      <c r="R68" s="109"/>
      <c r="S68" s="109"/>
      <c r="T68" s="109"/>
      <c r="U68" s="109"/>
      <c r="V68" s="46"/>
      <c r="W68" s="109"/>
      <c r="X68" s="109"/>
      <c r="Y68" s="109"/>
      <c r="Z68" s="109"/>
      <c r="AA68" s="109"/>
      <c r="AB68" s="109"/>
      <c r="AC68" s="46"/>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s="39" customFormat="1" x14ac:dyDescent="0.2">
      <c r="A69" s="40"/>
      <c r="B69" s="47" t="str">
        <f ca="1">(INDIRECT("Data!A"&amp;1))</f>
        <v>RES</v>
      </c>
      <c r="C69" s="48">
        <v>12</v>
      </c>
      <c r="D69" s="49"/>
      <c r="E69" s="49"/>
      <c r="F69" s="50" t="s">
        <v>180</v>
      </c>
      <c r="G69" s="51" t="str">
        <f ca="1">(INDIRECT("Data!E"&amp;1))</f>
        <v>0.1.5</v>
      </c>
      <c r="H69" s="46"/>
      <c r="I69" s="47" t="str">
        <f ca="1">(INDIRECT("Data!A"&amp;1))</f>
        <v>RES</v>
      </c>
      <c r="J69" s="48">
        <v>13</v>
      </c>
      <c r="K69" s="49"/>
      <c r="L69" s="49"/>
      <c r="M69" s="50" t="s">
        <v>180</v>
      </c>
      <c r="N69" s="51" t="str">
        <f ca="1">(INDIRECT("Data!E"&amp;1))</f>
        <v>0.1.5</v>
      </c>
      <c r="O69" s="46"/>
      <c r="P69" s="47" t="str">
        <f ca="1">(INDIRECT("Data!A"&amp;1))</f>
        <v>RES</v>
      </c>
      <c r="Q69" s="48">
        <v>13</v>
      </c>
      <c r="R69" s="49"/>
      <c r="S69" s="49"/>
      <c r="T69" s="50" t="s">
        <v>180</v>
      </c>
      <c r="U69" s="51" t="str">
        <f ca="1">(INDIRECT("Data!E"&amp;1))</f>
        <v>0.1.5</v>
      </c>
      <c r="V69" s="46"/>
      <c r="W69" s="47" t="str">
        <f ca="1">(INDIRECT("Data!A"&amp;1))</f>
        <v>RES</v>
      </c>
      <c r="X69" s="48">
        <v>13</v>
      </c>
      <c r="Y69" s="49"/>
      <c r="Z69" s="49"/>
      <c r="AA69" s="50" t="s">
        <v>180</v>
      </c>
      <c r="AB69" s="51" t="str">
        <f ca="1">(INDIRECT("Data!E"&amp;1))</f>
        <v>0.1.5</v>
      </c>
      <c r="AC69" s="46"/>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s="42" customFormat="1" ht="11.25" customHeight="1" x14ac:dyDescent="0.2">
      <c r="A70" s="40"/>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row>
    <row r="71" spans="1:1024" s="42" customFormat="1" ht="11.25" customHeight="1" x14ac:dyDescent="0.2">
      <c r="A71" s="40"/>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row>
    <row r="72" spans="1:1024" s="45" customFormat="1" ht="33.75" customHeight="1" thickBot="1" x14ac:dyDescent="0.35">
      <c r="A72" s="43"/>
      <c r="B72" s="111" t="str">
        <f ca="1">INDIRECT("Resources!A" &amp;VALUE(C87))</f>
        <v>Jar of Milk</v>
      </c>
      <c r="C72" s="111"/>
      <c r="D72" s="111"/>
      <c r="E72" s="111"/>
      <c r="F72" s="112" t="str">
        <f ca="1">CONCATENATE(INDIRECT("Resources!E" &amp;VALUE(C87)), " Dinarim")</f>
        <v>2 Dinarim</v>
      </c>
      <c r="G72" s="112"/>
      <c r="H72" s="44"/>
      <c r="I72" s="111" t="str">
        <f ca="1">INDIRECT("Resources!A" &amp;VALUE(J87))</f>
        <v>Empty Vessel</v>
      </c>
      <c r="J72" s="111"/>
      <c r="K72" s="111"/>
      <c r="L72" s="111"/>
      <c r="M72" s="112" t="str">
        <f ca="1">CONCATENATE(INDIRECT("Resources!E" &amp;VALUE(J87)), " Dinar")</f>
        <v>1 Dinar</v>
      </c>
      <c r="N72" s="112"/>
      <c r="O72" s="44"/>
      <c r="P72" s="111" t="str">
        <f ca="1">INDIRECT("Resources!A" &amp;VALUE(Q87))</f>
        <v>Empty Vessel</v>
      </c>
      <c r="Q72" s="111"/>
      <c r="R72" s="111"/>
      <c r="S72" s="111"/>
      <c r="T72" s="112" t="str">
        <f ca="1">CONCATENATE(INDIRECT("Resources!E" &amp;VALUE(Q87)), " Dinar")</f>
        <v>1 Dinar</v>
      </c>
      <c r="U72" s="112"/>
      <c r="V72" s="44"/>
      <c r="W72" s="111" t="str">
        <f ca="1">INDIRECT("Resources!A" &amp;VALUE(X87))</f>
        <v>Empty Vessel</v>
      </c>
      <c r="X72" s="111"/>
      <c r="Y72" s="111"/>
      <c r="Z72" s="111"/>
      <c r="AA72" s="112" t="str">
        <f ca="1">CONCATENATE(INDIRECT("Resources!E" &amp;VALUE(X87)), " Dinar")</f>
        <v>1 Dinar</v>
      </c>
      <c r="AB72" s="112"/>
      <c r="AC72" s="44"/>
    </row>
    <row r="73" spans="1:1024" s="39" customFormat="1" ht="18.75" thickTop="1" thickBot="1" x14ac:dyDescent="0.35">
      <c r="A73" s="40"/>
      <c r="B73" s="106" t="str">
        <f ca="1">IF(INDIRECT("Resources!B"&amp;VALUE(C87))=0,"",INDIRECT("Resources!B"&amp;VALUE(C87)))</f>
        <v>Resource</v>
      </c>
      <c r="C73" s="106"/>
      <c r="D73" s="106"/>
      <c r="E73" s="106"/>
      <c r="F73" s="106"/>
      <c r="G73" s="106"/>
      <c r="H73" s="46"/>
      <c r="I73" s="106" t="str">
        <f ca="1">IF(INDIRECT("Resources!B"&amp;VALUE(J87))=0,"",INDIRECT("Resources!B"&amp;VALUE(J87)))</f>
        <v>Resource</v>
      </c>
      <c r="J73" s="106"/>
      <c r="K73" s="106"/>
      <c r="L73" s="106"/>
      <c r="M73" s="106"/>
      <c r="N73" s="106"/>
      <c r="O73" s="46"/>
      <c r="P73" s="106" t="str">
        <f ca="1">IF(INDIRECT("Resources!B"&amp;VALUE(Q87))=0,"",INDIRECT("Resources!B"&amp;VALUE(Q87)))</f>
        <v>Resource</v>
      </c>
      <c r="Q73" s="106"/>
      <c r="R73" s="106"/>
      <c r="S73" s="106"/>
      <c r="T73" s="106"/>
      <c r="U73" s="106"/>
      <c r="V73" s="46"/>
      <c r="W73" s="106" t="str">
        <f ca="1">IF(INDIRECT("Resources!B"&amp;VALUE(X87))=0,"",INDIRECT("Resources!B"&amp;VALUE(X87)))</f>
        <v>Resource</v>
      </c>
      <c r="X73" s="106"/>
      <c r="Y73" s="106"/>
      <c r="Z73" s="106"/>
      <c r="AA73" s="106"/>
      <c r="AB73" s="106"/>
      <c r="AC73" s="46"/>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s="39" customFormat="1" ht="12.75" customHeight="1" thickTop="1" thickBot="1" x14ac:dyDescent="0.25">
      <c r="A74" s="40"/>
      <c r="B74" s="107" t="str">
        <f ca="1">IF(INDIRECT("Resources!D"&amp;VALUE(C87))=0,"",INDIRECT("Resources!D"&amp;VALUE(C87)))</f>
        <v/>
      </c>
      <c r="C74" s="107"/>
      <c r="D74" s="107"/>
      <c r="E74" s="107"/>
      <c r="F74" s="107"/>
      <c r="G74" s="107"/>
      <c r="H74" s="46"/>
      <c r="I74" s="107" t="str">
        <f ca="1">IF(INDIRECT("Resources!D"&amp;VALUE(J87))=0,"",INDIRECT("Resources!D"&amp;VALUE(J87)))</f>
        <v/>
      </c>
      <c r="J74" s="107"/>
      <c r="K74" s="107"/>
      <c r="L74" s="107"/>
      <c r="M74" s="107"/>
      <c r="N74" s="107"/>
      <c r="O74" s="46"/>
      <c r="P74" s="107" t="str">
        <f ca="1">IF(INDIRECT("Resources!D"&amp;VALUE(Q87))=0,"",INDIRECT("Resources!D"&amp;VALUE(Q87)))</f>
        <v/>
      </c>
      <c r="Q74" s="107"/>
      <c r="R74" s="107"/>
      <c r="S74" s="107"/>
      <c r="T74" s="107"/>
      <c r="U74" s="107"/>
      <c r="V74" s="46"/>
      <c r="W74" s="107" t="str">
        <f ca="1">IF(INDIRECT("Resources!D"&amp;VALUE(X87))=0,"",INDIRECT("Resources!D"&amp;VALUE(X87)))</f>
        <v/>
      </c>
      <c r="X74" s="107"/>
      <c r="Y74" s="107"/>
      <c r="Z74" s="107"/>
      <c r="AA74" s="107"/>
      <c r="AB74" s="107"/>
      <c r="AC74" s="46"/>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s="39" customFormat="1" ht="12.75" customHeight="1" thickTop="1" thickBot="1" x14ac:dyDescent="0.25">
      <c r="A75" s="40"/>
      <c r="B75" s="107"/>
      <c r="C75" s="107"/>
      <c r="D75" s="107"/>
      <c r="E75" s="107"/>
      <c r="F75" s="107"/>
      <c r="G75" s="107"/>
      <c r="H75" s="46"/>
      <c r="I75" s="107"/>
      <c r="J75" s="107"/>
      <c r="K75" s="107"/>
      <c r="L75" s="107"/>
      <c r="M75" s="107"/>
      <c r="N75" s="107"/>
      <c r="O75" s="46"/>
      <c r="P75" s="107"/>
      <c r="Q75" s="107"/>
      <c r="R75" s="107"/>
      <c r="S75" s="107"/>
      <c r="T75" s="107"/>
      <c r="U75" s="107"/>
      <c r="V75" s="46"/>
      <c r="W75" s="107"/>
      <c r="X75" s="107"/>
      <c r="Y75" s="107"/>
      <c r="Z75" s="107"/>
      <c r="AA75" s="107"/>
      <c r="AB75" s="107"/>
      <c r="AC75" s="46"/>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s="39" customFormat="1" ht="12.75" customHeight="1" thickTop="1" thickBot="1" x14ac:dyDescent="0.25">
      <c r="A76" s="40"/>
      <c r="B76" s="107"/>
      <c r="C76" s="107"/>
      <c r="D76" s="107"/>
      <c r="E76" s="107"/>
      <c r="F76" s="107"/>
      <c r="G76" s="107"/>
      <c r="H76" s="46"/>
      <c r="I76" s="107"/>
      <c r="J76" s="107"/>
      <c r="K76" s="107"/>
      <c r="L76" s="107"/>
      <c r="M76" s="107"/>
      <c r="N76" s="107"/>
      <c r="O76" s="46"/>
      <c r="P76" s="107"/>
      <c r="Q76" s="107"/>
      <c r="R76" s="107"/>
      <c r="S76" s="107"/>
      <c r="T76" s="107"/>
      <c r="U76" s="107"/>
      <c r="V76" s="46"/>
      <c r="W76" s="107"/>
      <c r="X76" s="107"/>
      <c r="Y76" s="107"/>
      <c r="Z76" s="107"/>
      <c r="AA76" s="107"/>
      <c r="AB76" s="107"/>
      <c r="AC76" s="4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s="39" customFormat="1" ht="12.75" customHeight="1" thickTop="1" thickBot="1" x14ac:dyDescent="0.25">
      <c r="A77" s="40"/>
      <c r="B77" s="107"/>
      <c r="C77" s="107"/>
      <c r="D77" s="107"/>
      <c r="E77" s="107"/>
      <c r="F77" s="107"/>
      <c r="G77" s="107"/>
      <c r="H77" s="46"/>
      <c r="I77" s="107"/>
      <c r="J77" s="107"/>
      <c r="K77" s="107"/>
      <c r="L77" s="107"/>
      <c r="M77" s="107"/>
      <c r="N77" s="107"/>
      <c r="O77" s="46"/>
      <c r="P77" s="107"/>
      <c r="Q77" s="107"/>
      <c r="R77" s="107"/>
      <c r="S77" s="107"/>
      <c r="T77" s="107"/>
      <c r="U77" s="107"/>
      <c r="V77" s="46"/>
      <c r="W77" s="107"/>
      <c r="X77" s="107"/>
      <c r="Y77" s="107"/>
      <c r="Z77" s="107"/>
      <c r="AA77" s="107"/>
      <c r="AB77" s="107"/>
      <c r="AC77" s="46"/>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s="39" customFormat="1" ht="12.75" customHeight="1" thickTop="1" thickBot="1" x14ac:dyDescent="0.25">
      <c r="A78" s="40"/>
      <c r="B78" s="107"/>
      <c r="C78" s="107"/>
      <c r="D78" s="107"/>
      <c r="E78" s="107"/>
      <c r="F78" s="107"/>
      <c r="G78" s="107"/>
      <c r="H78" s="46"/>
      <c r="I78" s="107"/>
      <c r="J78" s="107"/>
      <c r="K78" s="107"/>
      <c r="L78" s="107"/>
      <c r="M78" s="107"/>
      <c r="N78" s="107"/>
      <c r="O78" s="46"/>
      <c r="P78" s="107"/>
      <c r="Q78" s="107"/>
      <c r="R78" s="107"/>
      <c r="S78" s="107"/>
      <c r="T78" s="107"/>
      <c r="U78" s="107"/>
      <c r="V78" s="46"/>
      <c r="W78" s="107"/>
      <c r="X78" s="107"/>
      <c r="Y78" s="107"/>
      <c r="Z78" s="107"/>
      <c r="AA78" s="107"/>
      <c r="AB78" s="107"/>
      <c r="AC78" s="46"/>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s="39" customFormat="1" ht="12.75" customHeight="1" thickTop="1" thickBot="1" x14ac:dyDescent="0.25">
      <c r="A79" s="40"/>
      <c r="B79" s="107"/>
      <c r="C79" s="107"/>
      <c r="D79" s="107"/>
      <c r="E79" s="107"/>
      <c r="F79" s="107"/>
      <c r="G79" s="107"/>
      <c r="H79" s="46"/>
      <c r="I79" s="107"/>
      <c r="J79" s="107"/>
      <c r="K79" s="107"/>
      <c r="L79" s="107"/>
      <c r="M79" s="107"/>
      <c r="N79" s="107"/>
      <c r="O79" s="46"/>
      <c r="P79" s="107"/>
      <c r="Q79" s="107"/>
      <c r="R79" s="107"/>
      <c r="S79" s="107"/>
      <c r="T79" s="107"/>
      <c r="U79" s="107"/>
      <c r="V79" s="46"/>
      <c r="W79" s="107"/>
      <c r="X79" s="107"/>
      <c r="Y79" s="107"/>
      <c r="Z79" s="107"/>
      <c r="AA79" s="107"/>
      <c r="AB79" s="107"/>
      <c r="AC79" s="46"/>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s="39" customFormat="1" ht="12.75" customHeight="1" thickTop="1" x14ac:dyDescent="0.2">
      <c r="A80" s="40"/>
      <c r="B80" s="107"/>
      <c r="C80" s="107"/>
      <c r="D80" s="107"/>
      <c r="E80" s="107"/>
      <c r="F80" s="107"/>
      <c r="G80" s="107"/>
      <c r="H80" s="46"/>
      <c r="I80" s="107"/>
      <c r="J80" s="107"/>
      <c r="K80" s="107"/>
      <c r="L80" s="107"/>
      <c r="M80" s="107"/>
      <c r="N80" s="107"/>
      <c r="O80" s="46"/>
      <c r="P80" s="107"/>
      <c r="Q80" s="107"/>
      <c r="R80" s="107"/>
      <c r="S80" s="107"/>
      <c r="T80" s="107"/>
      <c r="U80" s="107"/>
      <c r="V80" s="46"/>
      <c r="W80" s="107"/>
      <c r="X80" s="107"/>
      <c r="Y80" s="107"/>
      <c r="Z80" s="107"/>
      <c r="AA80" s="107"/>
      <c r="AB80" s="107"/>
      <c r="AC80" s="46"/>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s="39" customFormat="1" ht="12.75" customHeight="1" x14ac:dyDescent="0.2">
      <c r="A81" s="40"/>
      <c r="B81" s="108" t="str">
        <f ca="1">(INDIRECT("Data!D"&amp;6))</f>
        <v>Owner:</v>
      </c>
      <c r="C81" s="108"/>
      <c r="D81" s="108"/>
      <c r="E81" s="108"/>
      <c r="F81" s="108"/>
      <c r="G81" s="108"/>
      <c r="H81" s="46"/>
      <c r="I81" s="108" t="str">
        <f ca="1">(INDIRECT("Data!D"&amp;6))</f>
        <v>Owner:</v>
      </c>
      <c r="J81" s="108"/>
      <c r="K81" s="108"/>
      <c r="L81" s="108"/>
      <c r="M81" s="108"/>
      <c r="N81" s="108"/>
      <c r="O81" s="46"/>
      <c r="P81" s="108" t="str">
        <f ca="1">(INDIRECT("Data!D"&amp;6))</f>
        <v>Owner:</v>
      </c>
      <c r="Q81" s="108"/>
      <c r="R81" s="108"/>
      <c r="S81" s="108"/>
      <c r="T81" s="108"/>
      <c r="U81" s="108"/>
      <c r="V81" s="46"/>
      <c r="W81" s="108" t="str">
        <f ca="1">(INDIRECT("Data!D"&amp;6))</f>
        <v>Owner:</v>
      </c>
      <c r="X81" s="108"/>
      <c r="Y81" s="108"/>
      <c r="Z81" s="108"/>
      <c r="AA81" s="108"/>
      <c r="AB81" s="108"/>
      <c r="AC81" s="46"/>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s="39" customFormat="1" ht="12.75" customHeight="1" x14ac:dyDescent="0.2">
      <c r="A82" s="40"/>
      <c r="B82" s="109" t="str">
        <f ca="1">IF(INDIRECT("Resources!C"&amp;VALUE(C87))=0,"",INDIRECT("Resources!C"&amp;VALUE(C87)))</f>
        <v>Any</v>
      </c>
      <c r="C82" s="109"/>
      <c r="D82" s="109"/>
      <c r="E82" s="109"/>
      <c r="F82" s="109"/>
      <c r="G82" s="109"/>
      <c r="H82" s="46"/>
      <c r="I82" s="109" t="str">
        <f ca="1">IF(INDIRECT("Resources!C"&amp;VALUE(J87))=0,"",INDIRECT("Resources!C"&amp;VALUE(J87)))</f>
        <v>Any</v>
      </c>
      <c r="J82" s="109"/>
      <c r="K82" s="109"/>
      <c r="L82" s="109"/>
      <c r="M82" s="109"/>
      <c r="N82" s="109"/>
      <c r="O82" s="46"/>
      <c r="P82" s="109" t="str">
        <f ca="1">IF(INDIRECT("Resources!C"&amp;VALUE(Q87))=0,"",INDIRECT("Resources!C"&amp;VALUE(Q87)))</f>
        <v>Any</v>
      </c>
      <c r="Q82" s="109"/>
      <c r="R82" s="109"/>
      <c r="S82" s="109"/>
      <c r="T82" s="109"/>
      <c r="U82" s="109"/>
      <c r="V82" s="46"/>
      <c r="W82" s="109" t="str">
        <f ca="1">IF(INDIRECT("Resources!C"&amp;VALUE(X87))=0,"",INDIRECT("Resources!C"&amp;VALUE(X87)))</f>
        <v>Any</v>
      </c>
      <c r="X82" s="109"/>
      <c r="Y82" s="109"/>
      <c r="Z82" s="109"/>
      <c r="AA82" s="109"/>
      <c r="AB82" s="109"/>
      <c r="AC82" s="46"/>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s="39" customFormat="1" ht="12.75" customHeight="1" x14ac:dyDescent="0.2">
      <c r="A83" s="40"/>
      <c r="B83" s="109"/>
      <c r="C83" s="109"/>
      <c r="D83" s="109"/>
      <c r="E83" s="109"/>
      <c r="F83" s="109"/>
      <c r="G83" s="109"/>
      <c r="H83" s="46"/>
      <c r="I83" s="109"/>
      <c r="J83" s="109"/>
      <c r="K83" s="109"/>
      <c r="L83" s="109"/>
      <c r="M83" s="109"/>
      <c r="N83" s="109"/>
      <c r="O83" s="46"/>
      <c r="P83" s="109"/>
      <c r="Q83" s="109"/>
      <c r="R83" s="109"/>
      <c r="S83" s="109"/>
      <c r="T83" s="109"/>
      <c r="U83" s="109"/>
      <c r="V83" s="46"/>
      <c r="W83" s="109"/>
      <c r="X83" s="109"/>
      <c r="Y83" s="109"/>
      <c r="Z83" s="109"/>
      <c r="AA83" s="109"/>
      <c r="AB83" s="109"/>
      <c r="AC83" s="46"/>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s="39" customFormat="1" ht="12.75" customHeight="1" x14ac:dyDescent="0.2">
      <c r="A84" s="40"/>
      <c r="B84" s="109"/>
      <c r="C84" s="109"/>
      <c r="D84" s="109"/>
      <c r="E84" s="109"/>
      <c r="F84" s="109"/>
      <c r="G84" s="109"/>
      <c r="H84" s="46"/>
      <c r="I84" s="109"/>
      <c r="J84" s="109"/>
      <c r="K84" s="109"/>
      <c r="L84" s="109"/>
      <c r="M84" s="109"/>
      <c r="N84" s="109"/>
      <c r="O84" s="46"/>
      <c r="P84" s="109"/>
      <c r="Q84" s="109"/>
      <c r="R84" s="109"/>
      <c r="S84" s="109"/>
      <c r="T84" s="109"/>
      <c r="U84" s="109"/>
      <c r="V84" s="46"/>
      <c r="W84" s="109"/>
      <c r="X84" s="109"/>
      <c r="Y84" s="109"/>
      <c r="Z84" s="109"/>
      <c r="AA84" s="109"/>
      <c r="AB84" s="109"/>
      <c r="AC84" s="46"/>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s="39" customFormat="1" ht="12.75" customHeight="1" x14ac:dyDescent="0.2">
      <c r="A85" s="40"/>
      <c r="B85" s="109"/>
      <c r="C85" s="109"/>
      <c r="D85" s="109"/>
      <c r="E85" s="109"/>
      <c r="F85" s="109"/>
      <c r="G85" s="109"/>
      <c r="H85" s="46"/>
      <c r="I85" s="109"/>
      <c r="J85" s="109"/>
      <c r="K85" s="109"/>
      <c r="L85" s="109"/>
      <c r="M85" s="109"/>
      <c r="N85" s="109"/>
      <c r="O85" s="46"/>
      <c r="P85" s="109"/>
      <c r="Q85" s="109"/>
      <c r="R85" s="109"/>
      <c r="S85" s="109"/>
      <c r="T85" s="109"/>
      <c r="U85" s="109"/>
      <c r="V85" s="46"/>
      <c r="W85" s="109"/>
      <c r="X85" s="109"/>
      <c r="Y85" s="109"/>
      <c r="Z85" s="109"/>
      <c r="AA85" s="109"/>
      <c r="AB85" s="109"/>
      <c r="AC85" s="46"/>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39" customFormat="1" ht="9.75" customHeight="1" x14ac:dyDescent="0.2">
      <c r="A86" s="40"/>
      <c r="B86" s="109"/>
      <c r="C86" s="109"/>
      <c r="D86" s="109"/>
      <c r="E86" s="109"/>
      <c r="F86" s="109"/>
      <c r="G86" s="109"/>
      <c r="H86" s="46"/>
      <c r="I86" s="109"/>
      <c r="J86" s="109"/>
      <c r="K86" s="109"/>
      <c r="L86" s="109"/>
      <c r="M86" s="109"/>
      <c r="N86" s="109"/>
      <c r="O86" s="46"/>
      <c r="P86" s="109"/>
      <c r="Q86" s="109"/>
      <c r="R86" s="109"/>
      <c r="S86" s="109"/>
      <c r="T86" s="109"/>
      <c r="U86" s="109"/>
      <c r="V86" s="46"/>
      <c r="W86" s="109"/>
      <c r="X86" s="109"/>
      <c r="Y86" s="109"/>
      <c r="Z86" s="109"/>
      <c r="AA86" s="109"/>
      <c r="AB86" s="109"/>
      <c r="AC86" s="4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s="39" customFormat="1" x14ac:dyDescent="0.2">
      <c r="A87" s="40"/>
      <c r="B87" s="47" t="str">
        <f ca="1">(INDIRECT("Data!A"&amp;1))</f>
        <v>RES</v>
      </c>
      <c r="C87" s="48">
        <v>13</v>
      </c>
      <c r="D87" s="49"/>
      <c r="E87" s="49"/>
      <c r="F87" s="50" t="s">
        <v>180</v>
      </c>
      <c r="G87" s="51" t="str">
        <f ca="1">(INDIRECT("Data!E"&amp;1))</f>
        <v>0.1.5</v>
      </c>
      <c r="H87" s="46"/>
      <c r="I87" s="47" t="str">
        <f ca="1">(INDIRECT("Data!A"&amp;1))</f>
        <v>RES</v>
      </c>
      <c r="J87" s="48">
        <v>14</v>
      </c>
      <c r="K87" s="49"/>
      <c r="L87" s="49"/>
      <c r="M87" s="50" t="s">
        <v>180</v>
      </c>
      <c r="N87" s="51" t="str">
        <f ca="1">(INDIRECT("Data!E"&amp;1))</f>
        <v>0.1.5</v>
      </c>
      <c r="O87" s="46"/>
      <c r="P87" s="47" t="str">
        <f ca="1">(INDIRECT("Data!A"&amp;1))</f>
        <v>RES</v>
      </c>
      <c r="Q87" s="48">
        <v>14</v>
      </c>
      <c r="R87" s="49"/>
      <c r="S87" s="49"/>
      <c r="T87" s="50" t="s">
        <v>180</v>
      </c>
      <c r="U87" s="51" t="str">
        <f ca="1">(INDIRECT("Data!E"&amp;1))</f>
        <v>0.1.5</v>
      </c>
      <c r="V87" s="46"/>
      <c r="W87" s="47" t="str">
        <f ca="1">(INDIRECT("Data!A"&amp;1))</f>
        <v>RES</v>
      </c>
      <c r="X87" s="48">
        <v>14</v>
      </c>
      <c r="Y87" s="49"/>
      <c r="Z87" s="49"/>
      <c r="AA87" s="50" t="s">
        <v>180</v>
      </c>
      <c r="AB87" s="51" t="str">
        <f ca="1">(INDIRECT("Data!E"&amp;1))</f>
        <v>0.1.5</v>
      </c>
      <c r="AC87" s="46"/>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s="42" customFormat="1" ht="11.25" customHeight="1" x14ac:dyDescent="0.2">
      <c r="A88" s="40"/>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row>
    <row r="89" spans="1:1024" s="45" customFormat="1" ht="33.75" customHeight="1" thickBot="1" x14ac:dyDescent="0.35">
      <c r="A89" s="43"/>
      <c r="B89" s="111" t="str">
        <f ca="1">INDIRECT("Resources!A" &amp;VALUE(C104))</f>
        <v>Empty Vessel</v>
      </c>
      <c r="C89" s="111"/>
      <c r="D89" s="111"/>
      <c r="E89" s="111"/>
      <c r="F89" s="112" t="str">
        <f ca="1">CONCATENATE(INDIRECT("Resources!E" &amp;VALUE(C104)), " Dinar")</f>
        <v>1 Dinar</v>
      </c>
      <c r="G89" s="112"/>
      <c r="H89" s="44"/>
      <c r="I89" s="111" t="str">
        <f ca="1">INDIRECT("Resources!A" &amp;VALUE(J104))</f>
        <v>Empty Vessel</v>
      </c>
      <c r="J89" s="111"/>
      <c r="K89" s="111"/>
      <c r="L89" s="111"/>
      <c r="M89" s="112" t="str">
        <f ca="1">CONCATENATE(INDIRECT("Resources!E" &amp;VALUE(J104)), " Dinar")</f>
        <v>1 Dinar</v>
      </c>
      <c r="N89" s="112"/>
      <c r="O89" s="44"/>
      <c r="P89" s="111" t="str">
        <f ca="1">INDIRECT("Resources!A" &amp;VALUE(Q104))</f>
        <v>Pitcher of Wine</v>
      </c>
      <c r="Q89" s="111"/>
      <c r="R89" s="111"/>
      <c r="S89" s="111"/>
      <c r="T89" s="112" t="str">
        <f ca="1">CONCATENATE(INDIRECT("Resources!E" &amp;VALUE(Q104)), " Dinarim")</f>
        <v>3 Dinarim</v>
      </c>
      <c r="U89" s="112"/>
      <c r="V89" s="44"/>
      <c r="W89" s="111" t="str">
        <f ca="1">INDIRECT("Resources!A" &amp;VALUE(X104))</f>
        <v>Pitcher of Wine</v>
      </c>
      <c r="X89" s="111"/>
      <c r="Y89" s="111"/>
      <c r="Z89" s="111"/>
      <c r="AA89" s="112" t="str">
        <f ca="1">CONCATENATE(INDIRECT("Resources!E" &amp;VALUE(X104)), " Dinarim")</f>
        <v>3 Dinarim</v>
      </c>
      <c r="AB89" s="112"/>
      <c r="AC89" s="44"/>
    </row>
    <row r="90" spans="1:1024" s="39" customFormat="1" ht="18.75" thickTop="1" thickBot="1" x14ac:dyDescent="0.35">
      <c r="A90" s="40"/>
      <c r="B90" s="106" t="str">
        <f ca="1">IF(INDIRECT("Resources!B"&amp;VALUE(C104))=0,"",INDIRECT("Resources!B"&amp;VALUE(C104)))</f>
        <v>Resource</v>
      </c>
      <c r="C90" s="106"/>
      <c r="D90" s="106"/>
      <c r="E90" s="106"/>
      <c r="F90" s="106"/>
      <c r="G90" s="106"/>
      <c r="H90" s="46"/>
      <c r="I90" s="106" t="str">
        <f ca="1">IF(INDIRECT("Resources!B"&amp;VALUE(J104))=0,"",INDIRECT("Resources!B"&amp;VALUE(J104)))</f>
        <v>Resource</v>
      </c>
      <c r="J90" s="106"/>
      <c r="K90" s="106"/>
      <c r="L90" s="106"/>
      <c r="M90" s="106"/>
      <c r="N90" s="106"/>
      <c r="O90" s="46"/>
      <c r="P90" s="106" t="str">
        <f ca="1">IF(INDIRECT("Resources!B"&amp;VALUE(Q104))=0,"",INDIRECT("Resources!B"&amp;VALUE(Q104)))</f>
        <v>Resource</v>
      </c>
      <c r="Q90" s="106"/>
      <c r="R90" s="106"/>
      <c r="S90" s="106"/>
      <c r="T90" s="106"/>
      <c r="U90" s="106"/>
      <c r="V90" s="46"/>
      <c r="W90" s="106" t="str">
        <f ca="1">IF(INDIRECT("Resources!B"&amp;VALUE(X104))=0,"",INDIRECT("Resources!B"&amp;VALUE(X104)))</f>
        <v>Resource</v>
      </c>
      <c r="X90" s="106"/>
      <c r="Y90" s="106"/>
      <c r="Z90" s="106"/>
      <c r="AA90" s="106"/>
      <c r="AB90" s="106"/>
      <c r="AC90" s="46"/>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s="39" customFormat="1" ht="12.75" customHeight="1" thickTop="1" thickBot="1" x14ac:dyDescent="0.25">
      <c r="A91" s="40"/>
      <c r="B91" s="107" t="str">
        <f ca="1">IF(INDIRECT("Resources!D"&amp;VALUE(C104))=0,"",INDIRECT("Resources!D"&amp;VALUE(C104)))</f>
        <v/>
      </c>
      <c r="C91" s="107"/>
      <c r="D91" s="107"/>
      <c r="E91" s="107"/>
      <c r="F91" s="107"/>
      <c r="G91" s="107"/>
      <c r="H91" s="46"/>
      <c r="I91" s="107" t="str">
        <f ca="1">IF(INDIRECT("Resources!D"&amp;VALUE(J104))=0,"",INDIRECT("Resources!D"&amp;VALUE(J104)))</f>
        <v/>
      </c>
      <c r="J91" s="107"/>
      <c r="K91" s="107"/>
      <c r="L91" s="107"/>
      <c r="M91" s="107"/>
      <c r="N91" s="107"/>
      <c r="O91" s="46"/>
      <c r="P91" s="107" t="str">
        <f ca="1">IF(INDIRECT("Resources!D"&amp;VALUE(Q104))=0,"",INDIRECT("Resources!D"&amp;VALUE(Q104)))</f>
        <v/>
      </c>
      <c r="Q91" s="107"/>
      <c r="R91" s="107"/>
      <c r="S91" s="107"/>
      <c r="T91" s="107"/>
      <c r="U91" s="107"/>
      <c r="V91" s="46"/>
      <c r="W91" s="107" t="str">
        <f ca="1">IF(INDIRECT("Resources!D"&amp;VALUE(X104))=0,"",INDIRECT("Resources!D"&amp;VALUE(X104)))</f>
        <v/>
      </c>
      <c r="X91" s="107"/>
      <c r="Y91" s="107"/>
      <c r="Z91" s="107"/>
      <c r="AA91" s="107"/>
      <c r="AB91" s="107"/>
      <c r="AC91" s="46"/>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s="39" customFormat="1" ht="12.75" customHeight="1" thickTop="1" thickBot="1" x14ac:dyDescent="0.25">
      <c r="A92" s="40"/>
      <c r="B92" s="107"/>
      <c r="C92" s="107"/>
      <c r="D92" s="107"/>
      <c r="E92" s="107"/>
      <c r="F92" s="107"/>
      <c r="G92" s="107"/>
      <c r="H92" s="46"/>
      <c r="I92" s="107"/>
      <c r="J92" s="107"/>
      <c r="K92" s="107"/>
      <c r="L92" s="107"/>
      <c r="M92" s="107"/>
      <c r="N92" s="107"/>
      <c r="O92" s="46"/>
      <c r="P92" s="107"/>
      <c r="Q92" s="107"/>
      <c r="R92" s="107"/>
      <c r="S92" s="107"/>
      <c r="T92" s="107"/>
      <c r="U92" s="107"/>
      <c r="V92" s="46"/>
      <c r="W92" s="107"/>
      <c r="X92" s="107"/>
      <c r="Y92" s="107"/>
      <c r="Z92" s="107"/>
      <c r="AA92" s="107"/>
      <c r="AB92" s="107"/>
      <c r="AC92" s="46"/>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s="39" customFormat="1" ht="12.75" customHeight="1" thickTop="1" thickBot="1" x14ac:dyDescent="0.25">
      <c r="A93" s="40"/>
      <c r="B93" s="107"/>
      <c r="C93" s="107"/>
      <c r="D93" s="107"/>
      <c r="E93" s="107"/>
      <c r="F93" s="107"/>
      <c r="G93" s="107"/>
      <c r="H93" s="46"/>
      <c r="I93" s="107"/>
      <c r="J93" s="107"/>
      <c r="K93" s="107"/>
      <c r="L93" s="107"/>
      <c r="M93" s="107"/>
      <c r="N93" s="107"/>
      <c r="O93" s="46"/>
      <c r="P93" s="107"/>
      <c r="Q93" s="107"/>
      <c r="R93" s="107"/>
      <c r="S93" s="107"/>
      <c r="T93" s="107"/>
      <c r="U93" s="107"/>
      <c r="V93" s="46"/>
      <c r="W93" s="107"/>
      <c r="X93" s="107"/>
      <c r="Y93" s="107"/>
      <c r="Z93" s="107"/>
      <c r="AA93" s="107"/>
      <c r="AB93" s="107"/>
      <c r="AC93" s="46"/>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s="39" customFormat="1" ht="12.75" customHeight="1" thickTop="1" thickBot="1" x14ac:dyDescent="0.25">
      <c r="A94" s="40"/>
      <c r="B94" s="107"/>
      <c r="C94" s="107"/>
      <c r="D94" s="107"/>
      <c r="E94" s="107"/>
      <c r="F94" s="107"/>
      <c r="G94" s="107"/>
      <c r="H94" s="46"/>
      <c r="I94" s="107"/>
      <c r="J94" s="107"/>
      <c r="K94" s="107"/>
      <c r="L94" s="107"/>
      <c r="M94" s="107"/>
      <c r="N94" s="107"/>
      <c r="O94" s="46"/>
      <c r="P94" s="107"/>
      <c r="Q94" s="107"/>
      <c r="R94" s="107"/>
      <c r="S94" s="107"/>
      <c r="T94" s="107"/>
      <c r="U94" s="107"/>
      <c r="V94" s="46"/>
      <c r="W94" s="107"/>
      <c r="X94" s="107"/>
      <c r="Y94" s="107"/>
      <c r="Z94" s="107"/>
      <c r="AA94" s="107"/>
      <c r="AB94" s="107"/>
      <c r="AC94" s="46"/>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39" customFormat="1" ht="12.75" customHeight="1" thickTop="1" thickBot="1" x14ac:dyDescent="0.25">
      <c r="A95" s="40"/>
      <c r="B95" s="107"/>
      <c r="C95" s="107"/>
      <c r="D95" s="107"/>
      <c r="E95" s="107"/>
      <c r="F95" s="107"/>
      <c r="G95" s="107"/>
      <c r="H95" s="46"/>
      <c r="I95" s="107"/>
      <c r="J95" s="107"/>
      <c r="K95" s="107"/>
      <c r="L95" s="107"/>
      <c r="M95" s="107"/>
      <c r="N95" s="107"/>
      <c r="O95" s="46"/>
      <c r="P95" s="107"/>
      <c r="Q95" s="107"/>
      <c r="R95" s="107"/>
      <c r="S95" s="107"/>
      <c r="T95" s="107"/>
      <c r="U95" s="107"/>
      <c r="V95" s="46"/>
      <c r="W95" s="107"/>
      <c r="X95" s="107"/>
      <c r="Y95" s="107"/>
      <c r="Z95" s="107"/>
      <c r="AA95" s="107"/>
      <c r="AB95" s="107"/>
      <c r="AC95" s="46"/>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s="39" customFormat="1" ht="12.75" customHeight="1" thickTop="1" thickBot="1" x14ac:dyDescent="0.25">
      <c r="A96" s="40"/>
      <c r="B96" s="107"/>
      <c r="C96" s="107"/>
      <c r="D96" s="107"/>
      <c r="E96" s="107"/>
      <c r="F96" s="107"/>
      <c r="G96" s="107"/>
      <c r="H96" s="46"/>
      <c r="I96" s="107"/>
      <c r="J96" s="107"/>
      <c r="K96" s="107"/>
      <c r="L96" s="107"/>
      <c r="M96" s="107"/>
      <c r="N96" s="107"/>
      <c r="O96" s="46"/>
      <c r="P96" s="107"/>
      <c r="Q96" s="107"/>
      <c r="R96" s="107"/>
      <c r="S96" s="107"/>
      <c r="T96" s="107"/>
      <c r="U96" s="107"/>
      <c r="V96" s="46"/>
      <c r="W96" s="107"/>
      <c r="X96" s="107"/>
      <c r="Y96" s="107"/>
      <c r="Z96" s="107"/>
      <c r="AA96" s="107"/>
      <c r="AB96" s="107"/>
      <c r="AC96" s="4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s="39" customFormat="1" ht="12.75" customHeight="1" thickTop="1" x14ac:dyDescent="0.2">
      <c r="A97" s="40"/>
      <c r="B97" s="107"/>
      <c r="C97" s="107"/>
      <c r="D97" s="107"/>
      <c r="E97" s="107"/>
      <c r="F97" s="107"/>
      <c r="G97" s="107"/>
      <c r="H97" s="46"/>
      <c r="I97" s="107"/>
      <c r="J97" s="107"/>
      <c r="K97" s="107"/>
      <c r="L97" s="107"/>
      <c r="M97" s="107"/>
      <c r="N97" s="107"/>
      <c r="O97" s="46"/>
      <c r="P97" s="107"/>
      <c r="Q97" s="107"/>
      <c r="R97" s="107"/>
      <c r="S97" s="107"/>
      <c r="T97" s="107"/>
      <c r="U97" s="107"/>
      <c r="V97" s="46"/>
      <c r="W97" s="107"/>
      <c r="X97" s="107"/>
      <c r="Y97" s="107"/>
      <c r="Z97" s="107"/>
      <c r="AA97" s="107"/>
      <c r="AB97" s="107"/>
      <c r="AC97" s="46"/>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s="39" customFormat="1" ht="12.75" customHeight="1" x14ac:dyDescent="0.2">
      <c r="A98" s="40"/>
      <c r="B98" s="108" t="str">
        <f ca="1">(INDIRECT("Data!D"&amp;6))</f>
        <v>Owner:</v>
      </c>
      <c r="C98" s="108"/>
      <c r="D98" s="108"/>
      <c r="E98" s="108"/>
      <c r="F98" s="108"/>
      <c r="G98" s="108"/>
      <c r="H98" s="46"/>
      <c r="I98" s="108" t="str">
        <f ca="1">(INDIRECT("Data!D"&amp;6))</f>
        <v>Owner:</v>
      </c>
      <c r="J98" s="108"/>
      <c r="K98" s="108"/>
      <c r="L98" s="108"/>
      <c r="M98" s="108"/>
      <c r="N98" s="108"/>
      <c r="O98" s="46"/>
      <c r="P98" s="108" t="str">
        <f ca="1">(INDIRECT("Data!D"&amp;6))</f>
        <v>Owner:</v>
      </c>
      <c r="Q98" s="108"/>
      <c r="R98" s="108"/>
      <c r="S98" s="108"/>
      <c r="T98" s="108"/>
      <c r="U98" s="108"/>
      <c r="V98" s="46"/>
      <c r="W98" s="108" t="str">
        <f ca="1">(INDIRECT("Data!D"&amp;6))</f>
        <v>Owner:</v>
      </c>
      <c r="X98" s="108"/>
      <c r="Y98" s="108"/>
      <c r="Z98" s="108"/>
      <c r="AA98" s="108"/>
      <c r="AB98" s="108"/>
      <c r="AC98" s="46"/>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s="39" customFormat="1" ht="12.75" customHeight="1" x14ac:dyDescent="0.2">
      <c r="A99" s="40"/>
      <c r="B99" s="109" t="str">
        <f ca="1">IF(INDIRECT("Resources!C"&amp;VALUE(C104))=0,"",INDIRECT("Resources!C"&amp;VALUE(C104)))</f>
        <v>Any</v>
      </c>
      <c r="C99" s="109"/>
      <c r="D99" s="109"/>
      <c r="E99" s="109"/>
      <c r="F99" s="109"/>
      <c r="G99" s="109"/>
      <c r="H99" s="46"/>
      <c r="I99" s="109" t="str">
        <f ca="1">IF(INDIRECT("Resources!C"&amp;VALUE(J104))=0,"",INDIRECT("Resources!C"&amp;VALUE(J104)))</f>
        <v>Any</v>
      </c>
      <c r="J99" s="109"/>
      <c r="K99" s="109"/>
      <c r="L99" s="109"/>
      <c r="M99" s="109"/>
      <c r="N99" s="109"/>
      <c r="O99" s="46"/>
      <c r="P99" s="109" t="str">
        <f ca="1">IF(INDIRECT("Resources!C"&amp;VALUE(Q104))=0,"",INDIRECT("Resources!C"&amp;VALUE(Q104)))</f>
        <v>Any</v>
      </c>
      <c r="Q99" s="109"/>
      <c r="R99" s="109"/>
      <c r="S99" s="109"/>
      <c r="T99" s="109"/>
      <c r="U99" s="109"/>
      <c r="V99" s="46"/>
      <c r="W99" s="109" t="str">
        <f ca="1">IF(INDIRECT("Resources!C"&amp;VALUE(X104))=0,"",INDIRECT("Resources!C"&amp;VALUE(X104)))</f>
        <v>Any</v>
      </c>
      <c r="X99" s="109"/>
      <c r="Y99" s="109"/>
      <c r="Z99" s="109"/>
      <c r="AA99" s="109"/>
      <c r="AB99" s="109"/>
      <c r="AC99" s="46"/>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s="39" customFormat="1" ht="12.75" customHeight="1" x14ac:dyDescent="0.2">
      <c r="A100" s="40"/>
      <c r="B100" s="109"/>
      <c r="C100" s="109"/>
      <c r="D100" s="109"/>
      <c r="E100" s="109"/>
      <c r="F100" s="109"/>
      <c r="G100" s="109"/>
      <c r="H100" s="46"/>
      <c r="I100" s="109"/>
      <c r="J100" s="109"/>
      <c r="K100" s="109"/>
      <c r="L100" s="109"/>
      <c r="M100" s="109"/>
      <c r="N100" s="109"/>
      <c r="O100" s="46"/>
      <c r="P100" s="109"/>
      <c r="Q100" s="109"/>
      <c r="R100" s="109"/>
      <c r="S100" s="109"/>
      <c r="T100" s="109"/>
      <c r="U100" s="109"/>
      <c r="V100" s="46"/>
      <c r="W100" s="109"/>
      <c r="X100" s="109"/>
      <c r="Y100" s="109"/>
      <c r="Z100" s="109"/>
      <c r="AA100" s="109"/>
      <c r="AB100" s="109"/>
      <c r="AC100" s="46"/>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s="39" customFormat="1" ht="12.75" customHeight="1" x14ac:dyDescent="0.2">
      <c r="A101" s="40"/>
      <c r="B101" s="109"/>
      <c r="C101" s="109"/>
      <c r="D101" s="109"/>
      <c r="E101" s="109"/>
      <c r="F101" s="109"/>
      <c r="G101" s="109"/>
      <c r="H101" s="46"/>
      <c r="I101" s="109"/>
      <c r="J101" s="109"/>
      <c r="K101" s="109"/>
      <c r="L101" s="109"/>
      <c r="M101" s="109"/>
      <c r="N101" s="109"/>
      <c r="O101" s="46"/>
      <c r="P101" s="109"/>
      <c r="Q101" s="109"/>
      <c r="R101" s="109"/>
      <c r="S101" s="109"/>
      <c r="T101" s="109"/>
      <c r="U101" s="109"/>
      <c r="V101" s="46"/>
      <c r="W101" s="109"/>
      <c r="X101" s="109"/>
      <c r="Y101" s="109"/>
      <c r="Z101" s="109"/>
      <c r="AA101" s="109"/>
      <c r="AB101" s="109"/>
      <c r="AC101" s="46"/>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s="39" customFormat="1" ht="12.75" customHeight="1" x14ac:dyDescent="0.2">
      <c r="A102" s="40"/>
      <c r="B102" s="109"/>
      <c r="C102" s="109"/>
      <c r="D102" s="109"/>
      <c r="E102" s="109"/>
      <c r="F102" s="109"/>
      <c r="G102" s="109"/>
      <c r="H102" s="46"/>
      <c r="I102" s="109"/>
      <c r="J102" s="109"/>
      <c r="K102" s="109"/>
      <c r="L102" s="109"/>
      <c r="M102" s="109"/>
      <c r="N102" s="109"/>
      <c r="O102" s="46"/>
      <c r="P102" s="109"/>
      <c r="Q102" s="109"/>
      <c r="R102" s="109"/>
      <c r="S102" s="109"/>
      <c r="T102" s="109"/>
      <c r="U102" s="109"/>
      <c r="V102" s="46"/>
      <c r="W102" s="109"/>
      <c r="X102" s="109"/>
      <c r="Y102" s="109"/>
      <c r="Z102" s="109"/>
      <c r="AA102" s="109"/>
      <c r="AB102" s="109"/>
      <c r="AC102" s="46"/>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39" customFormat="1" ht="9.75" customHeight="1" x14ac:dyDescent="0.2">
      <c r="A103" s="40"/>
      <c r="B103" s="109"/>
      <c r="C103" s="109"/>
      <c r="D103" s="109"/>
      <c r="E103" s="109"/>
      <c r="F103" s="109"/>
      <c r="G103" s="109"/>
      <c r="H103" s="46"/>
      <c r="I103" s="109"/>
      <c r="J103" s="109"/>
      <c r="K103" s="109"/>
      <c r="L103" s="109"/>
      <c r="M103" s="109"/>
      <c r="N103" s="109"/>
      <c r="O103" s="46"/>
      <c r="P103" s="109"/>
      <c r="Q103" s="109"/>
      <c r="R103" s="109"/>
      <c r="S103" s="109"/>
      <c r="T103" s="109"/>
      <c r="U103" s="109"/>
      <c r="V103" s="46"/>
      <c r="W103" s="109"/>
      <c r="X103" s="109"/>
      <c r="Y103" s="109"/>
      <c r="Z103" s="109"/>
      <c r="AA103" s="109"/>
      <c r="AB103" s="109"/>
      <c r="AC103" s="46"/>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s="39" customFormat="1" x14ac:dyDescent="0.2">
      <c r="A104" s="40"/>
      <c r="B104" s="47" t="str">
        <f ca="1">(INDIRECT("Data!A"&amp;1))</f>
        <v>RES</v>
      </c>
      <c r="C104" s="48">
        <v>14</v>
      </c>
      <c r="D104" s="49"/>
      <c r="E104" s="49"/>
      <c r="F104" s="50" t="s">
        <v>180</v>
      </c>
      <c r="G104" s="51" t="str">
        <f ca="1">(INDIRECT("Data!E"&amp;1))</f>
        <v>0.1.5</v>
      </c>
      <c r="H104" s="46"/>
      <c r="I104" s="47" t="str">
        <f ca="1">(INDIRECT("Data!A"&amp;1))</f>
        <v>RES</v>
      </c>
      <c r="J104" s="48">
        <v>14</v>
      </c>
      <c r="K104" s="49"/>
      <c r="L104" s="49"/>
      <c r="M104" s="50" t="s">
        <v>180</v>
      </c>
      <c r="N104" s="51" t="str">
        <f ca="1">(INDIRECT("Data!E"&amp;1))</f>
        <v>0.1.5</v>
      </c>
      <c r="O104" s="46"/>
      <c r="P104" s="47" t="str">
        <f ca="1">(INDIRECT("Data!A"&amp;1))</f>
        <v>RES</v>
      </c>
      <c r="Q104" s="48">
        <v>15</v>
      </c>
      <c r="R104" s="49"/>
      <c r="S104" s="49"/>
      <c r="T104" s="50" t="s">
        <v>180</v>
      </c>
      <c r="U104" s="51" t="str">
        <f ca="1">(INDIRECT("Data!E"&amp;1))</f>
        <v>0.1.5</v>
      </c>
      <c r="V104" s="46"/>
      <c r="W104" s="47" t="str">
        <f ca="1">(INDIRECT("Data!A"&amp;1))</f>
        <v>RES</v>
      </c>
      <c r="X104" s="48">
        <v>15</v>
      </c>
      <c r="Y104" s="49"/>
      <c r="Z104" s="49"/>
      <c r="AA104" s="50" t="s">
        <v>180</v>
      </c>
      <c r="AB104" s="51" t="str">
        <f ca="1">(INDIRECT("Data!E"&amp;1))</f>
        <v>0.1.5</v>
      </c>
      <c r="AC104" s="46"/>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s="42" customFormat="1" ht="11.25" customHeight="1" x14ac:dyDescent="0.2">
      <c r="A105" s="40"/>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row>
    <row r="106" spans="1:1024" s="42" customFormat="1" ht="11.25" customHeight="1" x14ac:dyDescent="0.2">
      <c r="A106" s="40"/>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row>
    <row r="107" spans="1:1024" s="45" customFormat="1" ht="33.75" customHeight="1" thickBot="1" x14ac:dyDescent="0.35">
      <c r="A107" s="43"/>
      <c r="B107" s="111" t="str">
        <f ca="1">INDIRECT("Resources!A" &amp;VALUE(C122))</f>
        <v>Pitcher of Wine</v>
      </c>
      <c r="C107" s="111"/>
      <c r="D107" s="111"/>
      <c r="E107" s="111"/>
      <c r="F107" s="112" t="str">
        <f ca="1">CONCATENATE(INDIRECT("Resources!E" &amp;VALUE(C122)), " Dinarim")</f>
        <v>3 Dinarim</v>
      </c>
      <c r="G107" s="112"/>
      <c r="H107" s="44"/>
      <c r="I107" s="111" t="str">
        <f ca="1">INDIRECT("Resources!A" &amp;VALUE(J122))</f>
        <v>Garment</v>
      </c>
      <c r="J107" s="111"/>
      <c r="K107" s="111"/>
      <c r="L107" s="111"/>
      <c r="M107" s="112" t="str">
        <f ca="1">CONCATENATE(INDIRECT("Resources!E" &amp;VALUE(J122)), " Dinarim")</f>
        <v>3 Dinarim</v>
      </c>
      <c r="N107" s="112"/>
      <c r="O107" s="44"/>
      <c r="P107" s="111" t="str">
        <f ca="1">INDIRECT("Resources!A" &amp;VALUE(Q122))</f>
        <v>Garment</v>
      </c>
      <c r="Q107" s="111"/>
      <c r="R107" s="111"/>
      <c r="S107" s="111"/>
      <c r="T107" s="112" t="str">
        <f ca="1">CONCATENATE(INDIRECT("Resources!E" &amp;VALUE(Q122)), " Dinarim")</f>
        <v>3 Dinarim</v>
      </c>
      <c r="U107" s="112"/>
      <c r="V107" s="44"/>
      <c r="W107" s="111" t="str">
        <f ca="1">INDIRECT("Resources!A" &amp;VALUE(X122))</f>
        <v>Garment</v>
      </c>
      <c r="X107" s="111"/>
      <c r="Y107" s="111"/>
      <c r="Z107" s="111"/>
      <c r="AA107" s="112" t="str">
        <f ca="1">CONCATENATE(INDIRECT("Resources!E" &amp;VALUE(X122)), " Dinarim")</f>
        <v>3 Dinarim</v>
      </c>
      <c r="AB107" s="112"/>
      <c r="AC107" s="44"/>
    </row>
    <row r="108" spans="1:1024" s="39" customFormat="1" ht="18.75" thickTop="1" thickBot="1" x14ac:dyDescent="0.35">
      <c r="A108" s="40"/>
      <c r="B108" s="106" t="str">
        <f ca="1">IF(INDIRECT("Resources!B"&amp;VALUE(C122))=0,"",INDIRECT("Resources!B"&amp;VALUE(C122)))</f>
        <v>Resource</v>
      </c>
      <c r="C108" s="106"/>
      <c r="D108" s="106"/>
      <c r="E108" s="106"/>
      <c r="F108" s="106"/>
      <c r="G108" s="106"/>
      <c r="H108" s="46"/>
      <c r="I108" s="106" t="str">
        <f ca="1">IF(INDIRECT("Resources!B"&amp;VALUE(J122))=0,"",INDIRECT("Resources!B"&amp;VALUE(J122)))</f>
        <v>Resource</v>
      </c>
      <c r="J108" s="106"/>
      <c r="K108" s="106"/>
      <c r="L108" s="106"/>
      <c r="M108" s="106"/>
      <c r="N108" s="106"/>
      <c r="O108" s="46"/>
      <c r="P108" s="106" t="str">
        <f ca="1">IF(INDIRECT("Resources!B"&amp;VALUE(Q122))=0,"",INDIRECT("Resources!B"&amp;VALUE(Q122)))</f>
        <v>Resource</v>
      </c>
      <c r="Q108" s="106"/>
      <c r="R108" s="106"/>
      <c r="S108" s="106"/>
      <c r="T108" s="106"/>
      <c r="U108" s="106"/>
      <c r="V108" s="46"/>
      <c r="W108" s="106" t="str">
        <f ca="1">IF(INDIRECT("Resources!B"&amp;VALUE(X122))=0,"",INDIRECT("Resources!B"&amp;VALUE(X122)))</f>
        <v>Resource</v>
      </c>
      <c r="X108" s="106"/>
      <c r="Y108" s="106"/>
      <c r="Z108" s="106"/>
      <c r="AA108" s="106"/>
      <c r="AB108" s="106"/>
      <c r="AC108" s="46"/>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s="39" customFormat="1" ht="12.75" customHeight="1" thickTop="1" thickBot="1" x14ac:dyDescent="0.25">
      <c r="A109" s="40"/>
      <c r="B109" s="107" t="str">
        <f ca="1">IF(INDIRECT("Resources!D"&amp;VALUE(C122))=0,"",INDIRECT("Resources!D"&amp;VALUE(C122)))</f>
        <v/>
      </c>
      <c r="C109" s="107"/>
      <c r="D109" s="107"/>
      <c r="E109" s="107"/>
      <c r="F109" s="107"/>
      <c r="G109" s="107"/>
      <c r="H109" s="46"/>
      <c r="I109" s="107" t="str">
        <f ca="1">IF(INDIRECT("Resources!D"&amp;VALUE(J122))=0,"",INDIRECT("Resources!D"&amp;VALUE(J122)))</f>
        <v/>
      </c>
      <c r="J109" s="107"/>
      <c r="K109" s="107"/>
      <c r="L109" s="107"/>
      <c r="M109" s="107"/>
      <c r="N109" s="107"/>
      <c r="O109" s="46"/>
      <c r="P109" s="107" t="str">
        <f ca="1">IF(INDIRECT("Resources!D"&amp;VALUE(Q122))=0,"",INDIRECT("Resources!D"&amp;VALUE(Q122)))</f>
        <v/>
      </c>
      <c r="Q109" s="107"/>
      <c r="R109" s="107"/>
      <c r="S109" s="107"/>
      <c r="T109" s="107"/>
      <c r="U109" s="107"/>
      <c r="V109" s="46"/>
      <c r="W109" s="107" t="str">
        <f ca="1">IF(INDIRECT("Resources!D"&amp;VALUE(X122))=0,"",INDIRECT("Resources!D"&amp;VALUE(X122)))</f>
        <v/>
      </c>
      <c r="X109" s="107"/>
      <c r="Y109" s="107"/>
      <c r="Z109" s="107"/>
      <c r="AA109" s="107"/>
      <c r="AB109" s="107"/>
      <c r="AC109" s="46"/>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s="39" customFormat="1" ht="12.75" customHeight="1" thickTop="1" thickBot="1" x14ac:dyDescent="0.25">
      <c r="A110" s="40"/>
      <c r="B110" s="107"/>
      <c r="C110" s="107"/>
      <c r="D110" s="107"/>
      <c r="E110" s="107"/>
      <c r="F110" s="107"/>
      <c r="G110" s="107"/>
      <c r="H110" s="46"/>
      <c r="I110" s="107"/>
      <c r="J110" s="107"/>
      <c r="K110" s="107"/>
      <c r="L110" s="107"/>
      <c r="M110" s="107"/>
      <c r="N110" s="107"/>
      <c r="O110" s="46"/>
      <c r="P110" s="107"/>
      <c r="Q110" s="107"/>
      <c r="R110" s="107"/>
      <c r="S110" s="107"/>
      <c r="T110" s="107"/>
      <c r="U110" s="107"/>
      <c r="V110" s="46"/>
      <c r="W110" s="107"/>
      <c r="X110" s="107"/>
      <c r="Y110" s="107"/>
      <c r="Z110" s="107"/>
      <c r="AA110" s="107"/>
      <c r="AB110" s="107"/>
      <c r="AC110" s="46"/>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s="39" customFormat="1" ht="12.75" customHeight="1" thickTop="1" thickBot="1" x14ac:dyDescent="0.25">
      <c r="A111" s="40"/>
      <c r="B111" s="107"/>
      <c r="C111" s="107"/>
      <c r="D111" s="107"/>
      <c r="E111" s="107"/>
      <c r="F111" s="107"/>
      <c r="G111" s="107"/>
      <c r="H111" s="46"/>
      <c r="I111" s="107"/>
      <c r="J111" s="107"/>
      <c r="K111" s="107"/>
      <c r="L111" s="107"/>
      <c r="M111" s="107"/>
      <c r="N111" s="107"/>
      <c r="O111" s="46"/>
      <c r="P111" s="107"/>
      <c r="Q111" s="107"/>
      <c r="R111" s="107"/>
      <c r="S111" s="107"/>
      <c r="T111" s="107"/>
      <c r="U111" s="107"/>
      <c r="V111" s="46"/>
      <c r="W111" s="107"/>
      <c r="X111" s="107"/>
      <c r="Y111" s="107"/>
      <c r="Z111" s="107"/>
      <c r="AA111" s="107"/>
      <c r="AB111" s="107"/>
      <c r="AC111" s="46"/>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s="39" customFormat="1" ht="12.75" customHeight="1" thickTop="1" thickBot="1" x14ac:dyDescent="0.25">
      <c r="A112" s="40"/>
      <c r="B112" s="107"/>
      <c r="C112" s="107"/>
      <c r="D112" s="107"/>
      <c r="E112" s="107"/>
      <c r="F112" s="107"/>
      <c r="G112" s="107"/>
      <c r="H112" s="46"/>
      <c r="I112" s="107"/>
      <c r="J112" s="107"/>
      <c r="K112" s="107"/>
      <c r="L112" s="107"/>
      <c r="M112" s="107"/>
      <c r="N112" s="107"/>
      <c r="O112" s="46"/>
      <c r="P112" s="107"/>
      <c r="Q112" s="107"/>
      <c r="R112" s="107"/>
      <c r="S112" s="107"/>
      <c r="T112" s="107"/>
      <c r="U112" s="107"/>
      <c r="V112" s="46"/>
      <c r="W112" s="107"/>
      <c r="X112" s="107"/>
      <c r="Y112" s="107"/>
      <c r="Z112" s="107"/>
      <c r="AA112" s="107"/>
      <c r="AB112" s="107"/>
      <c r="AC112" s="46"/>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s="39" customFormat="1" ht="12.75" customHeight="1" thickTop="1" thickBot="1" x14ac:dyDescent="0.25">
      <c r="A113" s="40"/>
      <c r="B113" s="107"/>
      <c r="C113" s="107"/>
      <c r="D113" s="107"/>
      <c r="E113" s="107"/>
      <c r="F113" s="107"/>
      <c r="G113" s="107"/>
      <c r="H113" s="46"/>
      <c r="I113" s="107"/>
      <c r="J113" s="107"/>
      <c r="K113" s="107"/>
      <c r="L113" s="107"/>
      <c r="M113" s="107"/>
      <c r="N113" s="107"/>
      <c r="O113" s="46"/>
      <c r="P113" s="107"/>
      <c r="Q113" s="107"/>
      <c r="R113" s="107"/>
      <c r="S113" s="107"/>
      <c r="T113" s="107"/>
      <c r="U113" s="107"/>
      <c r="V113" s="46"/>
      <c r="W113" s="107"/>
      <c r="X113" s="107"/>
      <c r="Y113" s="107"/>
      <c r="Z113" s="107"/>
      <c r="AA113" s="107"/>
      <c r="AB113" s="107"/>
      <c r="AC113" s="46"/>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s="39" customFormat="1" ht="12.75" customHeight="1" thickTop="1" thickBot="1" x14ac:dyDescent="0.25">
      <c r="A114" s="40"/>
      <c r="B114" s="107"/>
      <c r="C114" s="107"/>
      <c r="D114" s="107"/>
      <c r="E114" s="107"/>
      <c r="F114" s="107"/>
      <c r="G114" s="107"/>
      <c r="H114" s="46"/>
      <c r="I114" s="107"/>
      <c r="J114" s="107"/>
      <c r="K114" s="107"/>
      <c r="L114" s="107"/>
      <c r="M114" s="107"/>
      <c r="N114" s="107"/>
      <c r="O114" s="46"/>
      <c r="P114" s="107"/>
      <c r="Q114" s="107"/>
      <c r="R114" s="107"/>
      <c r="S114" s="107"/>
      <c r="T114" s="107"/>
      <c r="U114" s="107"/>
      <c r="V114" s="46"/>
      <c r="W114" s="107"/>
      <c r="X114" s="107"/>
      <c r="Y114" s="107"/>
      <c r="Z114" s="107"/>
      <c r="AA114" s="107"/>
      <c r="AB114" s="107"/>
      <c r="AC114" s="46"/>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s="39" customFormat="1" ht="12.75" customHeight="1" thickTop="1" x14ac:dyDescent="0.2">
      <c r="A115" s="40"/>
      <c r="B115" s="107"/>
      <c r="C115" s="107"/>
      <c r="D115" s="107"/>
      <c r="E115" s="107"/>
      <c r="F115" s="107"/>
      <c r="G115" s="107"/>
      <c r="H115" s="46"/>
      <c r="I115" s="107"/>
      <c r="J115" s="107"/>
      <c r="K115" s="107"/>
      <c r="L115" s="107"/>
      <c r="M115" s="107"/>
      <c r="N115" s="107"/>
      <c r="O115" s="46"/>
      <c r="P115" s="107"/>
      <c r="Q115" s="107"/>
      <c r="R115" s="107"/>
      <c r="S115" s="107"/>
      <c r="T115" s="107"/>
      <c r="U115" s="107"/>
      <c r="V115" s="46"/>
      <c r="W115" s="107"/>
      <c r="X115" s="107"/>
      <c r="Y115" s="107"/>
      <c r="Z115" s="107"/>
      <c r="AA115" s="107"/>
      <c r="AB115" s="107"/>
      <c r="AC115" s="46"/>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s="39" customFormat="1" ht="12.75" customHeight="1" x14ac:dyDescent="0.2">
      <c r="A116" s="40"/>
      <c r="B116" s="108" t="str">
        <f ca="1">(INDIRECT("Data!D"&amp;6))</f>
        <v>Owner:</v>
      </c>
      <c r="C116" s="108"/>
      <c r="D116" s="108"/>
      <c r="E116" s="108"/>
      <c r="F116" s="108"/>
      <c r="G116" s="108"/>
      <c r="H116" s="46"/>
      <c r="I116" s="108" t="str">
        <f ca="1">(INDIRECT("Data!D"&amp;6))</f>
        <v>Owner:</v>
      </c>
      <c r="J116" s="108"/>
      <c r="K116" s="108"/>
      <c r="L116" s="108"/>
      <c r="M116" s="108"/>
      <c r="N116" s="108"/>
      <c r="O116" s="46"/>
      <c r="P116" s="108" t="str">
        <f ca="1">(INDIRECT("Data!D"&amp;6))</f>
        <v>Owner:</v>
      </c>
      <c r="Q116" s="108"/>
      <c r="R116" s="108"/>
      <c r="S116" s="108"/>
      <c r="T116" s="108"/>
      <c r="U116" s="108"/>
      <c r="V116" s="46"/>
      <c r="W116" s="108" t="str">
        <f ca="1">(INDIRECT("Data!D"&amp;6))</f>
        <v>Owner:</v>
      </c>
      <c r="X116" s="108"/>
      <c r="Y116" s="108"/>
      <c r="Z116" s="108"/>
      <c r="AA116" s="108"/>
      <c r="AB116" s="108"/>
      <c r="AC116" s="4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s="39" customFormat="1" ht="12.75" customHeight="1" x14ac:dyDescent="0.2">
      <c r="A117" s="40"/>
      <c r="B117" s="109" t="str">
        <f ca="1">IF(INDIRECT("Resources!C"&amp;VALUE(C122))=0,"",INDIRECT("Resources!C"&amp;VALUE(C122)))</f>
        <v>Any</v>
      </c>
      <c r="C117" s="109"/>
      <c r="D117" s="109"/>
      <c r="E117" s="109"/>
      <c r="F117" s="109"/>
      <c r="G117" s="109"/>
      <c r="H117" s="46"/>
      <c r="I117" s="109" t="str">
        <f ca="1">IF(INDIRECT("Resources!C"&amp;VALUE(J122))=0,"",INDIRECT("Resources!C"&amp;VALUE(J122)))</f>
        <v>Any</v>
      </c>
      <c r="J117" s="109"/>
      <c r="K117" s="109"/>
      <c r="L117" s="109"/>
      <c r="M117" s="109"/>
      <c r="N117" s="109"/>
      <c r="O117" s="46"/>
      <c r="P117" s="109" t="str">
        <f ca="1">IF(INDIRECT("Resources!C"&amp;VALUE(Q122))=0,"",INDIRECT("Resources!C"&amp;VALUE(Q122)))</f>
        <v>Any</v>
      </c>
      <c r="Q117" s="109"/>
      <c r="R117" s="109"/>
      <c r="S117" s="109"/>
      <c r="T117" s="109"/>
      <c r="U117" s="109"/>
      <c r="V117" s="46"/>
      <c r="W117" s="109" t="str">
        <f ca="1">IF(INDIRECT("Resources!C"&amp;VALUE(X122))=0,"",INDIRECT("Resources!C"&amp;VALUE(X122)))</f>
        <v>Any</v>
      </c>
      <c r="X117" s="109"/>
      <c r="Y117" s="109"/>
      <c r="Z117" s="109"/>
      <c r="AA117" s="109"/>
      <c r="AB117" s="109"/>
      <c r="AC117" s="46"/>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s="39" customFormat="1" ht="12.75" customHeight="1" x14ac:dyDescent="0.2">
      <c r="A118" s="40"/>
      <c r="B118" s="109"/>
      <c r="C118" s="109"/>
      <c r="D118" s="109"/>
      <c r="E118" s="109"/>
      <c r="F118" s="109"/>
      <c r="G118" s="109"/>
      <c r="H118" s="46"/>
      <c r="I118" s="109"/>
      <c r="J118" s="109"/>
      <c r="K118" s="109"/>
      <c r="L118" s="109"/>
      <c r="M118" s="109"/>
      <c r="N118" s="109"/>
      <c r="O118" s="46"/>
      <c r="P118" s="109"/>
      <c r="Q118" s="109"/>
      <c r="R118" s="109"/>
      <c r="S118" s="109"/>
      <c r="T118" s="109"/>
      <c r="U118" s="109"/>
      <c r="V118" s="46"/>
      <c r="W118" s="109"/>
      <c r="X118" s="109"/>
      <c r="Y118" s="109"/>
      <c r="Z118" s="109"/>
      <c r="AA118" s="109"/>
      <c r="AB118" s="109"/>
      <c r="AC118" s="46"/>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s="39" customFormat="1" ht="12.75" customHeight="1" x14ac:dyDescent="0.2">
      <c r="A119" s="40"/>
      <c r="B119" s="109"/>
      <c r="C119" s="109"/>
      <c r="D119" s="109"/>
      <c r="E119" s="109"/>
      <c r="F119" s="109"/>
      <c r="G119" s="109"/>
      <c r="H119" s="46"/>
      <c r="I119" s="109"/>
      <c r="J119" s="109"/>
      <c r="K119" s="109"/>
      <c r="L119" s="109"/>
      <c r="M119" s="109"/>
      <c r="N119" s="109"/>
      <c r="O119" s="46"/>
      <c r="P119" s="109"/>
      <c r="Q119" s="109"/>
      <c r="R119" s="109"/>
      <c r="S119" s="109"/>
      <c r="T119" s="109"/>
      <c r="U119" s="109"/>
      <c r="V119" s="46"/>
      <c r="W119" s="109"/>
      <c r="X119" s="109"/>
      <c r="Y119" s="109"/>
      <c r="Z119" s="109"/>
      <c r="AA119" s="109"/>
      <c r="AB119" s="109"/>
      <c r="AC119" s="46"/>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s="39" customFormat="1" ht="12.75" customHeight="1" x14ac:dyDescent="0.2">
      <c r="A120" s="40"/>
      <c r="B120" s="109"/>
      <c r="C120" s="109"/>
      <c r="D120" s="109"/>
      <c r="E120" s="109"/>
      <c r="F120" s="109"/>
      <c r="G120" s="109"/>
      <c r="H120" s="46"/>
      <c r="I120" s="109"/>
      <c r="J120" s="109"/>
      <c r="K120" s="109"/>
      <c r="L120" s="109"/>
      <c r="M120" s="109"/>
      <c r="N120" s="109"/>
      <c r="O120" s="46"/>
      <c r="P120" s="109"/>
      <c r="Q120" s="109"/>
      <c r="R120" s="109"/>
      <c r="S120" s="109"/>
      <c r="T120" s="109"/>
      <c r="U120" s="109"/>
      <c r="V120" s="46"/>
      <c r="W120" s="109"/>
      <c r="X120" s="109"/>
      <c r="Y120" s="109"/>
      <c r="Z120" s="109"/>
      <c r="AA120" s="109"/>
      <c r="AB120" s="109"/>
      <c r="AC120" s="46"/>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s="39" customFormat="1" ht="9.75" customHeight="1" x14ac:dyDescent="0.2">
      <c r="A121" s="40"/>
      <c r="B121" s="109"/>
      <c r="C121" s="109"/>
      <c r="D121" s="109"/>
      <c r="E121" s="109"/>
      <c r="F121" s="109"/>
      <c r="G121" s="109"/>
      <c r="H121" s="46"/>
      <c r="I121" s="109"/>
      <c r="J121" s="109"/>
      <c r="K121" s="109"/>
      <c r="L121" s="109"/>
      <c r="M121" s="109"/>
      <c r="N121" s="109"/>
      <c r="O121" s="46"/>
      <c r="P121" s="109"/>
      <c r="Q121" s="109"/>
      <c r="R121" s="109"/>
      <c r="S121" s="109"/>
      <c r="T121" s="109"/>
      <c r="U121" s="109"/>
      <c r="V121" s="46"/>
      <c r="W121" s="109"/>
      <c r="X121" s="109"/>
      <c r="Y121" s="109"/>
      <c r="Z121" s="109"/>
      <c r="AA121" s="109"/>
      <c r="AB121" s="109"/>
      <c r="AC121" s="46"/>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s="39" customFormat="1" x14ac:dyDescent="0.2">
      <c r="A122" s="40"/>
      <c r="B122" s="47" t="str">
        <f ca="1">(INDIRECT("Data!A"&amp;1))</f>
        <v>RES</v>
      </c>
      <c r="C122" s="48">
        <v>15</v>
      </c>
      <c r="D122" s="49"/>
      <c r="E122" s="49"/>
      <c r="F122" s="50" t="s">
        <v>180</v>
      </c>
      <c r="G122" s="51" t="str">
        <f ca="1">(INDIRECT("Data!E"&amp;1))</f>
        <v>0.1.5</v>
      </c>
      <c r="H122" s="46"/>
      <c r="I122" s="47" t="str">
        <f ca="1">(INDIRECT("Data!A"&amp;1))</f>
        <v>RES</v>
      </c>
      <c r="J122" s="48">
        <v>16</v>
      </c>
      <c r="K122" s="49"/>
      <c r="L122" s="49"/>
      <c r="M122" s="50" t="s">
        <v>180</v>
      </c>
      <c r="N122" s="51" t="str">
        <f ca="1">(INDIRECT("Data!E"&amp;1))</f>
        <v>0.1.5</v>
      </c>
      <c r="O122" s="46"/>
      <c r="P122" s="47" t="str">
        <f ca="1">(INDIRECT("Data!A"&amp;1))</f>
        <v>RES</v>
      </c>
      <c r="Q122" s="48">
        <v>16</v>
      </c>
      <c r="R122" s="49"/>
      <c r="S122" s="49"/>
      <c r="T122" s="50" t="s">
        <v>180</v>
      </c>
      <c r="U122" s="51" t="str">
        <f ca="1">(INDIRECT("Data!E"&amp;1))</f>
        <v>0.1.5</v>
      </c>
      <c r="V122" s="46"/>
      <c r="W122" s="47" t="str">
        <f ca="1">(INDIRECT("Data!A"&amp;1))</f>
        <v>RES</v>
      </c>
      <c r="X122" s="48">
        <v>16</v>
      </c>
      <c r="Y122" s="49"/>
      <c r="Z122" s="49"/>
      <c r="AA122" s="50" t="s">
        <v>180</v>
      </c>
      <c r="AB122" s="51" t="str">
        <f ca="1">(INDIRECT("Data!E"&amp;1))</f>
        <v>0.1.5</v>
      </c>
      <c r="AC122" s="46"/>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s="42" customFormat="1" ht="11.25" customHeight="1" x14ac:dyDescent="0.2">
      <c r="A123" s="4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row>
    <row r="124" spans="1:1024" s="45" customFormat="1" ht="33.75" customHeight="1" thickBot="1" x14ac:dyDescent="0.35">
      <c r="A124" s="43"/>
      <c r="B124" s="111" t="str">
        <f ca="1">INDIRECT("Resources!A" &amp;VALUE(C139))</f>
        <v>1 Dinar</v>
      </c>
      <c r="C124" s="111"/>
      <c r="D124" s="111"/>
      <c r="E124" s="111"/>
      <c r="F124" s="112" t="str">
        <f ca="1">CONCATENATE(INDIRECT("Resources!E" &amp;VALUE(C139)), " Dinarim")</f>
        <v>1 Dinarim</v>
      </c>
      <c r="G124" s="112"/>
      <c r="H124" s="44"/>
      <c r="I124" s="111" t="str">
        <f ca="1">INDIRECT("Resources!A" &amp;VALUE(J139))</f>
        <v>1 Dinar</v>
      </c>
      <c r="J124" s="111"/>
      <c r="K124" s="111"/>
      <c r="L124" s="111"/>
      <c r="M124" s="112" t="str">
        <f ca="1">CONCATENATE(INDIRECT("Resources!E" &amp;VALUE(J139)), " Dinarim")</f>
        <v>1 Dinarim</v>
      </c>
      <c r="N124" s="112"/>
      <c r="O124" s="44"/>
      <c r="P124" s="111" t="str">
        <f ca="1">INDIRECT("Resources!A" &amp;VALUE(Q139))</f>
        <v>1 Dinar</v>
      </c>
      <c r="Q124" s="111"/>
      <c r="R124" s="111"/>
      <c r="S124" s="111"/>
      <c r="T124" s="112" t="str">
        <f ca="1">CONCATENATE(INDIRECT("Resources!E" &amp;VALUE(Q139)), " Dinarim")</f>
        <v>1 Dinarim</v>
      </c>
      <c r="U124" s="112"/>
      <c r="V124" s="44"/>
      <c r="W124" s="111" t="str">
        <f ca="1">INDIRECT("Resources!A" &amp;VALUE(X139))</f>
        <v>2 Dinarim</v>
      </c>
      <c r="X124" s="111"/>
      <c r="Y124" s="111"/>
      <c r="Z124" s="111"/>
      <c r="AA124" s="112" t="str">
        <f ca="1">CONCATENATE(INDIRECT("Resources!E" &amp;VALUE(X139)), " Dinarim")</f>
        <v>2 Dinarim</v>
      </c>
      <c r="AB124" s="112"/>
      <c r="AC124" s="44"/>
    </row>
    <row r="125" spans="1:1024" s="39" customFormat="1" ht="18.75" thickTop="1" thickBot="1" x14ac:dyDescent="0.35">
      <c r="A125" s="40"/>
      <c r="B125" s="106" t="str">
        <f ca="1">IF(INDIRECT("Resources!B"&amp;VALUE(C139))=0,"",INDIRECT("Resources!B"&amp;VALUE(C139)))</f>
        <v>Resource</v>
      </c>
      <c r="C125" s="106"/>
      <c r="D125" s="106"/>
      <c r="E125" s="106"/>
      <c r="F125" s="106"/>
      <c r="G125" s="106"/>
      <c r="H125" s="46"/>
      <c r="I125" s="106" t="str">
        <f ca="1">IF(INDIRECT("Resources!B"&amp;VALUE(J139))=0,"",INDIRECT("Resources!B"&amp;VALUE(J139)))</f>
        <v>Resource</v>
      </c>
      <c r="J125" s="106"/>
      <c r="K125" s="106"/>
      <c r="L125" s="106"/>
      <c r="M125" s="106"/>
      <c r="N125" s="106"/>
      <c r="O125" s="46"/>
      <c r="P125" s="106" t="str">
        <f ca="1">IF(INDIRECT("Resources!B"&amp;VALUE(Q139))=0,"",INDIRECT("Resources!B"&amp;VALUE(Q139)))</f>
        <v>Resource</v>
      </c>
      <c r="Q125" s="106"/>
      <c r="R125" s="106"/>
      <c r="S125" s="106"/>
      <c r="T125" s="106"/>
      <c r="U125" s="106"/>
      <c r="V125" s="46"/>
      <c r="W125" s="106" t="str">
        <f ca="1">IF(INDIRECT("Resources!B"&amp;VALUE(X139))=0,"",INDIRECT("Resources!B"&amp;VALUE(X139)))</f>
        <v>Resource</v>
      </c>
      <c r="X125" s="106"/>
      <c r="Y125" s="106"/>
      <c r="Z125" s="106"/>
      <c r="AA125" s="106"/>
      <c r="AB125" s="106"/>
      <c r="AC125" s="46"/>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s="39" customFormat="1" ht="12.75" customHeight="1" thickTop="1" thickBot="1" x14ac:dyDescent="0.25">
      <c r="A126" s="40"/>
      <c r="B126" s="107" t="str">
        <f ca="1">IF(INDIRECT("Resources!D"&amp;VALUE(C139))=0,"",INDIRECT("Resources!D"&amp;VALUE(C139)))</f>
        <v/>
      </c>
      <c r="C126" s="107"/>
      <c r="D126" s="107"/>
      <c r="E126" s="107"/>
      <c r="F126" s="107"/>
      <c r="G126" s="107"/>
      <c r="H126" s="46"/>
      <c r="I126" s="107" t="str">
        <f ca="1">IF(INDIRECT("Resources!D"&amp;VALUE(J139))=0,"",INDIRECT("Resources!D"&amp;VALUE(J139)))</f>
        <v/>
      </c>
      <c r="J126" s="107"/>
      <c r="K126" s="107"/>
      <c r="L126" s="107"/>
      <c r="M126" s="107"/>
      <c r="N126" s="107"/>
      <c r="O126" s="46"/>
      <c r="P126" s="107" t="str">
        <f ca="1">IF(INDIRECT("Resources!D"&amp;VALUE(Q139))=0,"",INDIRECT("Resources!D"&amp;VALUE(Q139)))</f>
        <v/>
      </c>
      <c r="Q126" s="107"/>
      <c r="R126" s="107"/>
      <c r="S126" s="107"/>
      <c r="T126" s="107"/>
      <c r="U126" s="107"/>
      <c r="V126" s="46"/>
      <c r="W126" s="107" t="str">
        <f ca="1">IF(INDIRECT("Resources!D"&amp;VALUE(X139))=0,"",INDIRECT("Resources!D"&amp;VALUE(X139)))</f>
        <v/>
      </c>
      <c r="X126" s="107"/>
      <c r="Y126" s="107"/>
      <c r="Z126" s="107"/>
      <c r="AA126" s="107"/>
      <c r="AB126" s="107"/>
      <c r="AC126" s="4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s="39" customFormat="1" ht="12.75" customHeight="1" thickTop="1" thickBot="1" x14ac:dyDescent="0.25">
      <c r="A127" s="40"/>
      <c r="B127" s="107"/>
      <c r="C127" s="107"/>
      <c r="D127" s="107"/>
      <c r="E127" s="107"/>
      <c r="F127" s="107"/>
      <c r="G127" s="107"/>
      <c r="H127" s="46"/>
      <c r="I127" s="107"/>
      <c r="J127" s="107"/>
      <c r="K127" s="107"/>
      <c r="L127" s="107"/>
      <c r="M127" s="107"/>
      <c r="N127" s="107"/>
      <c r="O127" s="46"/>
      <c r="P127" s="107"/>
      <c r="Q127" s="107"/>
      <c r="R127" s="107"/>
      <c r="S127" s="107"/>
      <c r="T127" s="107"/>
      <c r="U127" s="107"/>
      <c r="V127" s="46"/>
      <c r="W127" s="107"/>
      <c r="X127" s="107"/>
      <c r="Y127" s="107"/>
      <c r="Z127" s="107"/>
      <c r="AA127" s="107"/>
      <c r="AB127" s="107"/>
      <c r="AC127" s="46"/>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s="39" customFormat="1" ht="12.75" customHeight="1" thickTop="1" thickBot="1" x14ac:dyDescent="0.25">
      <c r="A128" s="40"/>
      <c r="B128" s="107"/>
      <c r="C128" s="107"/>
      <c r="D128" s="107"/>
      <c r="E128" s="107"/>
      <c r="F128" s="107"/>
      <c r="G128" s="107"/>
      <c r="H128" s="46"/>
      <c r="I128" s="107"/>
      <c r="J128" s="107"/>
      <c r="K128" s="107"/>
      <c r="L128" s="107"/>
      <c r="M128" s="107"/>
      <c r="N128" s="107"/>
      <c r="O128" s="46"/>
      <c r="P128" s="107"/>
      <c r="Q128" s="107"/>
      <c r="R128" s="107"/>
      <c r="S128" s="107"/>
      <c r="T128" s="107"/>
      <c r="U128" s="107"/>
      <c r="V128" s="46"/>
      <c r="W128" s="107"/>
      <c r="X128" s="107"/>
      <c r="Y128" s="107"/>
      <c r="Z128" s="107"/>
      <c r="AA128" s="107"/>
      <c r="AB128" s="107"/>
      <c r="AC128" s="46"/>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s="39" customFormat="1" ht="12.75" customHeight="1" thickTop="1" thickBot="1" x14ac:dyDescent="0.25">
      <c r="A129" s="40"/>
      <c r="B129" s="107"/>
      <c r="C129" s="107"/>
      <c r="D129" s="107"/>
      <c r="E129" s="107"/>
      <c r="F129" s="107"/>
      <c r="G129" s="107"/>
      <c r="H129" s="46"/>
      <c r="I129" s="107"/>
      <c r="J129" s="107"/>
      <c r="K129" s="107"/>
      <c r="L129" s="107"/>
      <c r="M129" s="107"/>
      <c r="N129" s="107"/>
      <c r="O129" s="46"/>
      <c r="P129" s="107"/>
      <c r="Q129" s="107"/>
      <c r="R129" s="107"/>
      <c r="S129" s="107"/>
      <c r="T129" s="107"/>
      <c r="U129" s="107"/>
      <c r="V129" s="46"/>
      <c r="W129" s="107"/>
      <c r="X129" s="107"/>
      <c r="Y129" s="107"/>
      <c r="Z129" s="107"/>
      <c r="AA129" s="107"/>
      <c r="AB129" s="107"/>
      <c r="AC129" s="46"/>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s="39" customFormat="1" ht="12.75" customHeight="1" thickTop="1" thickBot="1" x14ac:dyDescent="0.25">
      <c r="A130" s="40"/>
      <c r="B130" s="107"/>
      <c r="C130" s="107"/>
      <c r="D130" s="107"/>
      <c r="E130" s="107"/>
      <c r="F130" s="107"/>
      <c r="G130" s="107"/>
      <c r="H130" s="46"/>
      <c r="I130" s="107"/>
      <c r="J130" s="107"/>
      <c r="K130" s="107"/>
      <c r="L130" s="107"/>
      <c r="M130" s="107"/>
      <c r="N130" s="107"/>
      <c r="O130" s="46"/>
      <c r="P130" s="107"/>
      <c r="Q130" s="107"/>
      <c r="R130" s="107"/>
      <c r="S130" s="107"/>
      <c r="T130" s="107"/>
      <c r="U130" s="107"/>
      <c r="V130" s="46"/>
      <c r="W130" s="107"/>
      <c r="X130" s="107"/>
      <c r="Y130" s="107"/>
      <c r="Z130" s="107"/>
      <c r="AA130" s="107"/>
      <c r="AB130" s="107"/>
      <c r="AC130" s="46"/>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s="39" customFormat="1" ht="12.75" customHeight="1" thickTop="1" thickBot="1" x14ac:dyDescent="0.25">
      <c r="A131" s="40"/>
      <c r="B131" s="107"/>
      <c r="C131" s="107"/>
      <c r="D131" s="107"/>
      <c r="E131" s="107"/>
      <c r="F131" s="107"/>
      <c r="G131" s="107"/>
      <c r="H131" s="46"/>
      <c r="I131" s="107"/>
      <c r="J131" s="107"/>
      <c r="K131" s="107"/>
      <c r="L131" s="107"/>
      <c r="M131" s="107"/>
      <c r="N131" s="107"/>
      <c r="O131" s="46"/>
      <c r="P131" s="107"/>
      <c r="Q131" s="107"/>
      <c r="R131" s="107"/>
      <c r="S131" s="107"/>
      <c r="T131" s="107"/>
      <c r="U131" s="107"/>
      <c r="V131" s="46"/>
      <c r="W131" s="107"/>
      <c r="X131" s="107"/>
      <c r="Y131" s="107"/>
      <c r="Z131" s="107"/>
      <c r="AA131" s="107"/>
      <c r="AB131" s="107"/>
      <c r="AC131" s="46"/>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s="39" customFormat="1" ht="12.75" customHeight="1" thickTop="1" x14ac:dyDescent="0.2">
      <c r="A132" s="40"/>
      <c r="B132" s="107"/>
      <c r="C132" s="107"/>
      <c r="D132" s="107"/>
      <c r="E132" s="107"/>
      <c r="F132" s="107"/>
      <c r="G132" s="107"/>
      <c r="H132" s="46"/>
      <c r="I132" s="107"/>
      <c r="J132" s="107"/>
      <c r="K132" s="107"/>
      <c r="L132" s="107"/>
      <c r="M132" s="107"/>
      <c r="N132" s="107"/>
      <c r="O132" s="46"/>
      <c r="P132" s="107"/>
      <c r="Q132" s="107"/>
      <c r="R132" s="107"/>
      <c r="S132" s="107"/>
      <c r="T132" s="107"/>
      <c r="U132" s="107"/>
      <c r="V132" s="46"/>
      <c r="W132" s="107"/>
      <c r="X132" s="107"/>
      <c r="Y132" s="107"/>
      <c r="Z132" s="107"/>
      <c r="AA132" s="107"/>
      <c r="AB132" s="107"/>
      <c r="AC132" s="46"/>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s="39" customFormat="1" ht="12.75" customHeight="1" x14ac:dyDescent="0.2">
      <c r="A133" s="40"/>
      <c r="B133" s="108" t="str">
        <f ca="1">(INDIRECT("Data!D"&amp;6))</f>
        <v>Owner:</v>
      </c>
      <c r="C133" s="108"/>
      <c r="D133" s="108"/>
      <c r="E133" s="108"/>
      <c r="F133" s="108"/>
      <c r="G133" s="108"/>
      <c r="H133" s="46"/>
      <c r="I133" s="108" t="str">
        <f ca="1">(INDIRECT("Data!D"&amp;6))</f>
        <v>Owner:</v>
      </c>
      <c r="J133" s="108"/>
      <c r="K133" s="108"/>
      <c r="L133" s="108"/>
      <c r="M133" s="108"/>
      <c r="N133" s="108"/>
      <c r="O133" s="46"/>
      <c r="P133" s="108" t="str">
        <f ca="1">(INDIRECT("Data!D"&amp;6))</f>
        <v>Owner:</v>
      </c>
      <c r="Q133" s="108"/>
      <c r="R133" s="108"/>
      <c r="S133" s="108"/>
      <c r="T133" s="108"/>
      <c r="U133" s="108"/>
      <c r="V133" s="46"/>
      <c r="W133" s="108" t="str">
        <f ca="1">(INDIRECT("Data!D"&amp;6))</f>
        <v>Owner:</v>
      </c>
      <c r="X133" s="108"/>
      <c r="Y133" s="108"/>
      <c r="Z133" s="108"/>
      <c r="AA133" s="108"/>
      <c r="AB133" s="108"/>
      <c r="AC133" s="46"/>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s="39" customFormat="1" ht="12.75" customHeight="1" x14ac:dyDescent="0.2">
      <c r="A134" s="40"/>
      <c r="B134" s="109" t="str">
        <f ca="1">IF(INDIRECT("Resources!C"&amp;VALUE(C139))=0,"",INDIRECT("Resources!C"&amp;VALUE(C139)))</f>
        <v>Any</v>
      </c>
      <c r="C134" s="109"/>
      <c r="D134" s="109"/>
      <c r="E134" s="109"/>
      <c r="F134" s="109"/>
      <c r="G134" s="109"/>
      <c r="H134" s="46"/>
      <c r="I134" s="109" t="str">
        <f ca="1">IF(INDIRECT("Resources!C"&amp;VALUE(J139))=0,"",INDIRECT("Resources!C"&amp;VALUE(J139)))</f>
        <v>Any</v>
      </c>
      <c r="J134" s="109"/>
      <c r="K134" s="109"/>
      <c r="L134" s="109"/>
      <c r="M134" s="109"/>
      <c r="N134" s="109"/>
      <c r="O134" s="46"/>
      <c r="P134" s="109" t="str">
        <f ca="1">IF(INDIRECT("Resources!C"&amp;VALUE(Q139))=0,"",INDIRECT("Resources!C"&amp;VALUE(Q139)))</f>
        <v>Any</v>
      </c>
      <c r="Q134" s="109"/>
      <c r="R134" s="109"/>
      <c r="S134" s="109"/>
      <c r="T134" s="109"/>
      <c r="U134" s="109"/>
      <c r="V134" s="46"/>
      <c r="W134" s="109" t="str">
        <f ca="1">IF(INDIRECT("Resources!C"&amp;VALUE(X139))=0,"",INDIRECT("Resources!C"&amp;VALUE(X139)))</f>
        <v>Any</v>
      </c>
      <c r="X134" s="109"/>
      <c r="Y134" s="109"/>
      <c r="Z134" s="109"/>
      <c r="AA134" s="109"/>
      <c r="AB134" s="109"/>
      <c r="AC134" s="46"/>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s="39" customFormat="1" ht="12.75" customHeight="1" x14ac:dyDescent="0.2">
      <c r="A135" s="40"/>
      <c r="B135" s="109"/>
      <c r="C135" s="109"/>
      <c r="D135" s="109"/>
      <c r="E135" s="109"/>
      <c r="F135" s="109"/>
      <c r="G135" s="109"/>
      <c r="H135" s="46"/>
      <c r="I135" s="109"/>
      <c r="J135" s="109"/>
      <c r="K135" s="109"/>
      <c r="L135" s="109"/>
      <c r="M135" s="109"/>
      <c r="N135" s="109"/>
      <c r="O135" s="46"/>
      <c r="P135" s="109"/>
      <c r="Q135" s="109"/>
      <c r="R135" s="109"/>
      <c r="S135" s="109"/>
      <c r="T135" s="109"/>
      <c r="U135" s="109"/>
      <c r="V135" s="46"/>
      <c r="W135" s="109"/>
      <c r="X135" s="109"/>
      <c r="Y135" s="109"/>
      <c r="Z135" s="109"/>
      <c r="AA135" s="109"/>
      <c r="AB135" s="109"/>
      <c r="AC135" s="46"/>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s="39" customFormat="1" ht="12.75" customHeight="1" x14ac:dyDescent="0.2">
      <c r="A136" s="40"/>
      <c r="B136" s="109"/>
      <c r="C136" s="109"/>
      <c r="D136" s="109"/>
      <c r="E136" s="109"/>
      <c r="F136" s="109"/>
      <c r="G136" s="109"/>
      <c r="H136" s="46"/>
      <c r="I136" s="109"/>
      <c r="J136" s="109"/>
      <c r="K136" s="109"/>
      <c r="L136" s="109"/>
      <c r="M136" s="109"/>
      <c r="N136" s="109"/>
      <c r="O136" s="46"/>
      <c r="P136" s="109"/>
      <c r="Q136" s="109"/>
      <c r="R136" s="109"/>
      <c r="S136" s="109"/>
      <c r="T136" s="109"/>
      <c r="U136" s="109"/>
      <c r="V136" s="46"/>
      <c r="W136" s="109"/>
      <c r="X136" s="109"/>
      <c r="Y136" s="109"/>
      <c r="Z136" s="109"/>
      <c r="AA136" s="109"/>
      <c r="AB136" s="109"/>
      <c r="AC136" s="4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s="39" customFormat="1" ht="12.75" customHeight="1" x14ac:dyDescent="0.2">
      <c r="A137" s="40"/>
      <c r="B137" s="109"/>
      <c r="C137" s="109"/>
      <c r="D137" s="109"/>
      <c r="E137" s="109"/>
      <c r="F137" s="109"/>
      <c r="G137" s="109"/>
      <c r="H137" s="46"/>
      <c r="I137" s="109"/>
      <c r="J137" s="109"/>
      <c r="K137" s="109"/>
      <c r="L137" s="109"/>
      <c r="M137" s="109"/>
      <c r="N137" s="109"/>
      <c r="O137" s="46"/>
      <c r="P137" s="109"/>
      <c r="Q137" s="109"/>
      <c r="R137" s="109"/>
      <c r="S137" s="109"/>
      <c r="T137" s="109"/>
      <c r="U137" s="109"/>
      <c r="V137" s="46"/>
      <c r="W137" s="109"/>
      <c r="X137" s="109"/>
      <c r="Y137" s="109"/>
      <c r="Z137" s="109"/>
      <c r="AA137" s="109"/>
      <c r="AB137" s="109"/>
      <c r="AC137" s="46"/>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s="39" customFormat="1" ht="9.75" customHeight="1" x14ac:dyDescent="0.2">
      <c r="A138" s="40"/>
      <c r="B138" s="109"/>
      <c r="C138" s="109"/>
      <c r="D138" s="109"/>
      <c r="E138" s="109"/>
      <c r="F138" s="109"/>
      <c r="G138" s="109"/>
      <c r="H138" s="46"/>
      <c r="I138" s="109"/>
      <c r="J138" s="109"/>
      <c r="K138" s="109"/>
      <c r="L138" s="109"/>
      <c r="M138" s="109"/>
      <c r="N138" s="109"/>
      <c r="O138" s="46"/>
      <c r="P138" s="109"/>
      <c r="Q138" s="109"/>
      <c r="R138" s="109"/>
      <c r="S138" s="109"/>
      <c r="T138" s="109"/>
      <c r="U138" s="109"/>
      <c r="V138" s="46"/>
      <c r="W138" s="109"/>
      <c r="X138" s="109"/>
      <c r="Y138" s="109"/>
      <c r="Z138" s="109"/>
      <c r="AA138" s="109"/>
      <c r="AB138" s="109"/>
      <c r="AC138" s="46"/>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s="39" customFormat="1" x14ac:dyDescent="0.2">
      <c r="A139" s="40"/>
      <c r="B139" s="47" t="str">
        <f ca="1">(INDIRECT("Data!A"&amp;1))</f>
        <v>RES</v>
      </c>
      <c r="C139" s="48">
        <v>17</v>
      </c>
      <c r="D139" s="49"/>
      <c r="E139" s="49"/>
      <c r="F139" s="50" t="s">
        <v>180</v>
      </c>
      <c r="G139" s="51" t="str">
        <f ca="1">(INDIRECT("Data!E"&amp;1))</f>
        <v>0.1.5</v>
      </c>
      <c r="H139" s="46"/>
      <c r="I139" s="47" t="str">
        <f ca="1">(INDIRECT("Data!A"&amp;1))</f>
        <v>RES</v>
      </c>
      <c r="J139" s="48">
        <v>17</v>
      </c>
      <c r="K139" s="49"/>
      <c r="L139" s="49"/>
      <c r="M139" s="50" t="s">
        <v>180</v>
      </c>
      <c r="N139" s="51" t="str">
        <f ca="1">(INDIRECT("Data!E"&amp;1))</f>
        <v>0.1.5</v>
      </c>
      <c r="O139" s="46"/>
      <c r="P139" s="47" t="str">
        <f ca="1">(INDIRECT("Data!A"&amp;1))</f>
        <v>RES</v>
      </c>
      <c r="Q139" s="48">
        <v>17</v>
      </c>
      <c r="R139" s="49"/>
      <c r="S139" s="49"/>
      <c r="T139" s="50" t="s">
        <v>180</v>
      </c>
      <c r="U139" s="51" t="str">
        <f ca="1">(INDIRECT("Data!E"&amp;1))</f>
        <v>0.1.5</v>
      </c>
      <c r="V139" s="46"/>
      <c r="W139" s="47" t="str">
        <f ca="1">(INDIRECT("Data!A"&amp;1))</f>
        <v>RES</v>
      </c>
      <c r="X139" s="48">
        <v>18</v>
      </c>
      <c r="Y139" s="49"/>
      <c r="Z139" s="49"/>
      <c r="AA139" s="50" t="s">
        <v>180</v>
      </c>
      <c r="AB139" s="51" t="str">
        <f ca="1">(INDIRECT("Data!E"&amp;1))</f>
        <v>0.1.5</v>
      </c>
      <c r="AC139" s="46"/>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s="42" customFormat="1" ht="11.25" customHeight="1" x14ac:dyDescent="0.2">
      <c r="A140" s="4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row>
    <row r="141" spans="1:1024" s="42" customFormat="1" ht="11.25" customHeight="1" x14ac:dyDescent="0.2">
      <c r="A141" s="40"/>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row>
    <row r="142" spans="1:1024" s="45" customFormat="1" ht="33.75" customHeight="1" thickBot="1" x14ac:dyDescent="0.35">
      <c r="A142" s="43"/>
      <c r="B142" s="111" t="str">
        <f ca="1">INDIRECT("Resources!A" &amp;VALUE(C157))</f>
        <v>2 Dinarim</v>
      </c>
      <c r="C142" s="111"/>
      <c r="D142" s="111"/>
      <c r="E142" s="111"/>
      <c r="F142" s="112" t="str">
        <f ca="1">CONCATENATE(INDIRECT("Resources!E" &amp;VALUE(C157)), " Dinarim")</f>
        <v>2 Dinarim</v>
      </c>
      <c r="G142" s="112"/>
      <c r="H142" s="44"/>
      <c r="I142" s="111" t="str">
        <f ca="1">INDIRECT("Resources!A" &amp;VALUE(J157))</f>
        <v>2 Dinarim</v>
      </c>
      <c r="J142" s="111"/>
      <c r="K142" s="111"/>
      <c r="L142" s="111"/>
      <c r="M142" s="112" t="str">
        <f ca="1">CONCATENATE(INDIRECT("Resources!E" &amp;VALUE(J157)), " Dinarim")</f>
        <v>2 Dinarim</v>
      </c>
      <c r="N142" s="112"/>
      <c r="O142" s="44"/>
      <c r="P142" s="111" t="str">
        <f ca="1">INDIRECT("Resources!A" &amp;VALUE(Q157))</f>
        <v>2 Dinarim</v>
      </c>
      <c r="Q142" s="111"/>
      <c r="R142" s="111"/>
      <c r="S142" s="111"/>
      <c r="T142" s="112" t="str">
        <f ca="1">CONCATENATE(INDIRECT("Resources!E" &amp;VALUE(Q157)), " Dinarim")</f>
        <v>2 Dinarim</v>
      </c>
      <c r="U142" s="112"/>
      <c r="V142" s="44"/>
      <c r="W142" s="111" t="str">
        <f ca="1">INDIRECT("Resources!A" &amp;VALUE(X157))</f>
        <v>2 Dinarim</v>
      </c>
      <c r="X142" s="111"/>
      <c r="Y142" s="111"/>
      <c r="Z142" s="111"/>
      <c r="AA142" s="112" t="str">
        <f ca="1">CONCATENATE(INDIRECT("Resources!E" &amp;VALUE(X157)), " Dinarim")</f>
        <v>2 Dinarim</v>
      </c>
      <c r="AB142" s="112"/>
      <c r="AC142" s="44"/>
    </row>
    <row r="143" spans="1:1024" s="39" customFormat="1" ht="18.75" thickTop="1" thickBot="1" x14ac:dyDescent="0.35">
      <c r="A143" s="40"/>
      <c r="B143" s="106" t="str">
        <f ca="1">IF(INDIRECT("Resources!B"&amp;VALUE(C157))=0,"",INDIRECT("Resources!B"&amp;VALUE(C157)))</f>
        <v>Resource</v>
      </c>
      <c r="C143" s="106"/>
      <c r="D143" s="106"/>
      <c r="E143" s="106"/>
      <c r="F143" s="106"/>
      <c r="G143" s="106"/>
      <c r="H143" s="46"/>
      <c r="I143" s="106" t="str">
        <f ca="1">IF(INDIRECT("Resources!B"&amp;VALUE(J157))=0,"",INDIRECT("Resources!B"&amp;VALUE(J157)))</f>
        <v>Resource</v>
      </c>
      <c r="J143" s="106"/>
      <c r="K143" s="106"/>
      <c r="L143" s="106"/>
      <c r="M143" s="106"/>
      <c r="N143" s="106"/>
      <c r="O143" s="46"/>
      <c r="P143" s="106" t="str">
        <f ca="1">IF(INDIRECT("Resources!B"&amp;VALUE(Q157))=0,"",INDIRECT("Resources!B"&amp;VALUE(Q157)))</f>
        <v>Resource</v>
      </c>
      <c r="Q143" s="106"/>
      <c r="R143" s="106"/>
      <c r="S143" s="106"/>
      <c r="T143" s="106"/>
      <c r="U143" s="106"/>
      <c r="V143" s="46"/>
      <c r="W143" s="106" t="str">
        <f ca="1">IF(INDIRECT("Resources!B"&amp;VALUE(X157))=0,"",INDIRECT("Resources!B"&amp;VALUE(X157)))</f>
        <v>Resource</v>
      </c>
      <c r="X143" s="106"/>
      <c r="Y143" s="106"/>
      <c r="Z143" s="106"/>
      <c r="AA143" s="106"/>
      <c r="AB143" s="106"/>
      <c r="AC143" s="46"/>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s="39" customFormat="1" ht="12.75" customHeight="1" thickTop="1" thickBot="1" x14ac:dyDescent="0.25">
      <c r="A144" s="40"/>
      <c r="B144" s="107" t="str">
        <f ca="1">IF(INDIRECT("Resources!D"&amp;VALUE(C157))=0,"",INDIRECT("Resources!D"&amp;VALUE(C157)))</f>
        <v/>
      </c>
      <c r="C144" s="107"/>
      <c r="D144" s="107"/>
      <c r="E144" s="107"/>
      <c r="F144" s="107"/>
      <c r="G144" s="107"/>
      <c r="H144" s="46"/>
      <c r="I144" s="107" t="str">
        <f ca="1">IF(INDIRECT("Resources!D"&amp;VALUE(J157))=0,"",INDIRECT("Resources!D"&amp;VALUE(J157)))</f>
        <v/>
      </c>
      <c r="J144" s="107"/>
      <c r="K144" s="107"/>
      <c r="L144" s="107"/>
      <c r="M144" s="107"/>
      <c r="N144" s="107"/>
      <c r="O144" s="46"/>
      <c r="P144" s="107" t="str">
        <f ca="1">IF(INDIRECT("Resources!D"&amp;VALUE(Q157))=0,"",INDIRECT("Resources!D"&amp;VALUE(Q157)))</f>
        <v/>
      </c>
      <c r="Q144" s="107"/>
      <c r="R144" s="107"/>
      <c r="S144" s="107"/>
      <c r="T144" s="107"/>
      <c r="U144" s="107"/>
      <c r="V144" s="46"/>
      <c r="W144" s="107" t="str">
        <f ca="1">IF(INDIRECT("Resources!D"&amp;VALUE(X157))=0,"",INDIRECT("Resources!D"&amp;VALUE(X157)))</f>
        <v/>
      </c>
      <c r="X144" s="107"/>
      <c r="Y144" s="107"/>
      <c r="Z144" s="107"/>
      <c r="AA144" s="107"/>
      <c r="AB144" s="107"/>
      <c r="AC144" s="46"/>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s="39" customFormat="1" ht="12.75" customHeight="1" thickTop="1" thickBot="1" x14ac:dyDescent="0.25">
      <c r="A145" s="40"/>
      <c r="B145" s="107"/>
      <c r="C145" s="107"/>
      <c r="D145" s="107"/>
      <c r="E145" s="107"/>
      <c r="F145" s="107"/>
      <c r="G145" s="107"/>
      <c r="H145" s="46"/>
      <c r="I145" s="107"/>
      <c r="J145" s="107"/>
      <c r="K145" s="107"/>
      <c r="L145" s="107"/>
      <c r="M145" s="107"/>
      <c r="N145" s="107"/>
      <c r="O145" s="46"/>
      <c r="P145" s="107"/>
      <c r="Q145" s="107"/>
      <c r="R145" s="107"/>
      <c r="S145" s="107"/>
      <c r="T145" s="107"/>
      <c r="U145" s="107"/>
      <c r="V145" s="46"/>
      <c r="W145" s="107"/>
      <c r="X145" s="107"/>
      <c r="Y145" s="107"/>
      <c r="Z145" s="107"/>
      <c r="AA145" s="107"/>
      <c r="AB145" s="107"/>
      <c r="AC145" s="46"/>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s="39" customFormat="1" ht="12.75" customHeight="1" thickTop="1" thickBot="1" x14ac:dyDescent="0.25">
      <c r="A146" s="40"/>
      <c r="B146" s="107"/>
      <c r="C146" s="107"/>
      <c r="D146" s="107"/>
      <c r="E146" s="107"/>
      <c r="F146" s="107"/>
      <c r="G146" s="107"/>
      <c r="H146" s="46"/>
      <c r="I146" s="107"/>
      <c r="J146" s="107"/>
      <c r="K146" s="107"/>
      <c r="L146" s="107"/>
      <c r="M146" s="107"/>
      <c r="N146" s="107"/>
      <c r="O146" s="46"/>
      <c r="P146" s="107"/>
      <c r="Q146" s="107"/>
      <c r="R146" s="107"/>
      <c r="S146" s="107"/>
      <c r="T146" s="107"/>
      <c r="U146" s="107"/>
      <c r="V146" s="46"/>
      <c r="W146" s="107"/>
      <c r="X146" s="107"/>
      <c r="Y146" s="107"/>
      <c r="Z146" s="107"/>
      <c r="AA146" s="107"/>
      <c r="AB146" s="107"/>
      <c r="AC146" s="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s="39" customFormat="1" ht="12.75" customHeight="1" thickTop="1" thickBot="1" x14ac:dyDescent="0.25">
      <c r="A147" s="40"/>
      <c r="B147" s="107"/>
      <c r="C147" s="107"/>
      <c r="D147" s="107"/>
      <c r="E147" s="107"/>
      <c r="F147" s="107"/>
      <c r="G147" s="107"/>
      <c r="H147" s="46"/>
      <c r="I147" s="107"/>
      <c r="J147" s="107"/>
      <c r="K147" s="107"/>
      <c r="L147" s="107"/>
      <c r="M147" s="107"/>
      <c r="N147" s="107"/>
      <c r="O147" s="46"/>
      <c r="P147" s="107"/>
      <c r="Q147" s="107"/>
      <c r="R147" s="107"/>
      <c r="S147" s="107"/>
      <c r="T147" s="107"/>
      <c r="U147" s="107"/>
      <c r="V147" s="46"/>
      <c r="W147" s="107"/>
      <c r="X147" s="107"/>
      <c r="Y147" s="107"/>
      <c r="Z147" s="107"/>
      <c r="AA147" s="107"/>
      <c r="AB147" s="107"/>
      <c r="AC147" s="46"/>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s="39" customFormat="1" ht="12.75" customHeight="1" thickTop="1" thickBot="1" x14ac:dyDescent="0.25">
      <c r="A148" s="40"/>
      <c r="B148" s="107"/>
      <c r="C148" s="107"/>
      <c r="D148" s="107"/>
      <c r="E148" s="107"/>
      <c r="F148" s="107"/>
      <c r="G148" s="107"/>
      <c r="H148" s="46"/>
      <c r="I148" s="107"/>
      <c r="J148" s="107"/>
      <c r="K148" s="107"/>
      <c r="L148" s="107"/>
      <c r="M148" s="107"/>
      <c r="N148" s="107"/>
      <c r="O148" s="46"/>
      <c r="P148" s="107"/>
      <c r="Q148" s="107"/>
      <c r="R148" s="107"/>
      <c r="S148" s="107"/>
      <c r="T148" s="107"/>
      <c r="U148" s="107"/>
      <c r="V148" s="46"/>
      <c r="W148" s="107"/>
      <c r="X148" s="107"/>
      <c r="Y148" s="107"/>
      <c r="Z148" s="107"/>
      <c r="AA148" s="107"/>
      <c r="AB148" s="107"/>
      <c r="AC148" s="46"/>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s="39" customFormat="1" ht="12.75" customHeight="1" thickTop="1" thickBot="1" x14ac:dyDescent="0.25">
      <c r="A149" s="40"/>
      <c r="B149" s="107"/>
      <c r="C149" s="107"/>
      <c r="D149" s="107"/>
      <c r="E149" s="107"/>
      <c r="F149" s="107"/>
      <c r="G149" s="107"/>
      <c r="H149" s="46"/>
      <c r="I149" s="107"/>
      <c r="J149" s="107"/>
      <c r="K149" s="107"/>
      <c r="L149" s="107"/>
      <c r="M149" s="107"/>
      <c r="N149" s="107"/>
      <c r="O149" s="46"/>
      <c r="P149" s="107"/>
      <c r="Q149" s="107"/>
      <c r="R149" s="107"/>
      <c r="S149" s="107"/>
      <c r="T149" s="107"/>
      <c r="U149" s="107"/>
      <c r="V149" s="46"/>
      <c r="W149" s="107"/>
      <c r="X149" s="107"/>
      <c r="Y149" s="107"/>
      <c r="Z149" s="107"/>
      <c r="AA149" s="107"/>
      <c r="AB149" s="107"/>
      <c r="AC149" s="46"/>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s="39" customFormat="1" ht="12.75" customHeight="1" thickTop="1" x14ac:dyDescent="0.2">
      <c r="A150" s="40"/>
      <c r="B150" s="107"/>
      <c r="C150" s="107"/>
      <c r="D150" s="107"/>
      <c r="E150" s="107"/>
      <c r="F150" s="107"/>
      <c r="G150" s="107"/>
      <c r="H150" s="46"/>
      <c r="I150" s="107"/>
      <c r="J150" s="107"/>
      <c r="K150" s="107"/>
      <c r="L150" s="107"/>
      <c r="M150" s="107"/>
      <c r="N150" s="107"/>
      <c r="O150" s="46"/>
      <c r="P150" s="107"/>
      <c r="Q150" s="107"/>
      <c r="R150" s="107"/>
      <c r="S150" s="107"/>
      <c r="T150" s="107"/>
      <c r="U150" s="107"/>
      <c r="V150" s="46"/>
      <c r="W150" s="107"/>
      <c r="X150" s="107"/>
      <c r="Y150" s="107"/>
      <c r="Z150" s="107"/>
      <c r="AA150" s="107"/>
      <c r="AB150" s="107"/>
      <c r="AC150" s="46"/>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s="39" customFormat="1" ht="12.75" customHeight="1" x14ac:dyDescent="0.2">
      <c r="A151" s="40"/>
      <c r="B151" s="108" t="str">
        <f ca="1">(INDIRECT("Data!D"&amp;6))</f>
        <v>Owner:</v>
      </c>
      <c r="C151" s="108"/>
      <c r="D151" s="108"/>
      <c r="E151" s="108"/>
      <c r="F151" s="108"/>
      <c r="G151" s="108"/>
      <c r="H151" s="46"/>
      <c r="I151" s="108" t="str">
        <f ca="1">(INDIRECT("Data!D"&amp;6))</f>
        <v>Owner:</v>
      </c>
      <c r="J151" s="108"/>
      <c r="K151" s="108"/>
      <c r="L151" s="108"/>
      <c r="M151" s="108"/>
      <c r="N151" s="108"/>
      <c r="O151" s="46"/>
      <c r="P151" s="108" t="str">
        <f ca="1">(INDIRECT("Data!D"&amp;6))</f>
        <v>Owner:</v>
      </c>
      <c r="Q151" s="108"/>
      <c r="R151" s="108"/>
      <c r="S151" s="108"/>
      <c r="T151" s="108"/>
      <c r="U151" s="108"/>
      <c r="V151" s="46"/>
      <c r="W151" s="108" t="str">
        <f ca="1">(INDIRECT("Data!D"&amp;6))</f>
        <v>Owner:</v>
      </c>
      <c r="X151" s="108"/>
      <c r="Y151" s="108"/>
      <c r="Z151" s="108"/>
      <c r="AA151" s="108"/>
      <c r="AB151" s="108"/>
      <c r="AC151" s="46"/>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s="39" customFormat="1" ht="12.75" customHeight="1" x14ac:dyDescent="0.2">
      <c r="A152" s="40"/>
      <c r="B152" s="109" t="str">
        <f ca="1">IF(INDIRECT("Resources!C"&amp;VALUE(C157))=0,"",INDIRECT("Resources!C"&amp;VALUE(C157)))</f>
        <v>Any</v>
      </c>
      <c r="C152" s="109"/>
      <c r="D152" s="109"/>
      <c r="E152" s="109"/>
      <c r="F152" s="109"/>
      <c r="G152" s="109"/>
      <c r="H152" s="46"/>
      <c r="I152" s="109" t="str">
        <f ca="1">IF(INDIRECT("Resources!C"&amp;VALUE(J157))=0,"",INDIRECT("Resources!C"&amp;VALUE(J157)))</f>
        <v>Any</v>
      </c>
      <c r="J152" s="109"/>
      <c r="K152" s="109"/>
      <c r="L152" s="109"/>
      <c r="M152" s="109"/>
      <c r="N152" s="109"/>
      <c r="O152" s="46"/>
      <c r="P152" s="109" t="str">
        <f ca="1">IF(INDIRECT("Resources!C"&amp;VALUE(Q157))=0,"",INDIRECT("Resources!C"&amp;VALUE(Q157)))</f>
        <v>Any</v>
      </c>
      <c r="Q152" s="109"/>
      <c r="R152" s="109"/>
      <c r="S152" s="109"/>
      <c r="T152" s="109"/>
      <c r="U152" s="109"/>
      <c r="V152" s="46"/>
      <c r="W152" s="109" t="str">
        <f ca="1">IF(INDIRECT("Resources!C"&amp;VALUE(X157))=0,"",INDIRECT("Resources!C"&amp;VALUE(X157)))</f>
        <v>Any</v>
      </c>
      <c r="X152" s="109"/>
      <c r="Y152" s="109"/>
      <c r="Z152" s="109"/>
      <c r="AA152" s="109"/>
      <c r="AB152" s="109"/>
      <c r="AC152" s="46"/>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s="39" customFormat="1" ht="12.75" customHeight="1" x14ac:dyDescent="0.2">
      <c r="A153" s="40"/>
      <c r="B153" s="109"/>
      <c r="C153" s="109"/>
      <c r="D153" s="109"/>
      <c r="E153" s="109"/>
      <c r="F153" s="109"/>
      <c r="G153" s="109"/>
      <c r="H153" s="46"/>
      <c r="I153" s="109"/>
      <c r="J153" s="109"/>
      <c r="K153" s="109"/>
      <c r="L153" s="109"/>
      <c r="M153" s="109"/>
      <c r="N153" s="109"/>
      <c r="O153" s="46"/>
      <c r="P153" s="109"/>
      <c r="Q153" s="109"/>
      <c r="R153" s="109"/>
      <c r="S153" s="109"/>
      <c r="T153" s="109"/>
      <c r="U153" s="109"/>
      <c r="V153" s="46"/>
      <c r="W153" s="109"/>
      <c r="X153" s="109"/>
      <c r="Y153" s="109"/>
      <c r="Z153" s="109"/>
      <c r="AA153" s="109"/>
      <c r="AB153" s="109"/>
      <c r="AC153" s="46"/>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s="39" customFormat="1" ht="12.75" customHeight="1" x14ac:dyDescent="0.2">
      <c r="A154" s="40"/>
      <c r="B154" s="109"/>
      <c r="C154" s="109"/>
      <c r="D154" s="109"/>
      <c r="E154" s="109"/>
      <c r="F154" s="109"/>
      <c r="G154" s="109"/>
      <c r="H154" s="46"/>
      <c r="I154" s="109"/>
      <c r="J154" s="109"/>
      <c r="K154" s="109"/>
      <c r="L154" s="109"/>
      <c r="M154" s="109"/>
      <c r="N154" s="109"/>
      <c r="O154" s="46"/>
      <c r="P154" s="109"/>
      <c r="Q154" s="109"/>
      <c r="R154" s="109"/>
      <c r="S154" s="109"/>
      <c r="T154" s="109"/>
      <c r="U154" s="109"/>
      <c r="V154" s="46"/>
      <c r="W154" s="109"/>
      <c r="X154" s="109"/>
      <c r="Y154" s="109"/>
      <c r="Z154" s="109"/>
      <c r="AA154" s="109"/>
      <c r="AB154" s="109"/>
      <c r="AC154" s="46"/>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s="39" customFormat="1" ht="12.75" customHeight="1" x14ac:dyDescent="0.2">
      <c r="A155" s="40"/>
      <c r="B155" s="109"/>
      <c r="C155" s="109"/>
      <c r="D155" s="109"/>
      <c r="E155" s="109"/>
      <c r="F155" s="109"/>
      <c r="G155" s="109"/>
      <c r="H155" s="46"/>
      <c r="I155" s="109"/>
      <c r="J155" s="109"/>
      <c r="K155" s="109"/>
      <c r="L155" s="109"/>
      <c r="M155" s="109"/>
      <c r="N155" s="109"/>
      <c r="O155" s="46"/>
      <c r="P155" s="109"/>
      <c r="Q155" s="109"/>
      <c r="R155" s="109"/>
      <c r="S155" s="109"/>
      <c r="T155" s="109"/>
      <c r="U155" s="109"/>
      <c r="V155" s="46"/>
      <c r="W155" s="109"/>
      <c r="X155" s="109"/>
      <c r="Y155" s="109"/>
      <c r="Z155" s="109"/>
      <c r="AA155" s="109"/>
      <c r="AB155" s="109"/>
      <c r="AC155" s="46"/>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s="39" customFormat="1" ht="9.75" customHeight="1" x14ac:dyDescent="0.2">
      <c r="A156" s="40"/>
      <c r="B156" s="109"/>
      <c r="C156" s="109"/>
      <c r="D156" s="109"/>
      <c r="E156" s="109"/>
      <c r="F156" s="109"/>
      <c r="G156" s="109"/>
      <c r="H156" s="46"/>
      <c r="I156" s="109"/>
      <c r="J156" s="109"/>
      <c r="K156" s="109"/>
      <c r="L156" s="109"/>
      <c r="M156" s="109"/>
      <c r="N156" s="109"/>
      <c r="O156" s="46"/>
      <c r="P156" s="109"/>
      <c r="Q156" s="109"/>
      <c r="R156" s="109"/>
      <c r="S156" s="109"/>
      <c r="T156" s="109"/>
      <c r="U156" s="109"/>
      <c r="V156" s="46"/>
      <c r="W156" s="109"/>
      <c r="X156" s="109"/>
      <c r="Y156" s="109"/>
      <c r="Z156" s="109"/>
      <c r="AA156" s="109"/>
      <c r="AB156" s="109"/>
      <c r="AC156" s="4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s="39" customFormat="1" x14ac:dyDescent="0.2">
      <c r="A157" s="40"/>
      <c r="B157" s="47" t="str">
        <f ca="1">(INDIRECT("Data!A"&amp;1))</f>
        <v>RES</v>
      </c>
      <c r="C157" s="48">
        <v>18</v>
      </c>
      <c r="D157" s="49"/>
      <c r="E157" s="49"/>
      <c r="F157" s="50" t="s">
        <v>180</v>
      </c>
      <c r="G157" s="51" t="str">
        <f ca="1">(INDIRECT("Data!E"&amp;1))</f>
        <v>0.1.5</v>
      </c>
      <c r="H157" s="46"/>
      <c r="I157" s="47" t="str">
        <f ca="1">(INDIRECT("Data!A"&amp;1))</f>
        <v>RES</v>
      </c>
      <c r="J157" s="48">
        <v>18</v>
      </c>
      <c r="K157" s="49"/>
      <c r="L157" s="49"/>
      <c r="M157" s="50" t="s">
        <v>180</v>
      </c>
      <c r="N157" s="51" t="str">
        <f ca="1">(INDIRECT("Data!E"&amp;1))</f>
        <v>0.1.5</v>
      </c>
      <c r="O157" s="46"/>
      <c r="P157" s="47" t="str">
        <f ca="1">(INDIRECT("Data!A"&amp;1))</f>
        <v>RES</v>
      </c>
      <c r="Q157" s="48">
        <v>18</v>
      </c>
      <c r="R157" s="49"/>
      <c r="S157" s="49"/>
      <c r="T157" s="50" t="s">
        <v>180</v>
      </c>
      <c r="U157" s="51" t="str">
        <f ca="1">(INDIRECT("Data!E"&amp;1))</f>
        <v>0.1.5</v>
      </c>
      <c r="V157" s="46"/>
      <c r="W157" s="47" t="str">
        <f ca="1">(INDIRECT("Data!A"&amp;1))</f>
        <v>RES</v>
      </c>
      <c r="X157" s="48">
        <v>18</v>
      </c>
      <c r="Y157" s="49"/>
      <c r="Z157" s="49"/>
      <c r="AA157" s="50" t="s">
        <v>180</v>
      </c>
      <c r="AB157" s="51" t="str">
        <f ca="1">(INDIRECT("Data!E"&amp;1))</f>
        <v>0.1.5</v>
      </c>
      <c r="AC157" s="46"/>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s="42" customFormat="1" ht="11.25" customHeight="1" x14ac:dyDescent="0.2">
      <c r="A158" s="40"/>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row>
    <row r="159" spans="1:1024" s="45" customFormat="1" ht="33.75" customHeight="1" thickBot="1" x14ac:dyDescent="0.35">
      <c r="A159" s="43"/>
      <c r="B159" s="111" t="str">
        <f ca="1">INDIRECT("Resources!A" &amp;VALUE(C174))</f>
        <v>2 Dinarim</v>
      </c>
      <c r="C159" s="111"/>
      <c r="D159" s="111"/>
      <c r="E159" s="111"/>
      <c r="F159" s="112" t="str">
        <f ca="1">CONCATENATE(INDIRECT("Resources!E" &amp;VALUE(C174)), " Dinarim")</f>
        <v>2 Dinarim</v>
      </c>
      <c r="G159" s="112"/>
      <c r="H159" s="44"/>
      <c r="I159" s="111" t="str">
        <f ca="1">INDIRECT("Resources!A" &amp;VALUE(J174))</f>
        <v>3 Dinarim</v>
      </c>
      <c r="J159" s="111"/>
      <c r="K159" s="111"/>
      <c r="L159" s="111"/>
      <c r="M159" s="112" t="str">
        <f ca="1">CONCATENATE(INDIRECT("Resources!E" &amp;VALUE(J174)), " Dinarim")</f>
        <v>3 Dinarim</v>
      </c>
      <c r="N159" s="112"/>
      <c r="O159" s="44"/>
      <c r="P159" s="111" t="str">
        <f ca="1">INDIRECT("Resources!A" &amp;VALUE(Q174))</f>
        <v>3 Dinarim</v>
      </c>
      <c r="Q159" s="111"/>
      <c r="R159" s="111"/>
      <c r="S159" s="111"/>
      <c r="T159" s="112" t="str">
        <f ca="1">CONCATENATE(INDIRECT("Resources!E" &amp;VALUE(Q174)), " Dinarim")</f>
        <v>3 Dinarim</v>
      </c>
      <c r="U159" s="112"/>
      <c r="V159" s="44"/>
      <c r="W159" s="111" t="str">
        <f ca="1">INDIRECT("Resources!A" &amp;VALUE(X174))</f>
        <v>3 Dinarim</v>
      </c>
      <c r="X159" s="111"/>
      <c r="Y159" s="111"/>
      <c r="Z159" s="111"/>
      <c r="AA159" s="112" t="str">
        <f ca="1">CONCATENATE(INDIRECT("Resources!E" &amp;VALUE(X174)), " Dinarim")</f>
        <v>3 Dinarim</v>
      </c>
      <c r="AB159" s="112"/>
      <c r="AC159" s="44"/>
    </row>
    <row r="160" spans="1:1024" s="39" customFormat="1" ht="18.75" thickTop="1" thickBot="1" x14ac:dyDescent="0.35">
      <c r="A160" s="40"/>
      <c r="B160" s="106" t="str">
        <f ca="1">IF(INDIRECT("Resources!B"&amp;VALUE(C174))=0,"",INDIRECT("Resources!B"&amp;VALUE(C174)))</f>
        <v>Resource</v>
      </c>
      <c r="C160" s="106"/>
      <c r="D160" s="106"/>
      <c r="E160" s="106"/>
      <c r="F160" s="106"/>
      <c r="G160" s="106"/>
      <c r="H160" s="46"/>
      <c r="I160" s="106" t="str">
        <f ca="1">IF(INDIRECT("Resources!B"&amp;VALUE(J174))=0,"",INDIRECT("Resources!B"&amp;VALUE(J174)))</f>
        <v>Resource</v>
      </c>
      <c r="J160" s="106"/>
      <c r="K160" s="106"/>
      <c r="L160" s="106"/>
      <c r="M160" s="106"/>
      <c r="N160" s="106"/>
      <c r="O160" s="46"/>
      <c r="P160" s="106" t="str">
        <f ca="1">IF(INDIRECT("Resources!B"&amp;VALUE(Q174))=0,"",INDIRECT("Resources!B"&amp;VALUE(Q174)))</f>
        <v>Resource</v>
      </c>
      <c r="Q160" s="106"/>
      <c r="R160" s="106"/>
      <c r="S160" s="106"/>
      <c r="T160" s="106"/>
      <c r="U160" s="106"/>
      <c r="V160" s="46"/>
      <c r="W160" s="106" t="str">
        <f ca="1">IF(INDIRECT("Resources!B"&amp;VALUE(X174))=0,"",INDIRECT("Resources!B"&amp;VALUE(X174)))</f>
        <v>Resource</v>
      </c>
      <c r="X160" s="106"/>
      <c r="Y160" s="106"/>
      <c r="Z160" s="106"/>
      <c r="AA160" s="106"/>
      <c r="AB160" s="106"/>
      <c r="AC160" s="46"/>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s="39" customFormat="1" ht="12.75" customHeight="1" thickTop="1" thickBot="1" x14ac:dyDescent="0.25">
      <c r="A161" s="40"/>
      <c r="B161" s="107" t="str">
        <f ca="1">IF(INDIRECT("Resources!D"&amp;VALUE(C174))=0,"",INDIRECT("Resources!D"&amp;VALUE(C174)))</f>
        <v/>
      </c>
      <c r="C161" s="107"/>
      <c r="D161" s="107"/>
      <c r="E161" s="107"/>
      <c r="F161" s="107"/>
      <c r="G161" s="107"/>
      <c r="H161" s="46"/>
      <c r="I161" s="107" t="str">
        <f ca="1">IF(INDIRECT("Resources!D"&amp;VALUE(J174))=0,"",INDIRECT("Resources!D"&amp;VALUE(J174)))</f>
        <v/>
      </c>
      <c r="J161" s="107"/>
      <c r="K161" s="107"/>
      <c r="L161" s="107"/>
      <c r="M161" s="107"/>
      <c r="N161" s="107"/>
      <c r="O161" s="46"/>
      <c r="P161" s="107" t="str">
        <f ca="1">IF(INDIRECT("Resources!D"&amp;VALUE(Q174))=0,"",INDIRECT("Resources!D"&amp;VALUE(Q174)))</f>
        <v/>
      </c>
      <c r="Q161" s="107"/>
      <c r="R161" s="107"/>
      <c r="S161" s="107"/>
      <c r="T161" s="107"/>
      <c r="U161" s="107"/>
      <c r="V161" s="46"/>
      <c r="W161" s="107" t="str">
        <f ca="1">IF(INDIRECT("Resources!D"&amp;VALUE(X174))=0,"",INDIRECT("Resources!D"&amp;VALUE(X174)))</f>
        <v/>
      </c>
      <c r="X161" s="107"/>
      <c r="Y161" s="107"/>
      <c r="Z161" s="107"/>
      <c r="AA161" s="107"/>
      <c r="AB161" s="107"/>
      <c r="AC161" s="46"/>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s="39" customFormat="1" ht="12.75" customHeight="1" thickTop="1" thickBot="1" x14ac:dyDescent="0.25">
      <c r="A162" s="40"/>
      <c r="B162" s="107"/>
      <c r="C162" s="107"/>
      <c r="D162" s="107"/>
      <c r="E162" s="107"/>
      <c r="F162" s="107"/>
      <c r="G162" s="107"/>
      <c r="H162" s="46"/>
      <c r="I162" s="107"/>
      <c r="J162" s="107"/>
      <c r="K162" s="107"/>
      <c r="L162" s="107"/>
      <c r="M162" s="107"/>
      <c r="N162" s="107"/>
      <c r="O162" s="46"/>
      <c r="P162" s="107"/>
      <c r="Q162" s="107"/>
      <c r="R162" s="107"/>
      <c r="S162" s="107"/>
      <c r="T162" s="107"/>
      <c r="U162" s="107"/>
      <c r="V162" s="46"/>
      <c r="W162" s="107"/>
      <c r="X162" s="107"/>
      <c r="Y162" s="107"/>
      <c r="Z162" s="107"/>
      <c r="AA162" s="107"/>
      <c r="AB162" s="107"/>
      <c r="AC162" s="46"/>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s="39" customFormat="1" ht="12.75" customHeight="1" thickTop="1" thickBot="1" x14ac:dyDescent="0.25">
      <c r="A163" s="40"/>
      <c r="B163" s="107"/>
      <c r="C163" s="107"/>
      <c r="D163" s="107"/>
      <c r="E163" s="107"/>
      <c r="F163" s="107"/>
      <c r="G163" s="107"/>
      <c r="H163" s="46"/>
      <c r="I163" s="107"/>
      <c r="J163" s="107"/>
      <c r="K163" s="107"/>
      <c r="L163" s="107"/>
      <c r="M163" s="107"/>
      <c r="N163" s="107"/>
      <c r="O163" s="46"/>
      <c r="P163" s="107"/>
      <c r="Q163" s="107"/>
      <c r="R163" s="107"/>
      <c r="S163" s="107"/>
      <c r="T163" s="107"/>
      <c r="U163" s="107"/>
      <c r="V163" s="46"/>
      <c r="W163" s="107"/>
      <c r="X163" s="107"/>
      <c r="Y163" s="107"/>
      <c r="Z163" s="107"/>
      <c r="AA163" s="107"/>
      <c r="AB163" s="107"/>
      <c r="AC163" s="46"/>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39" customFormat="1" ht="12.75" customHeight="1" thickTop="1" thickBot="1" x14ac:dyDescent="0.25">
      <c r="A164" s="40"/>
      <c r="B164" s="107"/>
      <c r="C164" s="107"/>
      <c r="D164" s="107"/>
      <c r="E164" s="107"/>
      <c r="F164" s="107"/>
      <c r="G164" s="107"/>
      <c r="H164" s="46"/>
      <c r="I164" s="107"/>
      <c r="J164" s="107"/>
      <c r="K164" s="107"/>
      <c r="L164" s="107"/>
      <c r="M164" s="107"/>
      <c r="N164" s="107"/>
      <c r="O164" s="46"/>
      <c r="P164" s="107"/>
      <c r="Q164" s="107"/>
      <c r="R164" s="107"/>
      <c r="S164" s="107"/>
      <c r="T164" s="107"/>
      <c r="U164" s="107"/>
      <c r="V164" s="46"/>
      <c r="W164" s="107"/>
      <c r="X164" s="107"/>
      <c r="Y164" s="107"/>
      <c r="Z164" s="107"/>
      <c r="AA164" s="107"/>
      <c r="AB164" s="107"/>
      <c r="AC164" s="46"/>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s="39" customFormat="1" ht="12.75" customHeight="1" thickTop="1" thickBot="1" x14ac:dyDescent="0.25">
      <c r="A165" s="40"/>
      <c r="B165" s="107"/>
      <c r="C165" s="107"/>
      <c r="D165" s="107"/>
      <c r="E165" s="107"/>
      <c r="F165" s="107"/>
      <c r="G165" s="107"/>
      <c r="H165" s="46"/>
      <c r="I165" s="107"/>
      <c r="J165" s="107"/>
      <c r="K165" s="107"/>
      <c r="L165" s="107"/>
      <c r="M165" s="107"/>
      <c r="N165" s="107"/>
      <c r="O165" s="46"/>
      <c r="P165" s="107"/>
      <c r="Q165" s="107"/>
      <c r="R165" s="107"/>
      <c r="S165" s="107"/>
      <c r="T165" s="107"/>
      <c r="U165" s="107"/>
      <c r="V165" s="46"/>
      <c r="W165" s="107"/>
      <c r="X165" s="107"/>
      <c r="Y165" s="107"/>
      <c r="Z165" s="107"/>
      <c r="AA165" s="107"/>
      <c r="AB165" s="107"/>
      <c r="AC165" s="46"/>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s="39" customFormat="1" ht="12.75" customHeight="1" thickTop="1" thickBot="1" x14ac:dyDescent="0.25">
      <c r="A166" s="40"/>
      <c r="B166" s="107"/>
      <c r="C166" s="107"/>
      <c r="D166" s="107"/>
      <c r="E166" s="107"/>
      <c r="F166" s="107"/>
      <c r="G166" s="107"/>
      <c r="H166" s="46"/>
      <c r="I166" s="107"/>
      <c r="J166" s="107"/>
      <c r="K166" s="107"/>
      <c r="L166" s="107"/>
      <c r="M166" s="107"/>
      <c r="N166" s="107"/>
      <c r="O166" s="46"/>
      <c r="P166" s="107"/>
      <c r="Q166" s="107"/>
      <c r="R166" s="107"/>
      <c r="S166" s="107"/>
      <c r="T166" s="107"/>
      <c r="U166" s="107"/>
      <c r="V166" s="46"/>
      <c r="W166" s="107"/>
      <c r="X166" s="107"/>
      <c r="Y166" s="107"/>
      <c r="Z166" s="107"/>
      <c r="AA166" s="107"/>
      <c r="AB166" s="107"/>
      <c r="AC166" s="4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s="39" customFormat="1" ht="12.75" customHeight="1" thickTop="1" x14ac:dyDescent="0.2">
      <c r="A167" s="40"/>
      <c r="B167" s="107"/>
      <c r="C167" s="107"/>
      <c r="D167" s="107"/>
      <c r="E167" s="107"/>
      <c r="F167" s="107"/>
      <c r="G167" s="107"/>
      <c r="H167" s="46"/>
      <c r="I167" s="107"/>
      <c r="J167" s="107"/>
      <c r="K167" s="107"/>
      <c r="L167" s="107"/>
      <c r="M167" s="107"/>
      <c r="N167" s="107"/>
      <c r="O167" s="46"/>
      <c r="P167" s="107"/>
      <c r="Q167" s="107"/>
      <c r="R167" s="107"/>
      <c r="S167" s="107"/>
      <c r="T167" s="107"/>
      <c r="U167" s="107"/>
      <c r="V167" s="46"/>
      <c r="W167" s="107"/>
      <c r="X167" s="107"/>
      <c r="Y167" s="107"/>
      <c r="Z167" s="107"/>
      <c r="AA167" s="107"/>
      <c r="AB167" s="107"/>
      <c r="AC167" s="46"/>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s="39" customFormat="1" ht="12.75" customHeight="1" x14ac:dyDescent="0.2">
      <c r="A168" s="40"/>
      <c r="B168" s="108" t="str">
        <f ca="1">(INDIRECT("Data!D"&amp;6))</f>
        <v>Owner:</v>
      </c>
      <c r="C168" s="108"/>
      <c r="D168" s="108"/>
      <c r="E168" s="108"/>
      <c r="F168" s="108"/>
      <c r="G168" s="108"/>
      <c r="H168" s="46"/>
      <c r="I168" s="108" t="str">
        <f ca="1">(INDIRECT("Data!D"&amp;6))</f>
        <v>Owner:</v>
      </c>
      <c r="J168" s="108"/>
      <c r="K168" s="108"/>
      <c r="L168" s="108"/>
      <c r="M168" s="108"/>
      <c r="N168" s="108"/>
      <c r="O168" s="46"/>
      <c r="P168" s="108" t="str">
        <f ca="1">(INDIRECT("Data!D"&amp;6))</f>
        <v>Owner:</v>
      </c>
      <c r="Q168" s="108"/>
      <c r="R168" s="108"/>
      <c r="S168" s="108"/>
      <c r="T168" s="108"/>
      <c r="U168" s="108"/>
      <c r="V168" s="46"/>
      <c r="W168" s="108" t="str">
        <f ca="1">(INDIRECT("Data!D"&amp;6))</f>
        <v>Owner:</v>
      </c>
      <c r="X168" s="108"/>
      <c r="Y168" s="108"/>
      <c r="Z168" s="108"/>
      <c r="AA168" s="108"/>
      <c r="AB168" s="108"/>
      <c r="AC168" s="46"/>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s="39" customFormat="1" ht="12.75" customHeight="1" x14ac:dyDescent="0.2">
      <c r="A169" s="40"/>
      <c r="B169" s="109" t="str">
        <f ca="1">IF(INDIRECT("Resources!C"&amp;VALUE(C174))=0,"",INDIRECT("Resources!C"&amp;VALUE(C174)))</f>
        <v>Any</v>
      </c>
      <c r="C169" s="109"/>
      <c r="D169" s="109"/>
      <c r="E169" s="109"/>
      <c r="F169" s="109"/>
      <c r="G169" s="109"/>
      <c r="H169" s="46"/>
      <c r="I169" s="109" t="str">
        <f ca="1">IF(INDIRECT("Resources!C"&amp;VALUE(J174))=0,"",INDIRECT("Resources!C"&amp;VALUE(J174)))</f>
        <v>Any</v>
      </c>
      <c r="J169" s="109"/>
      <c r="K169" s="109"/>
      <c r="L169" s="109"/>
      <c r="M169" s="109"/>
      <c r="N169" s="109"/>
      <c r="O169" s="46"/>
      <c r="P169" s="109" t="str">
        <f ca="1">IF(INDIRECT("Resources!C"&amp;VALUE(Q174))=0,"",INDIRECT("Resources!C"&amp;VALUE(Q174)))</f>
        <v>Any</v>
      </c>
      <c r="Q169" s="109"/>
      <c r="R169" s="109"/>
      <c r="S169" s="109"/>
      <c r="T169" s="109"/>
      <c r="U169" s="109"/>
      <c r="V169" s="46"/>
      <c r="W169" s="109" t="str">
        <f ca="1">IF(INDIRECT("Resources!C"&amp;VALUE(X174))=0,"",INDIRECT("Resources!C"&amp;VALUE(X174)))</f>
        <v>Any</v>
      </c>
      <c r="X169" s="109"/>
      <c r="Y169" s="109"/>
      <c r="Z169" s="109"/>
      <c r="AA169" s="109"/>
      <c r="AB169" s="109"/>
      <c r="AC169" s="46"/>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s="39" customFormat="1" ht="12.75" customHeight="1" x14ac:dyDescent="0.2">
      <c r="A170" s="40"/>
      <c r="B170" s="109"/>
      <c r="C170" s="109"/>
      <c r="D170" s="109"/>
      <c r="E170" s="109"/>
      <c r="F170" s="109"/>
      <c r="G170" s="109"/>
      <c r="H170" s="46"/>
      <c r="I170" s="109"/>
      <c r="J170" s="109"/>
      <c r="K170" s="109"/>
      <c r="L170" s="109"/>
      <c r="M170" s="109"/>
      <c r="N170" s="109"/>
      <c r="O170" s="46"/>
      <c r="P170" s="109"/>
      <c r="Q170" s="109"/>
      <c r="R170" s="109"/>
      <c r="S170" s="109"/>
      <c r="T170" s="109"/>
      <c r="U170" s="109"/>
      <c r="V170" s="46"/>
      <c r="W170" s="109"/>
      <c r="X170" s="109"/>
      <c r="Y170" s="109"/>
      <c r="Z170" s="109"/>
      <c r="AA170" s="109"/>
      <c r="AB170" s="109"/>
      <c r="AC170" s="46"/>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s="39" customFormat="1" ht="12.75" customHeight="1" x14ac:dyDescent="0.2">
      <c r="A171" s="40"/>
      <c r="B171" s="109"/>
      <c r="C171" s="109"/>
      <c r="D171" s="109"/>
      <c r="E171" s="109"/>
      <c r="F171" s="109"/>
      <c r="G171" s="109"/>
      <c r="H171" s="46"/>
      <c r="I171" s="109"/>
      <c r="J171" s="109"/>
      <c r="K171" s="109"/>
      <c r="L171" s="109"/>
      <c r="M171" s="109"/>
      <c r="N171" s="109"/>
      <c r="O171" s="46"/>
      <c r="P171" s="109"/>
      <c r="Q171" s="109"/>
      <c r="R171" s="109"/>
      <c r="S171" s="109"/>
      <c r="T171" s="109"/>
      <c r="U171" s="109"/>
      <c r="V171" s="46"/>
      <c r="W171" s="109"/>
      <c r="X171" s="109"/>
      <c r="Y171" s="109"/>
      <c r="Z171" s="109"/>
      <c r="AA171" s="109"/>
      <c r="AB171" s="109"/>
      <c r="AC171" s="46"/>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s="39" customFormat="1" ht="12.75" customHeight="1" x14ac:dyDescent="0.2">
      <c r="A172" s="40"/>
      <c r="B172" s="109"/>
      <c r="C172" s="109"/>
      <c r="D172" s="109"/>
      <c r="E172" s="109"/>
      <c r="F172" s="109"/>
      <c r="G172" s="109"/>
      <c r="H172" s="46"/>
      <c r="I172" s="109"/>
      <c r="J172" s="109"/>
      <c r="K172" s="109"/>
      <c r="L172" s="109"/>
      <c r="M172" s="109"/>
      <c r="N172" s="109"/>
      <c r="O172" s="46"/>
      <c r="P172" s="109"/>
      <c r="Q172" s="109"/>
      <c r="R172" s="109"/>
      <c r="S172" s="109"/>
      <c r="T172" s="109"/>
      <c r="U172" s="109"/>
      <c r="V172" s="46"/>
      <c r="W172" s="109"/>
      <c r="X172" s="109"/>
      <c r="Y172" s="109"/>
      <c r="Z172" s="109"/>
      <c r="AA172" s="109"/>
      <c r="AB172" s="109"/>
      <c r="AC172" s="46"/>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s="39" customFormat="1" ht="9.75" customHeight="1" x14ac:dyDescent="0.2">
      <c r="A173" s="40"/>
      <c r="B173" s="109"/>
      <c r="C173" s="109"/>
      <c r="D173" s="109"/>
      <c r="E173" s="109"/>
      <c r="F173" s="109"/>
      <c r="G173" s="109"/>
      <c r="H173" s="46"/>
      <c r="I173" s="109"/>
      <c r="J173" s="109"/>
      <c r="K173" s="109"/>
      <c r="L173" s="109"/>
      <c r="M173" s="109"/>
      <c r="N173" s="109"/>
      <c r="O173" s="46"/>
      <c r="P173" s="109"/>
      <c r="Q173" s="109"/>
      <c r="R173" s="109"/>
      <c r="S173" s="109"/>
      <c r="T173" s="109"/>
      <c r="U173" s="109"/>
      <c r="V173" s="46"/>
      <c r="W173" s="109"/>
      <c r="X173" s="109"/>
      <c r="Y173" s="109"/>
      <c r="Z173" s="109"/>
      <c r="AA173" s="109"/>
      <c r="AB173" s="109"/>
      <c r="AC173" s="46"/>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s="39" customFormat="1" x14ac:dyDescent="0.2">
      <c r="A174" s="40"/>
      <c r="B174" s="47" t="str">
        <f ca="1">(INDIRECT("Data!A"&amp;1))</f>
        <v>RES</v>
      </c>
      <c r="C174" s="48">
        <v>18</v>
      </c>
      <c r="D174" s="49"/>
      <c r="E174" s="49"/>
      <c r="F174" s="50" t="s">
        <v>180</v>
      </c>
      <c r="G174" s="51" t="str">
        <f ca="1">(INDIRECT("Data!E"&amp;1))</f>
        <v>0.1.5</v>
      </c>
      <c r="H174" s="46"/>
      <c r="I174" s="47" t="str">
        <f ca="1">(INDIRECT("Data!A"&amp;1))</f>
        <v>RES</v>
      </c>
      <c r="J174" s="48">
        <v>19</v>
      </c>
      <c r="K174" s="49"/>
      <c r="L174" s="49"/>
      <c r="M174" s="50" t="s">
        <v>180</v>
      </c>
      <c r="N174" s="51" t="str">
        <f ca="1">(INDIRECT("Data!E"&amp;1))</f>
        <v>0.1.5</v>
      </c>
      <c r="O174" s="46"/>
      <c r="P174" s="47" t="str">
        <f ca="1">(INDIRECT("Data!A"&amp;1))</f>
        <v>RES</v>
      </c>
      <c r="Q174" s="48">
        <v>19</v>
      </c>
      <c r="R174" s="49"/>
      <c r="S174" s="49"/>
      <c r="T174" s="50" t="s">
        <v>180</v>
      </c>
      <c r="U174" s="51" t="str">
        <f ca="1">(INDIRECT("Data!E"&amp;1))</f>
        <v>0.1.5</v>
      </c>
      <c r="V174" s="46"/>
      <c r="W174" s="47" t="str">
        <f ca="1">(INDIRECT("Data!A"&amp;1))</f>
        <v>RES</v>
      </c>
      <c r="X174" s="48">
        <v>19</v>
      </c>
      <c r="Y174" s="49"/>
      <c r="Z174" s="49"/>
      <c r="AA174" s="50" t="s">
        <v>180</v>
      </c>
      <c r="AB174" s="51" t="str">
        <f ca="1">(INDIRECT("Data!E"&amp;1))</f>
        <v>0.1.5</v>
      </c>
      <c r="AC174" s="46"/>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s="42" customFormat="1" ht="11.25" customHeight="1" x14ac:dyDescent="0.2">
      <c r="A175" s="40"/>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row>
    <row r="176" spans="1:1024" s="42" customFormat="1" ht="11.25" customHeight="1" x14ac:dyDescent="0.2">
      <c r="A176" s="40"/>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row>
    <row r="177" spans="1:1024" s="45" customFormat="1" ht="33.75" customHeight="1" thickBot="1" x14ac:dyDescent="0.35">
      <c r="A177" s="43"/>
      <c r="B177" s="111" t="str">
        <f ca="1">INDIRECT("Resources!A" &amp;VALUE(C192))</f>
        <v>3 Dinarim</v>
      </c>
      <c r="C177" s="111"/>
      <c r="D177" s="111"/>
      <c r="E177" s="111"/>
      <c r="F177" s="112" t="str">
        <f ca="1">CONCATENATE(INDIRECT("Resources!E" &amp;VALUE(C192)), " Dinarim")</f>
        <v>3 Dinarim</v>
      </c>
      <c r="G177" s="112"/>
      <c r="H177" s="44"/>
      <c r="I177" s="111" t="str">
        <f ca="1">INDIRECT("Resources!A" &amp;VALUE(J192))</f>
        <v>4 Dinarim</v>
      </c>
      <c r="J177" s="111"/>
      <c r="K177" s="111"/>
      <c r="L177" s="111"/>
      <c r="M177" s="112" t="str">
        <f ca="1">CONCATENATE(INDIRECT("Resources!E" &amp;VALUE(J192)), " Dinarim")</f>
        <v>4 Dinarim</v>
      </c>
      <c r="N177" s="112"/>
      <c r="O177" s="44"/>
      <c r="P177" s="111" t="str">
        <f ca="1">INDIRECT("Resources!A" &amp;VALUE(Q192))</f>
        <v>4 Dinarim</v>
      </c>
      <c r="Q177" s="111"/>
      <c r="R177" s="111"/>
      <c r="S177" s="111"/>
      <c r="T177" s="112" t="str">
        <f ca="1">CONCATENATE(INDIRECT("Resources!E" &amp;VALUE(Q192)), " Dinarim")</f>
        <v>4 Dinarim</v>
      </c>
      <c r="U177" s="112"/>
      <c r="V177" s="44"/>
      <c r="W177" s="111" t="str">
        <f ca="1">INDIRECT("Resources!A" &amp;VALUE(X192))</f>
        <v>5 Dinarim</v>
      </c>
      <c r="X177" s="111"/>
      <c r="Y177" s="111"/>
      <c r="Z177" s="111"/>
      <c r="AA177" s="112" t="str">
        <f ca="1">CONCATENATE(INDIRECT("Resources!E" &amp;VALUE(X192)), " Dinarim")</f>
        <v>5 Dinarim</v>
      </c>
      <c r="AB177" s="112"/>
      <c r="AC177" s="44"/>
    </row>
    <row r="178" spans="1:1024" s="39" customFormat="1" ht="18.75" thickTop="1" thickBot="1" x14ac:dyDescent="0.35">
      <c r="A178" s="40"/>
      <c r="B178" s="106" t="str">
        <f ca="1">IF(INDIRECT("Resources!B"&amp;VALUE(C192))=0,"",INDIRECT("Resources!B"&amp;VALUE(C192)))</f>
        <v>Resource</v>
      </c>
      <c r="C178" s="106"/>
      <c r="D178" s="106"/>
      <c r="E178" s="106"/>
      <c r="F178" s="106"/>
      <c r="G178" s="106"/>
      <c r="H178" s="46"/>
      <c r="I178" s="106" t="str">
        <f ca="1">IF(INDIRECT("Resources!B"&amp;VALUE(J192))=0,"",INDIRECT("Resources!B"&amp;VALUE(J192)))</f>
        <v>Resource</v>
      </c>
      <c r="J178" s="106"/>
      <c r="K178" s="106"/>
      <c r="L178" s="106"/>
      <c r="M178" s="106"/>
      <c r="N178" s="106"/>
      <c r="O178" s="46"/>
      <c r="P178" s="106" t="str">
        <f ca="1">IF(INDIRECT("Resources!B"&amp;VALUE(Q192))=0,"",INDIRECT("Resources!B"&amp;VALUE(Q192)))</f>
        <v>Resource</v>
      </c>
      <c r="Q178" s="106"/>
      <c r="R178" s="106"/>
      <c r="S178" s="106"/>
      <c r="T178" s="106"/>
      <c r="U178" s="106"/>
      <c r="V178" s="46"/>
      <c r="W178" s="106" t="str">
        <f ca="1">IF(INDIRECT("Resources!B"&amp;VALUE(X192))=0,"",INDIRECT("Resources!B"&amp;VALUE(X192)))</f>
        <v>Resource</v>
      </c>
      <c r="X178" s="106"/>
      <c r="Y178" s="106"/>
      <c r="Z178" s="106"/>
      <c r="AA178" s="106"/>
      <c r="AB178" s="106"/>
      <c r="AC178" s="46"/>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s="39" customFormat="1" ht="12.75" customHeight="1" thickTop="1" thickBot="1" x14ac:dyDescent="0.25">
      <c r="A179" s="40"/>
      <c r="B179" s="107" t="str">
        <f ca="1">IF(INDIRECT("Resources!D"&amp;VALUE(C192))=0,"",INDIRECT("Resources!D"&amp;VALUE(C192)))</f>
        <v/>
      </c>
      <c r="C179" s="107"/>
      <c r="D179" s="107"/>
      <c r="E179" s="107"/>
      <c r="F179" s="107"/>
      <c r="G179" s="107"/>
      <c r="H179" s="46"/>
      <c r="I179" s="107" t="str">
        <f ca="1">IF(INDIRECT("Resources!D"&amp;VALUE(J192))=0,"",INDIRECT("Resources!D"&amp;VALUE(J192)))</f>
        <v/>
      </c>
      <c r="J179" s="107"/>
      <c r="K179" s="107"/>
      <c r="L179" s="107"/>
      <c r="M179" s="107"/>
      <c r="N179" s="107"/>
      <c r="O179" s="46"/>
      <c r="P179" s="107" t="str">
        <f ca="1">IF(INDIRECT("Resources!D"&amp;VALUE(Q192))=0,"",INDIRECT("Resources!D"&amp;VALUE(Q192)))</f>
        <v/>
      </c>
      <c r="Q179" s="107"/>
      <c r="R179" s="107"/>
      <c r="S179" s="107"/>
      <c r="T179" s="107"/>
      <c r="U179" s="107"/>
      <c r="V179" s="46"/>
      <c r="W179" s="107" t="str">
        <f ca="1">IF(INDIRECT("Resources!D"&amp;VALUE(X192))=0,"",INDIRECT("Resources!D"&amp;VALUE(X192)))</f>
        <v/>
      </c>
      <c r="X179" s="107"/>
      <c r="Y179" s="107"/>
      <c r="Z179" s="107"/>
      <c r="AA179" s="107"/>
      <c r="AB179" s="107"/>
      <c r="AC179" s="46"/>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s="39" customFormat="1" ht="12.75" customHeight="1" thickTop="1" thickBot="1" x14ac:dyDescent="0.25">
      <c r="A180" s="40"/>
      <c r="B180" s="107"/>
      <c r="C180" s="107"/>
      <c r="D180" s="107"/>
      <c r="E180" s="107"/>
      <c r="F180" s="107"/>
      <c r="G180" s="107"/>
      <c r="H180" s="46"/>
      <c r="I180" s="107"/>
      <c r="J180" s="107"/>
      <c r="K180" s="107"/>
      <c r="L180" s="107"/>
      <c r="M180" s="107"/>
      <c r="N180" s="107"/>
      <c r="O180" s="46"/>
      <c r="P180" s="107"/>
      <c r="Q180" s="107"/>
      <c r="R180" s="107"/>
      <c r="S180" s="107"/>
      <c r="T180" s="107"/>
      <c r="U180" s="107"/>
      <c r="V180" s="46"/>
      <c r="W180" s="107"/>
      <c r="X180" s="107"/>
      <c r="Y180" s="107"/>
      <c r="Z180" s="107"/>
      <c r="AA180" s="107"/>
      <c r="AB180" s="107"/>
      <c r="AC180" s="46"/>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s="39" customFormat="1" ht="12.75" customHeight="1" thickTop="1" thickBot="1" x14ac:dyDescent="0.25">
      <c r="A181" s="40"/>
      <c r="B181" s="107"/>
      <c r="C181" s="107"/>
      <c r="D181" s="107"/>
      <c r="E181" s="107"/>
      <c r="F181" s="107"/>
      <c r="G181" s="107"/>
      <c r="H181" s="46"/>
      <c r="I181" s="107"/>
      <c r="J181" s="107"/>
      <c r="K181" s="107"/>
      <c r="L181" s="107"/>
      <c r="M181" s="107"/>
      <c r="N181" s="107"/>
      <c r="O181" s="46"/>
      <c r="P181" s="107"/>
      <c r="Q181" s="107"/>
      <c r="R181" s="107"/>
      <c r="S181" s="107"/>
      <c r="T181" s="107"/>
      <c r="U181" s="107"/>
      <c r="V181" s="46"/>
      <c r="W181" s="107"/>
      <c r="X181" s="107"/>
      <c r="Y181" s="107"/>
      <c r="Z181" s="107"/>
      <c r="AA181" s="107"/>
      <c r="AB181" s="107"/>
      <c r="AC181" s="46"/>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s="39" customFormat="1" ht="12.75" customHeight="1" thickTop="1" thickBot="1" x14ac:dyDescent="0.25">
      <c r="A182" s="40"/>
      <c r="B182" s="107"/>
      <c r="C182" s="107"/>
      <c r="D182" s="107"/>
      <c r="E182" s="107"/>
      <c r="F182" s="107"/>
      <c r="G182" s="107"/>
      <c r="H182" s="46"/>
      <c r="I182" s="107"/>
      <c r="J182" s="107"/>
      <c r="K182" s="107"/>
      <c r="L182" s="107"/>
      <c r="M182" s="107"/>
      <c r="N182" s="107"/>
      <c r="O182" s="46"/>
      <c r="P182" s="107"/>
      <c r="Q182" s="107"/>
      <c r="R182" s="107"/>
      <c r="S182" s="107"/>
      <c r="T182" s="107"/>
      <c r="U182" s="107"/>
      <c r="V182" s="46"/>
      <c r="W182" s="107"/>
      <c r="X182" s="107"/>
      <c r="Y182" s="107"/>
      <c r="Z182" s="107"/>
      <c r="AA182" s="107"/>
      <c r="AB182" s="107"/>
      <c r="AC182" s="46"/>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s="39" customFormat="1" ht="12.75" customHeight="1" thickTop="1" thickBot="1" x14ac:dyDescent="0.25">
      <c r="A183" s="40"/>
      <c r="B183" s="107"/>
      <c r="C183" s="107"/>
      <c r="D183" s="107"/>
      <c r="E183" s="107"/>
      <c r="F183" s="107"/>
      <c r="G183" s="107"/>
      <c r="H183" s="46"/>
      <c r="I183" s="107"/>
      <c r="J183" s="107"/>
      <c r="K183" s="107"/>
      <c r="L183" s="107"/>
      <c r="M183" s="107"/>
      <c r="N183" s="107"/>
      <c r="O183" s="46"/>
      <c r="P183" s="107"/>
      <c r="Q183" s="107"/>
      <c r="R183" s="107"/>
      <c r="S183" s="107"/>
      <c r="T183" s="107"/>
      <c r="U183" s="107"/>
      <c r="V183" s="46"/>
      <c r="W183" s="107"/>
      <c r="X183" s="107"/>
      <c r="Y183" s="107"/>
      <c r="Z183" s="107"/>
      <c r="AA183" s="107"/>
      <c r="AB183" s="107"/>
      <c r="AC183" s="46"/>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s="39" customFormat="1" ht="12.75" customHeight="1" thickTop="1" thickBot="1" x14ac:dyDescent="0.25">
      <c r="A184" s="40"/>
      <c r="B184" s="107"/>
      <c r="C184" s="107"/>
      <c r="D184" s="107"/>
      <c r="E184" s="107"/>
      <c r="F184" s="107"/>
      <c r="G184" s="107"/>
      <c r="H184" s="46"/>
      <c r="I184" s="107"/>
      <c r="J184" s="107"/>
      <c r="K184" s="107"/>
      <c r="L184" s="107"/>
      <c r="M184" s="107"/>
      <c r="N184" s="107"/>
      <c r="O184" s="46"/>
      <c r="P184" s="107"/>
      <c r="Q184" s="107"/>
      <c r="R184" s="107"/>
      <c r="S184" s="107"/>
      <c r="T184" s="107"/>
      <c r="U184" s="107"/>
      <c r="V184" s="46"/>
      <c r="W184" s="107"/>
      <c r="X184" s="107"/>
      <c r="Y184" s="107"/>
      <c r="Z184" s="107"/>
      <c r="AA184" s="107"/>
      <c r="AB184" s="107"/>
      <c r="AC184" s="46"/>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s="39" customFormat="1" ht="12.75" customHeight="1" thickTop="1" x14ac:dyDescent="0.2">
      <c r="A185" s="40"/>
      <c r="B185" s="107"/>
      <c r="C185" s="107"/>
      <c r="D185" s="107"/>
      <c r="E185" s="107"/>
      <c r="F185" s="107"/>
      <c r="G185" s="107"/>
      <c r="H185" s="46"/>
      <c r="I185" s="107"/>
      <c r="J185" s="107"/>
      <c r="K185" s="107"/>
      <c r="L185" s="107"/>
      <c r="M185" s="107"/>
      <c r="N185" s="107"/>
      <c r="O185" s="46"/>
      <c r="P185" s="107"/>
      <c r="Q185" s="107"/>
      <c r="R185" s="107"/>
      <c r="S185" s="107"/>
      <c r="T185" s="107"/>
      <c r="U185" s="107"/>
      <c r="V185" s="46"/>
      <c r="W185" s="107"/>
      <c r="X185" s="107"/>
      <c r="Y185" s="107"/>
      <c r="Z185" s="107"/>
      <c r="AA185" s="107"/>
      <c r="AB185" s="107"/>
      <c r="AC185" s="46"/>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s="39" customFormat="1" ht="12.75" customHeight="1" x14ac:dyDescent="0.2">
      <c r="A186" s="40"/>
      <c r="B186" s="108" t="str">
        <f ca="1">(INDIRECT("Data!D"&amp;6))</f>
        <v>Owner:</v>
      </c>
      <c r="C186" s="108"/>
      <c r="D186" s="108"/>
      <c r="E186" s="108"/>
      <c r="F186" s="108"/>
      <c r="G186" s="108"/>
      <c r="H186" s="46"/>
      <c r="I186" s="108" t="str">
        <f ca="1">(INDIRECT("Data!D"&amp;6))</f>
        <v>Owner:</v>
      </c>
      <c r="J186" s="108"/>
      <c r="K186" s="108"/>
      <c r="L186" s="108"/>
      <c r="M186" s="108"/>
      <c r="N186" s="108"/>
      <c r="O186" s="46"/>
      <c r="P186" s="108" t="str">
        <f ca="1">(INDIRECT("Data!D"&amp;6))</f>
        <v>Owner:</v>
      </c>
      <c r="Q186" s="108"/>
      <c r="R186" s="108"/>
      <c r="S186" s="108"/>
      <c r="T186" s="108"/>
      <c r="U186" s="108"/>
      <c r="V186" s="46"/>
      <c r="W186" s="108" t="str">
        <f ca="1">(INDIRECT("Data!D"&amp;6))</f>
        <v>Owner:</v>
      </c>
      <c r="X186" s="108"/>
      <c r="Y186" s="108"/>
      <c r="Z186" s="108"/>
      <c r="AA186" s="108"/>
      <c r="AB186" s="108"/>
      <c r="AC186" s="4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s="39" customFormat="1" ht="12.75" customHeight="1" x14ac:dyDescent="0.2">
      <c r="A187" s="40"/>
      <c r="B187" s="109" t="str">
        <f ca="1">IF(INDIRECT("Resources!C"&amp;VALUE(C192))=0,"",INDIRECT("Resources!C"&amp;VALUE(C192)))</f>
        <v>Any</v>
      </c>
      <c r="C187" s="109"/>
      <c r="D187" s="109"/>
      <c r="E187" s="109"/>
      <c r="F187" s="109"/>
      <c r="G187" s="109"/>
      <c r="H187" s="46"/>
      <c r="I187" s="109" t="str">
        <f ca="1">IF(INDIRECT("Resources!C"&amp;VALUE(J192))=0,"",INDIRECT("Resources!C"&amp;VALUE(J192)))</f>
        <v>Any</v>
      </c>
      <c r="J187" s="109"/>
      <c r="K187" s="109"/>
      <c r="L187" s="109"/>
      <c r="M187" s="109"/>
      <c r="N187" s="109"/>
      <c r="O187" s="46"/>
      <c r="P187" s="109" t="str">
        <f ca="1">IF(INDIRECT("Resources!C"&amp;VALUE(Q192))=0,"",INDIRECT("Resources!C"&amp;VALUE(Q192)))</f>
        <v>Any</v>
      </c>
      <c r="Q187" s="109"/>
      <c r="R187" s="109"/>
      <c r="S187" s="109"/>
      <c r="T187" s="109"/>
      <c r="U187" s="109"/>
      <c r="V187" s="46"/>
      <c r="W187" s="109" t="str">
        <f ca="1">IF(INDIRECT("Resources!C"&amp;VALUE(X192))=0,"",INDIRECT("Resources!C"&amp;VALUE(X192)))</f>
        <v>Any</v>
      </c>
      <c r="X187" s="109"/>
      <c r="Y187" s="109"/>
      <c r="Z187" s="109"/>
      <c r="AA187" s="109"/>
      <c r="AB187" s="109"/>
      <c r="AC187" s="46"/>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s="39" customFormat="1" ht="12.75" customHeight="1" x14ac:dyDescent="0.2">
      <c r="A188" s="40"/>
      <c r="B188" s="109"/>
      <c r="C188" s="109"/>
      <c r="D188" s="109"/>
      <c r="E188" s="109"/>
      <c r="F188" s="109"/>
      <c r="G188" s="109"/>
      <c r="H188" s="46"/>
      <c r="I188" s="109"/>
      <c r="J188" s="109"/>
      <c r="K188" s="109"/>
      <c r="L188" s="109"/>
      <c r="M188" s="109"/>
      <c r="N188" s="109"/>
      <c r="O188" s="46"/>
      <c r="P188" s="109"/>
      <c r="Q188" s="109"/>
      <c r="R188" s="109"/>
      <c r="S188" s="109"/>
      <c r="T188" s="109"/>
      <c r="U188" s="109"/>
      <c r="V188" s="46"/>
      <c r="W188" s="109"/>
      <c r="X188" s="109"/>
      <c r="Y188" s="109"/>
      <c r="Z188" s="109"/>
      <c r="AA188" s="109"/>
      <c r="AB188" s="109"/>
      <c r="AC188" s="46"/>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s="39" customFormat="1" ht="12.75" customHeight="1" x14ac:dyDescent="0.2">
      <c r="A189" s="40"/>
      <c r="B189" s="109"/>
      <c r="C189" s="109"/>
      <c r="D189" s="109"/>
      <c r="E189" s="109"/>
      <c r="F189" s="109"/>
      <c r="G189" s="109"/>
      <c r="H189" s="46"/>
      <c r="I189" s="109"/>
      <c r="J189" s="109"/>
      <c r="K189" s="109"/>
      <c r="L189" s="109"/>
      <c r="M189" s="109"/>
      <c r="N189" s="109"/>
      <c r="O189" s="46"/>
      <c r="P189" s="109"/>
      <c r="Q189" s="109"/>
      <c r="R189" s="109"/>
      <c r="S189" s="109"/>
      <c r="T189" s="109"/>
      <c r="U189" s="109"/>
      <c r="V189" s="46"/>
      <c r="W189" s="109"/>
      <c r="X189" s="109"/>
      <c r="Y189" s="109"/>
      <c r="Z189" s="109"/>
      <c r="AA189" s="109"/>
      <c r="AB189" s="109"/>
      <c r="AC189" s="46"/>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s="39" customFormat="1" ht="12.75" customHeight="1" x14ac:dyDescent="0.2">
      <c r="A190" s="40"/>
      <c r="B190" s="109"/>
      <c r="C190" s="109"/>
      <c r="D190" s="109"/>
      <c r="E190" s="109"/>
      <c r="F190" s="109"/>
      <c r="G190" s="109"/>
      <c r="H190" s="46"/>
      <c r="I190" s="109"/>
      <c r="J190" s="109"/>
      <c r="K190" s="109"/>
      <c r="L190" s="109"/>
      <c r="M190" s="109"/>
      <c r="N190" s="109"/>
      <c r="O190" s="46"/>
      <c r="P190" s="109"/>
      <c r="Q190" s="109"/>
      <c r="R190" s="109"/>
      <c r="S190" s="109"/>
      <c r="T190" s="109"/>
      <c r="U190" s="109"/>
      <c r="V190" s="46"/>
      <c r="W190" s="109"/>
      <c r="X190" s="109"/>
      <c r="Y190" s="109"/>
      <c r="Z190" s="109"/>
      <c r="AA190" s="109"/>
      <c r="AB190" s="109"/>
      <c r="AC190" s="46"/>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s="39" customFormat="1" ht="9.75" customHeight="1" x14ac:dyDescent="0.2">
      <c r="A191" s="40"/>
      <c r="B191" s="109"/>
      <c r="C191" s="109"/>
      <c r="D191" s="109"/>
      <c r="E191" s="109"/>
      <c r="F191" s="109"/>
      <c r="G191" s="109"/>
      <c r="H191" s="46"/>
      <c r="I191" s="109"/>
      <c r="J191" s="109"/>
      <c r="K191" s="109"/>
      <c r="L191" s="109"/>
      <c r="M191" s="109"/>
      <c r="N191" s="109"/>
      <c r="O191" s="46"/>
      <c r="P191" s="109"/>
      <c r="Q191" s="109"/>
      <c r="R191" s="109"/>
      <c r="S191" s="109"/>
      <c r="T191" s="109"/>
      <c r="U191" s="109"/>
      <c r="V191" s="46"/>
      <c r="W191" s="109"/>
      <c r="X191" s="109"/>
      <c r="Y191" s="109"/>
      <c r="Z191" s="109"/>
      <c r="AA191" s="109"/>
      <c r="AB191" s="109"/>
      <c r="AC191" s="46"/>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s="39" customFormat="1" x14ac:dyDescent="0.2">
      <c r="A192" s="40"/>
      <c r="B192" s="47" t="str">
        <f ca="1">(INDIRECT("Data!A"&amp;1))</f>
        <v>RES</v>
      </c>
      <c r="C192" s="48">
        <v>19</v>
      </c>
      <c r="D192" s="49"/>
      <c r="E192" s="49"/>
      <c r="F192" s="50" t="s">
        <v>180</v>
      </c>
      <c r="G192" s="51" t="str">
        <f ca="1">(INDIRECT("Data!E"&amp;1))</f>
        <v>0.1.5</v>
      </c>
      <c r="H192" s="46"/>
      <c r="I192" s="47" t="str">
        <f ca="1">(INDIRECT("Data!A"&amp;1))</f>
        <v>RES</v>
      </c>
      <c r="J192" s="48">
        <v>20</v>
      </c>
      <c r="K192" s="49"/>
      <c r="L192" s="49"/>
      <c r="M192" s="50" t="s">
        <v>180</v>
      </c>
      <c r="N192" s="51" t="str">
        <f ca="1">(INDIRECT("Data!E"&amp;1))</f>
        <v>0.1.5</v>
      </c>
      <c r="O192" s="46"/>
      <c r="P192" s="47" t="str">
        <f ca="1">(INDIRECT("Data!A"&amp;1))</f>
        <v>RES</v>
      </c>
      <c r="Q192" s="48">
        <v>20</v>
      </c>
      <c r="R192" s="49"/>
      <c r="S192" s="49"/>
      <c r="T192" s="50" t="s">
        <v>180</v>
      </c>
      <c r="U192" s="51" t="str">
        <f ca="1">(INDIRECT("Data!E"&amp;1))</f>
        <v>0.1.5</v>
      </c>
      <c r="V192" s="46"/>
      <c r="W192" s="47" t="str">
        <f ca="1">(INDIRECT("Data!A"&amp;1))</f>
        <v>RES</v>
      </c>
      <c r="X192" s="48">
        <v>21</v>
      </c>
      <c r="Y192" s="49"/>
      <c r="Z192" s="49"/>
      <c r="AA192" s="50" t="s">
        <v>180</v>
      </c>
      <c r="AB192" s="51" t="str">
        <f ca="1">(INDIRECT("Data!E"&amp;1))</f>
        <v>0.1.5</v>
      </c>
      <c r="AC192" s="46"/>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s="42" customFormat="1" ht="11.25" customHeight="1" x14ac:dyDescent="0.2">
      <c r="A193" s="40"/>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row>
    <row r="194" spans="1:1024" s="45" customFormat="1" ht="33.75" customHeight="1" thickBot="1" x14ac:dyDescent="0.35">
      <c r="A194" s="43"/>
      <c r="B194" s="111" t="str">
        <f ca="1">INDIRECT("Resources!A" &amp;VALUE(C209))</f>
        <v>Jar of Honey</v>
      </c>
      <c r="C194" s="111"/>
      <c r="D194" s="111"/>
      <c r="E194" s="111"/>
      <c r="F194" s="112" t="str">
        <f ca="1">CONCATENATE(INDIRECT("Resources!E" &amp;VALUE(C209)), " Dinarim")</f>
        <v>5 Dinarim</v>
      </c>
      <c r="G194" s="112"/>
      <c r="H194" s="44"/>
      <c r="I194" s="111" t="str">
        <f ca="1">INDIRECT("Resources!A" &amp;VALUE(J209))</f>
        <v>Jar of Honey</v>
      </c>
      <c r="J194" s="111"/>
      <c r="K194" s="111"/>
      <c r="L194" s="111"/>
      <c r="M194" s="112" t="str">
        <f ca="1">CONCATENATE(INDIRECT("Resources!E" &amp;VALUE(J209)), " Dinarim")</f>
        <v>5 Dinarim</v>
      </c>
      <c r="N194" s="112"/>
      <c r="O194" s="44"/>
      <c r="P194" s="111" t="str">
        <f ca="1">INDIRECT("Resources!A" &amp;VALUE(Q209))</f>
        <v>Jar of Honey</v>
      </c>
      <c r="Q194" s="111"/>
      <c r="R194" s="111"/>
      <c r="S194" s="111"/>
      <c r="T194" s="112" t="str">
        <f ca="1">CONCATENATE(INDIRECT("Resources!E" &amp;VALUE(Q209)), " Dinarim")</f>
        <v>5 Dinarim</v>
      </c>
      <c r="U194" s="112"/>
      <c r="V194" s="44"/>
      <c r="W194" s="111" t="str">
        <f ca="1">INDIRECT("Resources!A" &amp;VALUE(X209))</f>
        <v>Jar of Honey</v>
      </c>
      <c r="X194" s="111"/>
      <c r="Y194" s="111"/>
      <c r="Z194" s="111"/>
      <c r="AA194" s="112" t="str">
        <f ca="1">CONCATENATE(INDIRECT("Resources!E" &amp;VALUE(X209)), " Dinarim")</f>
        <v>5 Dinarim</v>
      </c>
      <c r="AB194" s="112"/>
      <c r="AC194" s="44"/>
    </row>
    <row r="195" spans="1:1024" s="39" customFormat="1" ht="18.75" thickTop="1" thickBot="1" x14ac:dyDescent="0.35">
      <c r="A195" s="40"/>
      <c r="B195" s="106" t="str">
        <f ca="1">IF(INDIRECT("Resources!B"&amp;VALUE(C209))=0,"",INDIRECT("Resources!B"&amp;VALUE(C209)))</f>
        <v>Resource</v>
      </c>
      <c r="C195" s="106"/>
      <c r="D195" s="106"/>
      <c r="E195" s="106"/>
      <c r="F195" s="106"/>
      <c r="G195" s="106"/>
      <c r="H195" s="46"/>
      <c r="I195" s="106" t="str">
        <f ca="1">IF(INDIRECT("Resources!B"&amp;VALUE(J209))=0,"",INDIRECT("Resources!B"&amp;VALUE(J209)))</f>
        <v>Resource</v>
      </c>
      <c r="J195" s="106"/>
      <c r="K195" s="106"/>
      <c r="L195" s="106"/>
      <c r="M195" s="106"/>
      <c r="N195" s="106"/>
      <c r="O195" s="46"/>
      <c r="P195" s="106" t="str">
        <f ca="1">IF(INDIRECT("Resources!B"&amp;VALUE(Q209))=0,"",INDIRECT("Resources!B"&amp;VALUE(Q209)))</f>
        <v>Resource</v>
      </c>
      <c r="Q195" s="106"/>
      <c r="R195" s="106"/>
      <c r="S195" s="106"/>
      <c r="T195" s="106"/>
      <c r="U195" s="106"/>
      <c r="V195" s="46"/>
      <c r="W195" s="106" t="str">
        <f ca="1">IF(INDIRECT("Resources!B"&amp;VALUE(X209))=0,"",INDIRECT("Resources!B"&amp;VALUE(X209)))</f>
        <v>Resource</v>
      </c>
      <c r="X195" s="106"/>
      <c r="Y195" s="106"/>
      <c r="Z195" s="106"/>
      <c r="AA195" s="106"/>
      <c r="AB195" s="106"/>
      <c r="AC195" s="46"/>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s="39" customFormat="1" ht="12.75" customHeight="1" thickTop="1" thickBot="1" x14ac:dyDescent="0.25">
      <c r="A196" s="40"/>
      <c r="B196" s="107" t="str">
        <f ca="1">IF(INDIRECT("Resources!D"&amp;VALUE(C209))=0,"",INDIRECT("Resources!D"&amp;VALUE(C209)))</f>
        <v>Date Farmer’s quality goods. Illegal owners may give this to the owner but may not trade it or use it towards Communal Responsibilities or events; spending on Family Responsibilities or discarding is a transgression</v>
      </c>
      <c r="C196" s="107"/>
      <c r="D196" s="107"/>
      <c r="E196" s="107"/>
      <c r="F196" s="107"/>
      <c r="G196" s="107"/>
      <c r="H196" s="46"/>
      <c r="I196" s="107" t="str">
        <f ca="1">IF(INDIRECT("Resources!D"&amp;VALUE(J209))=0,"",INDIRECT("Resources!D"&amp;VALUE(J209)))</f>
        <v>Date Farmer’s quality goods. Illegal owners may give this to the owner but may not trade it or use it towards Communal Responsibilities or events; spending on Family Responsibilities or discarding is a transgression</v>
      </c>
      <c r="J196" s="107"/>
      <c r="K196" s="107"/>
      <c r="L196" s="107"/>
      <c r="M196" s="107"/>
      <c r="N196" s="107"/>
      <c r="O196" s="46"/>
      <c r="P196" s="107" t="str">
        <f ca="1">IF(INDIRECT("Resources!D"&amp;VALUE(Q209))=0,"",INDIRECT("Resources!D"&amp;VALUE(Q209)))</f>
        <v>Date Farmer’s quality goods. Illegal owners may give this to the owner but may not trade it or use it towards Communal Responsibilities or events; spending on Family Responsibilities or discarding is a transgression</v>
      </c>
      <c r="Q196" s="107"/>
      <c r="R196" s="107"/>
      <c r="S196" s="107"/>
      <c r="T196" s="107"/>
      <c r="U196" s="107"/>
      <c r="V196" s="46"/>
      <c r="W196" s="107" t="str">
        <f ca="1">IF(INDIRECT("Resources!D"&amp;VALUE(X209))=0,"",INDIRECT("Resources!D"&amp;VALUE(X209)))</f>
        <v>Date Farmer’s quality goods. Illegal owners may give this to the owner but may not trade it or use it towards Communal Responsibilities or events; spending on Family Responsibilities or discarding is a transgression</v>
      </c>
      <c r="X196" s="107"/>
      <c r="Y196" s="107"/>
      <c r="Z196" s="107"/>
      <c r="AA196" s="107"/>
      <c r="AB196" s="107"/>
      <c r="AC196" s="4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s="39" customFormat="1" ht="12.75" customHeight="1" thickTop="1" thickBot="1" x14ac:dyDescent="0.25">
      <c r="A197" s="40"/>
      <c r="B197" s="107"/>
      <c r="C197" s="107"/>
      <c r="D197" s="107"/>
      <c r="E197" s="107"/>
      <c r="F197" s="107"/>
      <c r="G197" s="107"/>
      <c r="H197" s="46"/>
      <c r="I197" s="107"/>
      <c r="J197" s="107"/>
      <c r="K197" s="107"/>
      <c r="L197" s="107"/>
      <c r="M197" s="107"/>
      <c r="N197" s="107"/>
      <c r="O197" s="46"/>
      <c r="P197" s="107"/>
      <c r="Q197" s="107"/>
      <c r="R197" s="107"/>
      <c r="S197" s="107"/>
      <c r="T197" s="107"/>
      <c r="U197" s="107"/>
      <c r="V197" s="46"/>
      <c r="W197" s="107"/>
      <c r="X197" s="107"/>
      <c r="Y197" s="107"/>
      <c r="Z197" s="107"/>
      <c r="AA197" s="107"/>
      <c r="AB197" s="107"/>
      <c r="AC197" s="46"/>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s="39" customFormat="1" ht="12.75" customHeight="1" thickTop="1" thickBot="1" x14ac:dyDescent="0.25">
      <c r="A198" s="40"/>
      <c r="B198" s="107"/>
      <c r="C198" s="107"/>
      <c r="D198" s="107"/>
      <c r="E198" s="107"/>
      <c r="F198" s="107"/>
      <c r="G198" s="107"/>
      <c r="H198" s="46"/>
      <c r="I198" s="107"/>
      <c r="J198" s="107"/>
      <c r="K198" s="107"/>
      <c r="L198" s="107"/>
      <c r="M198" s="107"/>
      <c r="N198" s="107"/>
      <c r="O198" s="46"/>
      <c r="P198" s="107"/>
      <c r="Q198" s="107"/>
      <c r="R198" s="107"/>
      <c r="S198" s="107"/>
      <c r="T198" s="107"/>
      <c r="U198" s="107"/>
      <c r="V198" s="46"/>
      <c r="W198" s="107"/>
      <c r="X198" s="107"/>
      <c r="Y198" s="107"/>
      <c r="Z198" s="107"/>
      <c r="AA198" s="107"/>
      <c r="AB198" s="107"/>
      <c r="AC198" s="46"/>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s="39" customFormat="1" ht="12.75" customHeight="1" thickTop="1" thickBot="1" x14ac:dyDescent="0.25">
      <c r="A199" s="40"/>
      <c r="B199" s="107"/>
      <c r="C199" s="107"/>
      <c r="D199" s="107"/>
      <c r="E199" s="107"/>
      <c r="F199" s="107"/>
      <c r="G199" s="107"/>
      <c r="H199" s="46"/>
      <c r="I199" s="107"/>
      <c r="J199" s="107"/>
      <c r="K199" s="107"/>
      <c r="L199" s="107"/>
      <c r="M199" s="107"/>
      <c r="N199" s="107"/>
      <c r="O199" s="46"/>
      <c r="P199" s="107"/>
      <c r="Q199" s="107"/>
      <c r="R199" s="107"/>
      <c r="S199" s="107"/>
      <c r="T199" s="107"/>
      <c r="U199" s="107"/>
      <c r="V199" s="46"/>
      <c r="W199" s="107"/>
      <c r="X199" s="107"/>
      <c r="Y199" s="107"/>
      <c r="Z199" s="107"/>
      <c r="AA199" s="107"/>
      <c r="AB199" s="107"/>
      <c r="AC199" s="46"/>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s="39" customFormat="1" ht="12.75" customHeight="1" thickTop="1" thickBot="1" x14ac:dyDescent="0.25">
      <c r="A200" s="40"/>
      <c r="B200" s="107"/>
      <c r="C200" s="107"/>
      <c r="D200" s="107"/>
      <c r="E200" s="107"/>
      <c r="F200" s="107"/>
      <c r="G200" s="107"/>
      <c r="H200" s="46"/>
      <c r="I200" s="107"/>
      <c r="J200" s="107"/>
      <c r="K200" s="107"/>
      <c r="L200" s="107"/>
      <c r="M200" s="107"/>
      <c r="N200" s="107"/>
      <c r="O200" s="46"/>
      <c r="P200" s="107"/>
      <c r="Q200" s="107"/>
      <c r="R200" s="107"/>
      <c r="S200" s="107"/>
      <c r="T200" s="107"/>
      <c r="U200" s="107"/>
      <c r="V200" s="46"/>
      <c r="W200" s="107"/>
      <c r="X200" s="107"/>
      <c r="Y200" s="107"/>
      <c r="Z200" s="107"/>
      <c r="AA200" s="107"/>
      <c r="AB200" s="107"/>
      <c r="AC200" s="46"/>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s="39" customFormat="1" ht="12.75" customHeight="1" thickTop="1" thickBot="1" x14ac:dyDescent="0.25">
      <c r="A201" s="40"/>
      <c r="B201" s="107"/>
      <c r="C201" s="107"/>
      <c r="D201" s="107"/>
      <c r="E201" s="107"/>
      <c r="F201" s="107"/>
      <c r="G201" s="107"/>
      <c r="H201" s="46"/>
      <c r="I201" s="107"/>
      <c r="J201" s="107"/>
      <c r="K201" s="107"/>
      <c r="L201" s="107"/>
      <c r="M201" s="107"/>
      <c r="N201" s="107"/>
      <c r="O201" s="46"/>
      <c r="P201" s="107"/>
      <c r="Q201" s="107"/>
      <c r="R201" s="107"/>
      <c r="S201" s="107"/>
      <c r="T201" s="107"/>
      <c r="U201" s="107"/>
      <c r="V201" s="46"/>
      <c r="W201" s="107"/>
      <c r="X201" s="107"/>
      <c r="Y201" s="107"/>
      <c r="Z201" s="107"/>
      <c r="AA201" s="107"/>
      <c r="AB201" s="107"/>
      <c r="AC201" s="46"/>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s="39" customFormat="1" ht="12.75" customHeight="1" thickTop="1" x14ac:dyDescent="0.2">
      <c r="A202" s="40"/>
      <c r="B202" s="107"/>
      <c r="C202" s="107"/>
      <c r="D202" s="107"/>
      <c r="E202" s="107"/>
      <c r="F202" s="107"/>
      <c r="G202" s="107"/>
      <c r="H202" s="46"/>
      <c r="I202" s="107"/>
      <c r="J202" s="107"/>
      <c r="K202" s="107"/>
      <c r="L202" s="107"/>
      <c r="M202" s="107"/>
      <c r="N202" s="107"/>
      <c r="O202" s="46"/>
      <c r="P202" s="107"/>
      <c r="Q202" s="107"/>
      <c r="R202" s="107"/>
      <c r="S202" s="107"/>
      <c r="T202" s="107"/>
      <c r="U202" s="107"/>
      <c r="V202" s="46"/>
      <c r="W202" s="107"/>
      <c r="X202" s="107"/>
      <c r="Y202" s="107"/>
      <c r="Z202" s="107"/>
      <c r="AA202" s="107"/>
      <c r="AB202" s="107"/>
      <c r="AC202" s="46"/>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s="39" customFormat="1" ht="12.75" customHeight="1" x14ac:dyDescent="0.2">
      <c r="A203" s="40"/>
      <c r="B203" s="108" t="str">
        <f ca="1">(INDIRECT("Data!D"&amp;6))</f>
        <v>Owner:</v>
      </c>
      <c r="C203" s="108"/>
      <c r="D203" s="108"/>
      <c r="E203" s="108"/>
      <c r="F203" s="108"/>
      <c r="G203" s="108"/>
      <c r="H203" s="46"/>
      <c r="I203" s="108" t="str">
        <f ca="1">(INDIRECT("Data!D"&amp;6))</f>
        <v>Owner:</v>
      </c>
      <c r="J203" s="108"/>
      <c r="K203" s="108"/>
      <c r="L203" s="108"/>
      <c r="M203" s="108"/>
      <c r="N203" s="108"/>
      <c r="O203" s="46"/>
      <c r="P203" s="108" t="str">
        <f ca="1">(INDIRECT("Data!D"&amp;6))</f>
        <v>Owner:</v>
      </c>
      <c r="Q203" s="108"/>
      <c r="R203" s="108"/>
      <c r="S203" s="108"/>
      <c r="T203" s="108"/>
      <c r="U203" s="108"/>
      <c r="V203" s="46"/>
      <c r="W203" s="108" t="str">
        <f ca="1">(INDIRECT("Data!D"&amp;6))</f>
        <v>Owner:</v>
      </c>
      <c r="X203" s="108"/>
      <c r="Y203" s="108"/>
      <c r="Z203" s="108"/>
      <c r="AA203" s="108"/>
      <c r="AB203" s="108"/>
      <c r="AC203" s="46"/>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s="39" customFormat="1" ht="12.75" customHeight="1" x14ac:dyDescent="0.2">
      <c r="A204" s="40" t="s">
        <v>286</v>
      </c>
      <c r="B204" s="109" t="str">
        <f ca="1">IF(INDIRECT("Resources!C"&amp;VALUE(C209))=0,"",INDIRECT("Resources!C"&amp;VALUE(C209)))</f>
        <v>Date Farmer</v>
      </c>
      <c r="C204" s="109"/>
      <c r="D204" s="109"/>
      <c r="E204" s="109"/>
      <c r="F204" s="109"/>
      <c r="G204" s="109"/>
      <c r="H204" s="46"/>
      <c r="I204" s="109" t="str">
        <f ca="1">IF(INDIRECT("Resources!C"&amp;VALUE(J209))=0,"",INDIRECT("Resources!C"&amp;VALUE(J209)))</f>
        <v>Date Farmer</v>
      </c>
      <c r="J204" s="109"/>
      <c r="K204" s="109"/>
      <c r="L204" s="109"/>
      <c r="M204" s="109"/>
      <c r="N204" s="109"/>
      <c r="O204" s="46"/>
      <c r="P204" s="109" t="str">
        <f ca="1">IF(INDIRECT("Resources!C"&amp;VALUE(Q209))=0,"",INDIRECT("Resources!C"&amp;VALUE(Q209)))</f>
        <v>Date Farmer</v>
      </c>
      <c r="Q204" s="109"/>
      <c r="R204" s="109"/>
      <c r="S204" s="109"/>
      <c r="T204" s="109"/>
      <c r="U204" s="109"/>
      <c r="V204" s="46"/>
      <c r="W204" s="109" t="str">
        <f ca="1">IF(INDIRECT("Resources!C"&amp;VALUE(X209))=0,"",INDIRECT("Resources!C"&amp;VALUE(X209)))</f>
        <v>Date Farmer</v>
      </c>
      <c r="X204" s="109"/>
      <c r="Y204" s="109"/>
      <c r="Z204" s="109"/>
      <c r="AA204" s="109"/>
      <c r="AB204" s="109"/>
      <c r="AC204" s="46"/>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s="39" customFormat="1" ht="12.75" customHeight="1" x14ac:dyDescent="0.2">
      <c r="A205" s="40"/>
      <c r="B205" s="109"/>
      <c r="C205" s="109"/>
      <c r="D205" s="109"/>
      <c r="E205" s="109"/>
      <c r="F205" s="109"/>
      <c r="G205" s="109"/>
      <c r="H205" s="46"/>
      <c r="I205" s="109"/>
      <c r="J205" s="109"/>
      <c r="K205" s="109"/>
      <c r="L205" s="109"/>
      <c r="M205" s="109"/>
      <c r="N205" s="109"/>
      <c r="O205" s="46"/>
      <c r="P205" s="109"/>
      <c r="Q205" s="109"/>
      <c r="R205" s="109"/>
      <c r="S205" s="109"/>
      <c r="T205" s="109"/>
      <c r="U205" s="109"/>
      <c r="V205" s="46"/>
      <c r="W205" s="109"/>
      <c r="X205" s="109"/>
      <c r="Y205" s="109"/>
      <c r="Z205" s="109"/>
      <c r="AA205" s="109"/>
      <c r="AB205" s="109"/>
      <c r="AC205" s="46"/>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s="39" customFormat="1" ht="12.75" customHeight="1" x14ac:dyDescent="0.2">
      <c r="A206" s="40"/>
      <c r="B206" s="109"/>
      <c r="C206" s="109"/>
      <c r="D206" s="109"/>
      <c r="E206" s="109"/>
      <c r="F206" s="109"/>
      <c r="G206" s="109"/>
      <c r="H206" s="46"/>
      <c r="I206" s="109"/>
      <c r="J206" s="109"/>
      <c r="K206" s="109"/>
      <c r="L206" s="109"/>
      <c r="M206" s="109"/>
      <c r="N206" s="109"/>
      <c r="O206" s="46"/>
      <c r="P206" s="109"/>
      <c r="Q206" s="109"/>
      <c r="R206" s="109"/>
      <c r="S206" s="109"/>
      <c r="T206" s="109"/>
      <c r="U206" s="109"/>
      <c r="V206" s="46"/>
      <c r="W206" s="109"/>
      <c r="X206" s="109"/>
      <c r="Y206" s="109"/>
      <c r="Z206" s="109"/>
      <c r="AA206" s="109"/>
      <c r="AB206" s="109"/>
      <c r="AC206" s="4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s="39" customFormat="1" ht="12.75" customHeight="1" x14ac:dyDescent="0.2">
      <c r="A207" s="40"/>
      <c r="B207" s="109"/>
      <c r="C207" s="109"/>
      <c r="D207" s="109"/>
      <c r="E207" s="109"/>
      <c r="F207" s="109"/>
      <c r="G207" s="109"/>
      <c r="H207" s="46"/>
      <c r="I207" s="109"/>
      <c r="J207" s="109"/>
      <c r="K207" s="109"/>
      <c r="L207" s="109"/>
      <c r="M207" s="109"/>
      <c r="N207" s="109"/>
      <c r="O207" s="46"/>
      <c r="P207" s="109"/>
      <c r="Q207" s="109"/>
      <c r="R207" s="109"/>
      <c r="S207" s="109"/>
      <c r="T207" s="109"/>
      <c r="U207" s="109"/>
      <c r="V207" s="46"/>
      <c r="W207" s="109"/>
      <c r="X207" s="109"/>
      <c r="Y207" s="109"/>
      <c r="Z207" s="109"/>
      <c r="AA207" s="109"/>
      <c r="AB207" s="109"/>
      <c r="AC207" s="46"/>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s="39" customFormat="1" ht="9.75" customHeight="1" x14ac:dyDescent="0.2">
      <c r="A208" s="40"/>
      <c r="B208" s="109"/>
      <c r="C208" s="109"/>
      <c r="D208" s="109"/>
      <c r="E208" s="109"/>
      <c r="F208" s="109"/>
      <c r="G208" s="109"/>
      <c r="H208" s="46"/>
      <c r="I208" s="109"/>
      <c r="J208" s="109"/>
      <c r="K208" s="109"/>
      <c r="L208" s="109"/>
      <c r="M208" s="109"/>
      <c r="N208" s="109"/>
      <c r="O208" s="46"/>
      <c r="P208" s="109"/>
      <c r="Q208" s="109"/>
      <c r="R208" s="109"/>
      <c r="S208" s="109"/>
      <c r="T208" s="109"/>
      <c r="U208" s="109"/>
      <c r="V208" s="46"/>
      <c r="W208" s="109"/>
      <c r="X208" s="109"/>
      <c r="Y208" s="109"/>
      <c r="Z208" s="109"/>
      <c r="AA208" s="109"/>
      <c r="AB208" s="109"/>
      <c r="AC208" s="46"/>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s="39" customFormat="1" x14ac:dyDescent="0.2">
      <c r="A209" s="40"/>
      <c r="B209" s="47" t="str">
        <f ca="1">(INDIRECT("Data!A"&amp;1))</f>
        <v>RES</v>
      </c>
      <c r="C209" s="48">
        <v>22</v>
      </c>
      <c r="D209" s="49"/>
      <c r="E209" s="49"/>
      <c r="F209" s="50" t="s">
        <v>180</v>
      </c>
      <c r="G209" s="51" t="str">
        <f ca="1">(INDIRECT("Data!E"&amp;1))</f>
        <v>0.1.5</v>
      </c>
      <c r="H209" s="46"/>
      <c r="I209" s="47" t="str">
        <f ca="1">(INDIRECT("Data!A"&amp;1))</f>
        <v>RES</v>
      </c>
      <c r="J209" s="48">
        <v>22</v>
      </c>
      <c r="K209" s="49"/>
      <c r="L209" s="49"/>
      <c r="M209" s="50" t="s">
        <v>180</v>
      </c>
      <c r="N209" s="51" t="str">
        <f ca="1">(INDIRECT("Data!E"&amp;1))</f>
        <v>0.1.5</v>
      </c>
      <c r="O209" s="46"/>
      <c r="P209" s="47" t="str">
        <f ca="1">(INDIRECT("Data!A"&amp;1))</f>
        <v>RES</v>
      </c>
      <c r="Q209" s="48">
        <v>22</v>
      </c>
      <c r="R209" s="49"/>
      <c r="S209" s="49"/>
      <c r="T209" s="50" t="s">
        <v>180</v>
      </c>
      <c r="U209" s="51" t="str">
        <f ca="1">(INDIRECT("Data!E"&amp;1))</f>
        <v>0.1.5</v>
      </c>
      <c r="V209" s="46"/>
      <c r="W209" s="47" t="str">
        <f ca="1">(INDIRECT("Data!A"&amp;1))</f>
        <v>RES</v>
      </c>
      <c r="X209" s="48">
        <v>22</v>
      </c>
      <c r="Y209" s="49"/>
      <c r="Z209" s="49"/>
      <c r="AA209" s="50" t="s">
        <v>180</v>
      </c>
      <c r="AB209" s="51" t="str">
        <f ca="1">(INDIRECT("Data!E"&amp;1))</f>
        <v>0.1.5</v>
      </c>
      <c r="AC209" s="46"/>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s="42" customFormat="1" ht="11.25" customHeight="1" x14ac:dyDescent="0.2">
      <c r="A210" s="40"/>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row>
    <row r="211" spans="1:1024" s="42" customFormat="1" ht="11.25" customHeight="1" x14ac:dyDescent="0.2">
      <c r="A211" s="40"/>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row>
    <row r="212" spans="1:1024" s="45" customFormat="1" ht="33.75" customHeight="1" thickBot="1" x14ac:dyDescent="0.35">
      <c r="A212" s="43"/>
      <c r="B212" s="111" t="str">
        <f ca="1">INDIRECT("Resources!A" &amp;VALUE(C227))</f>
        <v>Pitcher of Wine</v>
      </c>
      <c r="C212" s="111"/>
      <c r="D212" s="111"/>
      <c r="E212" s="111"/>
      <c r="F212" s="112" t="str">
        <f ca="1">CONCATENATE(INDIRECT("Resources!E" &amp;VALUE(C227)), " Dinarim")</f>
        <v>4 Dinarim</v>
      </c>
      <c r="G212" s="112"/>
      <c r="H212" s="44"/>
      <c r="I212" s="111" t="str">
        <f ca="1">INDIRECT("Resources!A" &amp;VALUE(J227))</f>
        <v>Pitcher of Wine</v>
      </c>
      <c r="J212" s="111"/>
      <c r="K212" s="111"/>
      <c r="L212" s="111"/>
      <c r="M212" s="112" t="str">
        <f ca="1">CONCATENATE(INDIRECT("Resources!E" &amp;VALUE(J227)), " Dinarim")</f>
        <v>4 Dinarim</v>
      </c>
      <c r="N212" s="112"/>
      <c r="O212" s="44"/>
      <c r="P212" s="111" t="str">
        <f ca="1">INDIRECT("Resources!A" &amp;VALUE(Q227))</f>
        <v>Pitcher of Wine</v>
      </c>
      <c r="Q212" s="111"/>
      <c r="R212" s="111"/>
      <c r="S212" s="111"/>
      <c r="T212" s="112" t="str">
        <f ca="1">CONCATENATE(INDIRECT("Resources!E" &amp;VALUE(Q227)), " Dinarim")</f>
        <v>4 Dinarim</v>
      </c>
      <c r="U212" s="112"/>
      <c r="V212" s="44"/>
      <c r="W212" s="111" t="str">
        <f ca="1">INDIRECT("Resources!A" &amp;VALUE(X227))</f>
        <v>Pitcher of Wine</v>
      </c>
      <c r="X212" s="111"/>
      <c r="Y212" s="111"/>
      <c r="Z212" s="111"/>
      <c r="AA212" s="112" t="str">
        <f ca="1">CONCATENATE(INDIRECT("Resources!E" &amp;VALUE(X227)), " Dinarim")</f>
        <v>4 Dinarim</v>
      </c>
      <c r="AB212" s="112"/>
      <c r="AC212" s="44"/>
    </row>
    <row r="213" spans="1:1024" s="39" customFormat="1" ht="18.75" thickTop="1" thickBot="1" x14ac:dyDescent="0.35">
      <c r="A213" s="40"/>
      <c r="B213" s="106" t="str">
        <f ca="1">IF(INDIRECT("Resources!B"&amp;VALUE(C227))=0,"",INDIRECT("Resources!B"&amp;VALUE(C227)))</f>
        <v>Resource</v>
      </c>
      <c r="C213" s="106"/>
      <c r="D213" s="106"/>
      <c r="E213" s="106"/>
      <c r="F213" s="106"/>
      <c r="G213" s="106"/>
      <c r="H213" s="46"/>
      <c r="I213" s="106" t="str">
        <f ca="1">IF(INDIRECT("Resources!B"&amp;VALUE(J227))=0,"",INDIRECT("Resources!B"&amp;VALUE(J227)))</f>
        <v>Resource</v>
      </c>
      <c r="J213" s="106"/>
      <c r="K213" s="106"/>
      <c r="L213" s="106"/>
      <c r="M213" s="106"/>
      <c r="N213" s="106"/>
      <c r="O213" s="46"/>
      <c r="P213" s="106" t="str">
        <f ca="1">IF(INDIRECT("Resources!B"&amp;VALUE(Q227))=0,"",INDIRECT("Resources!B"&amp;VALUE(Q227)))</f>
        <v>Resource</v>
      </c>
      <c r="Q213" s="106"/>
      <c r="R213" s="106"/>
      <c r="S213" s="106"/>
      <c r="T213" s="106"/>
      <c r="U213" s="106"/>
      <c r="V213" s="46"/>
      <c r="W213" s="106" t="str">
        <f ca="1">IF(INDIRECT("Resources!B"&amp;VALUE(X227))=0,"",INDIRECT("Resources!B"&amp;VALUE(X227)))</f>
        <v>Resource</v>
      </c>
      <c r="X213" s="106"/>
      <c r="Y213" s="106"/>
      <c r="Z213" s="106"/>
      <c r="AA213" s="106"/>
      <c r="AB213" s="106"/>
      <c r="AC213" s="46"/>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s="39" customFormat="1" ht="12.75" customHeight="1" thickTop="1" thickBot="1" x14ac:dyDescent="0.25">
      <c r="A214" s="40"/>
      <c r="B214" s="107" t="str">
        <f ca="1">IF(INDIRECT("Resources!D"&amp;VALUE(C227))=0,"",INDIRECT("Resources!D"&amp;VALUE(C227)))</f>
        <v>Vintner’s quality goods. Illegal owners may give this to the owner but may not trade it or use it towards Communal Responsibilities or events; spending on Family Responsibilities or discarding is a transgression.</v>
      </c>
      <c r="C214" s="107"/>
      <c r="D214" s="107"/>
      <c r="E214" s="107"/>
      <c r="F214" s="107"/>
      <c r="G214" s="107"/>
      <c r="H214" s="46"/>
      <c r="I214" s="107" t="str">
        <f ca="1">IF(INDIRECT("Resources!D"&amp;VALUE(J227))=0,"",INDIRECT("Resources!D"&amp;VALUE(J227)))</f>
        <v>Vintner’s quality goods. Illegal owners may give this to the owner but may not trade it or use it towards Communal Responsibilities or events; spending on Family Responsibilities or discarding is a transgression.</v>
      </c>
      <c r="J214" s="107"/>
      <c r="K214" s="107"/>
      <c r="L214" s="107"/>
      <c r="M214" s="107"/>
      <c r="N214" s="107"/>
      <c r="O214" s="46"/>
      <c r="P214" s="107" t="str">
        <f ca="1">IF(INDIRECT("Resources!D"&amp;VALUE(Q227))=0,"",INDIRECT("Resources!D"&amp;VALUE(Q227)))</f>
        <v>Vintner’s quality goods. Illegal owners may give this to the owner but may not trade it or use it towards Communal Responsibilities or events; spending on Family Responsibilities or discarding is a transgression.</v>
      </c>
      <c r="Q214" s="107"/>
      <c r="R214" s="107"/>
      <c r="S214" s="107"/>
      <c r="T214" s="107"/>
      <c r="U214" s="107"/>
      <c r="V214" s="46"/>
      <c r="W214" s="107" t="str">
        <f ca="1">IF(INDIRECT("Resources!D"&amp;VALUE(X227))=0,"",INDIRECT("Resources!D"&amp;VALUE(X227)))</f>
        <v>Vintner’s quality goods. Illegal owners may give this to the owner but may not trade it or use it towards Communal Responsibilities or events; spending on Family Responsibilities or discarding is a transgression.</v>
      </c>
      <c r="X214" s="107"/>
      <c r="Y214" s="107"/>
      <c r="Z214" s="107"/>
      <c r="AA214" s="107"/>
      <c r="AB214" s="107"/>
      <c r="AC214" s="46"/>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s="39" customFormat="1" ht="12.75" customHeight="1" thickTop="1" thickBot="1" x14ac:dyDescent="0.25">
      <c r="A215" s="40"/>
      <c r="B215" s="107"/>
      <c r="C215" s="107"/>
      <c r="D215" s="107"/>
      <c r="E215" s="107"/>
      <c r="F215" s="107"/>
      <c r="G215" s="107"/>
      <c r="H215" s="46"/>
      <c r="I215" s="107"/>
      <c r="J215" s="107"/>
      <c r="K215" s="107"/>
      <c r="L215" s="107"/>
      <c r="M215" s="107"/>
      <c r="N215" s="107"/>
      <c r="O215" s="46"/>
      <c r="P215" s="107"/>
      <c r="Q215" s="107"/>
      <c r="R215" s="107"/>
      <c r="S215" s="107"/>
      <c r="T215" s="107"/>
      <c r="U215" s="107"/>
      <c r="V215" s="46"/>
      <c r="W215" s="107"/>
      <c r="X215" s="107"/>
      <c r="Y215" s="107"/>
      <c r="Z215" s="107"/>
      <c r="AA215" s="107"/>
      <c r="AB215" s="107"/>
      <c r="AC215" s="46"/>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s="39" customFormat="1" ht="12.75" customHeight="1" thickTop="1" thickBot="1" x14ac:dyDescent="0.25">
      <c r="A216" s="40"/>
      <c r="B216" s="107"/>
      <c r="C216" s="107"/>
      <c r="D216" s="107"/>
      <c r="E216" s="107"/>
      <c r="F216" s="107"/>
      <c r="G216" s="107"/>
      <c r="H216" s="46"/>
      <c r="I216" s="107"/>
      <c r="J216" s="107"/>
      <c r="K216" s="107"/>
      <c r="L216" s="107"/>
      <c r="M216" s="107"/>
      <c r="N216" s="107"/>
      <c r="O216" s="46"/>
      <c r="P216" s="107"/>
      <c r="Q216" s="107"/>
      <c r="R216" s="107"/>
      <c r="S216" s="107"/>
      <c r="T216" s="107"/>
      <c r="U216" s="107"/>
      <c r="V216" s="46"/>
      <c r="W216" s="107"/>
      <c r="X216" s="107"/>
      <c r="Y216" s="107"/>
      <c r="Z216" s="107"/>
      <c r="AA216" s="107"/>
      <c r="AB216" s="107"/>
      <c r="AC216" s="4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s="39" customFormat="1" ht="12.75" customHeight="1" thickTop="1" thickBot="1" x14ac:dyDescent="0.25">
      <c r="A217" s="40"/>
      <c r="B217" s="107"/>
      <c r="C217" s="107"/>
      <c r="D217" s="107"/>
      <c r="E217" s="107"/>
      <c r="F217" s="107"/>
      <c r="G217" s="107"/>
      <c r="H217" s="46"/>
      <c r="I217" s="107"/>
      <c r="J217" s="107"/>
      <c r="K217" s="107"/>
      <c r="L217" s="107"/>
      <c r="M217" s="107"/>
      <c r="N217" s="107"/>
      <c r="O217" s="46"/>
      <c r="P217" s="107"/>
      <c r="Q217" s="107"/>
      <c r="R217" s="107"/>
      <c r="S217" s="107"/>
      <c r="T217" s="107"/>
      <c r="U217" s="107"/>
      <c r="V217" s="46"/>
      <c r="W217" s="107"/>
      <c r="X217" s="107"/>
      <c r="Y217" s="107"/>
      <c r="Z217" s="107"/>
      <c r="AA217" s="107"/>
      <c r="AB217" s="107"/>
      <c r="AC217" s="46"/>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s="39" customFormat="1" ht="12.75" customHeight="1" thickTop="1" thickBot="1" x14ac:dyDescent="0.25">
      <c r="A218" s="40"/>
      <c r="B218" s="107"/>
      <c r="C218" s="107"/>
      <c r="D218" s="107"/>
      <c r="E218" s="107"/>
      <c r="F218" s="107"/>
      <c r="G218" s="107"/>
      <c r="H218" s="46"/>
      <c r="I218" s="107"/>
      <c r="J218" s="107"/>
      <c r="K218" s="107"/>
      <c r="L218" s="107"/>
      <c r="M218" s="107"/>
      <c r="N218" s="107"/>
      <c r="O218" s="46"/>
      <c r="P218" s="107"/>
      <c r="Q218" s="107"/>
      <c r="R218" s="107"/>
      <c r="S218" s="107"/>
      <c r="T218" s="107"/>
      <c r="U218" s="107"/>
      <c r="V218" s="46"/>
      <c r="W218" s="107"/>
      <c r="X218" s="107"/>
      <c r="Y218" s="107"/>
      <c r="Z218" s="107"/>
      <c r="AA218" s="107"/>
      <c r="AB218" s="107"/>
      <c r="AC218" s="46"/>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s="39" customFormat="1" ht="12.75" customHeight="1" thickTop="1" thickBot="1" x14ac:dyDescent="0.25">
      <c r="A219" s="40"/>
      <c r="B219" s="107"/>
      <c r="C219" s="107"/>
      <c r="D219" s="107"/>
      <c r="E219" s="107"/>
      <c r="F219" s="107"/>
      <c r="G219" s="107"/>
      <c r="H219" s="46"/>
      <c r="I219" s="107"/>
      <c r="J219" s="107"/>
      <c r="K219" s="107"/>
      <c r="L219" s="107"/>
      <c r="M219" s="107"/>
      <c r="N219" s="107"/>
      <c r="O219" s="46"/>
      <c r="P219" s="107"/>
      <c r="Q219" s="107"/>
      <c r="R219" s="107"/>
      <c r="S219" s="107"/>
      <c r="T219" s="107"/>
      <c r="U219" s="107"/>
      <c r="V219" s="46"/>
      <c r="W219" s="107"/>
      <c r="X219" s="107"/>
      <c r="Y219" s="107"/>
      <c r="Z219" s="107"/>
      <c r="AA219" s="107"/>
      <c r="AB219" s="107"/>
      <c r="AC219" s="46"/>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s="39" customFormat="1" ht="12.75" customHeight="1" thickTop="1" x14ac:dyDescent="0.2">
      <c r="A220" s="40"/>
      <c r="B220" s="107"/>
      <c r="C220" s="107"/>
      <c r="D220" s="107"/>
      <c r="E220" s="107"/>
      <c r="F220" s="107"/>
      <c r="G220" s="107"/>
      <c r="H220" s="46"/>
      <c r="I220" s="107"/>
      <c r="J220" s="107"/>
      <c r="K220" s="107"/>
      <c r="L220" s="107"/>
      <c r="M220" s="107"/>
      <c r="N220" s="107"/>
      <c r="O220" s="46"/>
      <c r="P220" s="107"/>
      <c r="Q220" s="107"/>
      <c r="R220" s="107"/>
      <c r="S220" s="107"/>
      <c r="T220" s="107"/>
      <c r="U220" s="107"/>
      <c r="V220" s="46"/>
      <c r="W220" s="107"/>
      <c r="X220" s="107"/>
      <c r="Y220" s="107"/>
      <c r="Z220" s="107"/>
      <c r="AA220" s="107"/>
      <c r="AB220" s="107"/>
      <c r="AC220" s="46"/>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s="39" customFormat="1" ht="12.75" customHeight="1" x14ac:dyDescent="0.2">
      <c r="A221" s="40"/>
      <c r="B221" s="108" t="str">
        <f ca="1">(INDIRECT("Data!D"&amp;6))</f>
        <v>Owner:</v>
      </c>
      <c r="C221" s="108"/>
      <c r="D221" s="108"/>
      <c r="E221" s="108"/>
      <c r="F221" s="108"/>
      <c r="G221" s="108"/>
      <c r="H221" s="46"/>
      <c r="I221" s="108" t="str">
        <f ca="1">(INDIRECT("Data!D"&amp;6))</f>
        <v>Owner:</v>
      </c>
      <c r="J221" s="108"/>
      <c r="K221" s="108"/>
      <c r="L221" s="108"/>
      <c r="M221" s="108"/>
      <c r="N221" s="108"/>
      <c r="O221" s="46"/>
      <c r="P221" s="108" t="str">
        <f ca="1">(INDIRECT("Data!D"&amp;6))</f>
        <v>Owner:</v>
      </c>
      <c r="Q221" s="108"/>
      <c r="R221" s="108"/>
      <c r="S221" s="108"/>
      <c r="T221" s="108"/>
      <c r="U221" s="108"/>
      <c r="V221" s="46"/>
      <c r="W221" s="108" t="str">
        <f ca="1">(INDIRECT("Data!D"&amp;6))</f>
        <v>Owner:</v>
      </c>
      <c r="X221" s="108"/>
      <c r="Y221" s="108"/>
      <c r="Z221" s="108"/>
      <c r="AA221" s="108"/>
      <c r="AB221" s="108"/>
      <c r="AC221" s="46"/>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s="39" customFormat="1" ht="12.75" customHeight="1" x14ac:dyDescent="0.2">
      <c r="A222" s="40"/>
      <c r="B222" s="109" t="str">
        <f ca="1">IF(INDIRECT("Resources!C"&amp;VALUE(C227))=0,"",INDIRECT("Resources!C"&amp;VALUE(C227)))</f>
        <v>Vintner</v>
      </c>
      <c r="C222" s="109"/>
      <c r="D222" s="109"/>
      <c r="E222" s="109"/>
      <c r="F222" s="109"/>
      <c r="G222" s="109"/>
      <c r="H222" s="46"/>
      <c r="I222" s="109" t="str">
        <f ca="1">IF(INDIRECT("Resources!C"&amp;VALUE(J227))=0,"",INDIRECT("Resources!C"&amp;VALUE(J227)))</f>
        <v>Vintner</v>
      </c>
      <c r="J222" s="109"/>
      <c r="K222" s="109"/>
      <c r="L222" s="109"/>
      <c r="M222" s="109"/>
      <c r="N222" s="109"/>
      <c r="O222" s="46"/>
      <c r="P222" s="109" t="str">
        <f ca="1">IF(INDIRECT("Resources!C"&amp;VALUE(Q227))=0,"",INDIRECT("Resources!C"&amp;VALUE(Q227)))</f>
        <v>Vintner</v>
      </c>
      <c r="Q222" s="109"/>
      <c r="R222" s="109"/>
      <c r="S222" s="109"/>
      <c r="T222" s="109"/>
      <c r="U222" s="109"/>
      <c r="V222" s="46"/>
      <c r="W222" s="109" t="str">
        <f ca="1">IF(INDIRECT("Resources!C"&amp;VALUE(X227))=0,"",INDIRECT("Resources!C"&amp;VALUE(X227)))</f>
        <v>Vintner</v>
      </c>
      <c r="X222" s="109"/>
      <c r="Y222" s="109"/>
      <c r="Z222" s="109"/>
      <c r="AA222" s="109"/>
      <c r="AB222" s="109"/>
      <c r="AC222" s="46"/>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s="39" customFormat="1" ht="12.75" customHeight="1" x14ac:dyDescent="0.2">
      <c r="A223" s="40"/>
      <c r="B223" s="109"/>
      <c r="C223" s="109"/>
      <c r="D223" s="109"/>
      <c r="E223" s="109"/>
      <c r="F223" s="109"/>
      <c r="G223" s="109"/>
      <c r="H223" s="46"/>
      <c r="I223" s="109"/>
      <c r="J223" s="109"/>
      <c r="K223" s="109"/>
      <c r="L223" s="109"/>
      <c r="M223" s="109"/>
      <c r="N223" s="109"/>
      <c r="O223" s="46"/>
      <c r="P223" s="109"/>
      <c r="Q223" s="109"/>
      <c r="R223" s="109"/>
      <c r="S223" s="109"/>
      <c r="T223" s="109"/>
      <c r="U223" s="109"/>
      <c r="V223" s="46"/>
      <c r="W223" s="109"/>
      <c r="X223" s="109"/>
      <c r="Y223" s="109"/>
      <c r="Z223" s="109"/>
      <c r="AA223" s="109"/>
      <c r="AB223" s="109"/>
      <c r="AC223" s="46"/>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s="39" customFormat="1" ht="12.75" customHeight="1" x14ac:dyDescent="0.2">
      <c r="A224" s="40"/>
      <c r="B224" s="109"/>
      <c r="C224" s="109"/>
      <c r="D224" s="109"/>
      <c r="E224" s="109"/>
      <c r="F224" s="109"/>
      <c r="G224" s="109"/>
      <c r="H224" s="46"/>
      <c r="I224" s="109"/>
      <c r="J224" s="109"/>
      <c r="K224" s="109"/>
      <c r="L224" s="109"/>
      <c r="M224" s="109"/>
      <c r="N224" s="109"/>
      <c r="O224" s="46"/>
      <c r="P224" s="109"/>
      <c r="Q224" s="109"/>
      <c r="R224" s="109"/>
      <c r="S224" s="109"/>
      <c r="T224" s="109"/>
      <c r="U224" s="109"/>
      <c r="V224" s="46"/>
      <c r="W224" s="109"/>
      <c r="X224" s="109"/>
      <c r="Y224" s="109"/>
      <c r="Z224" s="109"/>
      <c r="AA224" s="109"/>
      <c r="AB224" s="109"/>
      <c r="AC224" s="46"/>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s="39" customFormat="1" ht="12.75" customHeight="1" x14ac:dyDescent="0.2">
      <c r="A225" s="40"/>
      <c r="B225" s="109"/>
      <c r="C225" s="109"/>
      <c r="D225" s="109"/>
      <c r="E225" s="109"/>
      <c r="F225" s="109"/>
      <c r="G225" s="109"/>
      <c r="H225" s="46"/>
      <c r="I225" s="109"/>
      <c r="J225" s="109"/>
      <c r="K225" s="109"/>
      <c r="L225" s="109"/>
      <c r="M225" s="109"/>
      <c r="N225" s="109"/>
      <c r="O225" s="46"/>
      <c r="P225" s="109"/>
      <c r="Q225" s="109"/>
      <c r="R225" s="109"/>
      <c r="S225" s="109"/>
      <c r="T225" s="109"/>
      <c r="U225" s="109"/>
      <c r="V225" s="46"/>
      <c r="W225" s="109"/>
      <c r="X225" s="109"/>
      <c r="Y225" s="109"/>
      <c r="Z225" s="109"/>
      <c r="AA225" s="109"/>
      <c r="AB225" s="109"/>
      <c r="AC225" s="46"/>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s="39" customFormat="1" ht="9.75" customHeight="1" x14ac:dyDescent="0.2">
      <c r="A226" s="40"/>
      <c r="B226" s="109"/>
      <c r="C226" s="109"/>
      <c r="D226" s="109"/>
      <c r="E226" s="109"/>
      <c r="F226" s="109"/>
      <c r="G226" s="109"/>
      <c r="H226" s="46"/>
      <c r="I226" s="109"/>
      <c r="J226" s="109"/>
      <c r="K226" s="109"/>
      <c r="L226" s="109"/>
      <c r="M226" s="109"/>
      <c r="N226" s="109"/>
      <c r="O226" s="46"/>
      <c r="P226" s="109"/>
      <c r="Q226" s="109"/>
      <c r="R226" s="109"/>
      <c r="S226" s="109"/>
      <c r="T226" s="109"/>
      <c r="U226" s="109"/>
      <c r="V226" s="46"/>
      <c r="W226" s="109"/>
      <c r="X226" s="109"/>
      <c r="Y226" s="109"/>
      <c r="Z226" s="109"/>
      <c r="AA226" s="109"/>
      <c r="AB226" s="109"/>
      <c r="AC226" s="4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s="39" customFormat="1" x14ac:dyDescent="0.2">
      <c r="A227" s="40"/>
      <c r="B227" s="47" t="str">
        <f ca="1">(INDIRECT("Data!A"&amp;1))</f>
        <v>RES</v>
      </c>
      <c r="C227" s="48">
        <v>23</v>
      </c>
      <c r="D227" s="49"/>
      <c r="E227" s="49"/>
      <c r="F227" s="50" t="s">
        <v>180</v>
      </c>
      <c r="G227" s="51" t="str">
        <f ca="1">(INDIRECT("Data!E"&amp;1))</f>
        <v>0.1.5</v>
      </c>
      <c r="H227" s="46"/>
      <c r="I227" s="47" t="str">
        <f ca="1">(INDIRECT("Data!A"&amp;1))</f>
        <v>RES</v>
      </c>
      <c r="J227" s="48">
        <v>23</v>
      </c>
      <c r="K227" s="49"/>
      <c r="L227" s="49"/>
      <c r="M227" s="50" t="s">
        <v>180</v>
      </c>
      <c r="N227" s="51" t="str">
        <f ca="1">(INDIRECT("Data!E"&amp;1))</f>
        <v>0.1.5</v>
      </c>
      <c r="O227" s="46"/>
      <c r="P227" s="47" t="str">
        <f ca="1">(INDIRECT("Data!A"&amp;1))</f>
        <v>RES</v>
      </c>
      <c r="Q227" s="48">
        <v>23</v>
      </c>
      <c r="R227" s="49"/>
      <c r="S227" s="49"/>
      <c r="T227" s="50" t="s">
        <v>180</v>
      </c>
      <c r="U227" s="51" t="str">
        <f ca="1">(INDIRECT("Data!E"&amp;1))</f>
        <v>0.1.5</v>
      </c>
      <c r="V227" s="46"/>
      <c r="W227" s="47" t="str">
        <f ca="1">(INDIRECT("Data!A"&amp;1))</f>
        <v>RES</v>
      </c>
      <c r="X227" s="48">
        <v>23</v>
      </c>
      <c r="Y227" s="49"/>
      <c r="Z227" s="49"/>
      <c r="AA227" s="50" t="s">
        <v>180</v>
      </c>
      <c r="AB227" s="51" t="str">
        <f ca="1">(INDIRECT("Data!E"&amp;1))</f>
        <v>0.1.5</v>
      </c>
      <c r="AC227" s="46"/>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s="42" customFormat="1" ht="11.25" customHeight="1" x14ac:dyDescent="0.2">
      <c r="A228" s="40"/>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row>
    <row r="229" spans="1:1024" s="45" customFormat="1" ht="33.75" customHeight="1" thickBot="1" x14ac:dyDescent="0.35">
      <c r="A229" s="43"/>
      <c r="B229" s="111" t="str">
        <f ca="1">INDIRECT("Resources!A" &amp;VALUE(C244))</f>
        <v>Jar of Milk</v>
      </c>
      <c r="C229" s="111"/>
      <c r="D229" s="111"/>
      <c r="E229" s="111"/>
      <c r="F229" s="112" t="str">
        <f ca="1">CONCATENATE(INDIRECT("Resources!E" &amp;VALUE(C244)), " Dinarim")</f>
        <v>3 Dinarim</v>
      </c>
      <c r="G229" s="112"/>
      <c r="H229" s="44"/>
      <c r="I229" s="111" t="str">
        <f ca="1">INDIRECT("Resources!A" &amp;VALUE(J244))</f>
        <v>Jar of Milk</v>
      </c>
      <c r="J229" s="111"/>
      <c r="K229" s="111"/>
      <c r="L229" s="111"/>
      <c r="M229" s="112" t="str">
        <f ca="1">CONCATENATE(INDIRECT("Resources!E" &amp;VALUE(J244)), " Dinarim")</f>
        <v>3 Dinarim</v>
      </c>
      <c r="N229" s="112"/>
      <c r="O229" s="44"/>
      <c r="P229" s="111" t="str">
        <f ca="1">INDIRECT("Resources!A" &amp;VALUE(Q244))</f>
        <v>Jar of Milk</v>
      </c>
      <c r="Q229" s="111"/>
      <c r="R229" s="111"/>
      <c r="S229" s="111"/>
      <c r="T229" s="112" t="str">
        <f ca="1">CONCATENATE(INDIRECT("Resources!E" &amp;VALUE(Q244)), " Dinarim")</f>
        <v>3 Dinarim</v>
      </c>
      <c r="U229" s="112"/>
      <c r="V229" s="44"/>
      <c r="W229" s="111" t="str">
        <f ca="1">INDIRECT("Resources!A" &amp;VALUE(X244))</f>
        <v>Empty Vessel</v>
      </c>
      <c r="X229" s="111"/>
      <c r="Y229" s="111"/>
      <c r="Z229" s="111"/>
      <c r="AA229" s="112" t="str">
        <f ca="1">CONCATENATE(INDIRECT("Resources!E" &amp;VALUE(X244)), " Dinarim")</f>
        <v>2 Dinarim</v>
      </c>
      <c r="AB229" s="112"/>
      <c r="AC229" s="44"/>
    </row>
    <row r="230" spans="1:1024" s="39" customFormat="1" ht="18.75" thickTop="1" thickBot="1" x14ac:dyDescent="0.35">
      <c r="A230" s="40"/>
      <c r="B230" s="106" t="str">
        <f ca="1">IF(INDIRECT("Resources!B"&amp;VALUE(C244))=0,"",INDIRECT("Resources!B"&amp;VALUE(C244)))</f>
        <v>Resource</v>
      </c>
      <c r="C230" s="106"/>
      <c r="D230" s="106"/>
      <c r="E230" s="106"/>
      <c r="F230" s="106"/>
      <c r="G230" s="106"/>
      <c r="H230" s="46"/>
      <c r="I230" s="106" t="str">
        <f ca="1">IF(INDIRECT("Resources!B"&amp;VALUE(J244))=0,"",INDIRECT("Resources!B"&amp;VALUE(J244)))</f>
        <v>Resource</v>
      </c>
      <c r="J230" s="106"/>
      <c r="K230" s="106"/>
      <c r="L230" s="106"/>
      <c r="M230" s="106"/>
      <c r="N230" s="106"/>
      <c r="O230" s="46"/>
      <c r="P230" s="106" t="str">
        <f ca="1">IF(INDIRECT("Resources!B"&amp;VALUE(Q244))=0,"",INDIRECT("Resources!B"&amp;VALUE(Q244)))</f>
        <v>Resource</v>
      </c>
      <c r="Q230" s="106"/>
      <c r="R230" s="106"/>
      <c r="S230" s="106"/>
      <c r="T230" s="106"/>
      <c r="U230" s="106"/>
      <c r="V230" s="46"/>
      <c r="W230" s="106" t="str">
        <f ca="1">IF(INDIRECT("Resources!B"&amp;VALUE(X244))=0,"",INDIRECT("Resources!B"&amp;VALUE(X244)))</f>
        <v>Resource</v>
      </c>
      <c r="X230" s="106"/>
      <c r="Y230" s="106"/>
      <c r="Z230" s="106"/>
      <c r="AA230" s="106"/>
      <c r="AB230" s="106"/>
      <c r="AC230" s="46"/>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s="39" customFormat="1" ht="12.75" customHeight="1" thickTop="1" thickBot="1" x14ac:dyDescent="0.25">
      <c r="A231" s="40"/>
      <c r="B231" s="107" t="str">
        <f ca="1">IF(INDIRECT("Resources!D"&amp;VALUE(C244))=0,"",INDIRECT("Resources!D"&amp;VALUE(C244)))</f>
        <v>Cowherd’s quality goods. Illegal owners may give this to owner but may not trade it or use it towards Communal Responsibilities or events; spending on Family Responsibilities or discarding is a transgression.</v>
      </c>
      <c r="C231" s="107"/>
      <c r="D231" s="107"/>
      <c r="E231" s="107"/>
      <c r="F231" s="107"/>
      <c r="G231" s="107"/>
      <c r="H231" s="46"/>
      <c r="I231" s="107" t="str">
        <f ca="1">IF(INDIRECT("Resources!D"&amp;VALUE(J244))=0,"",INDIRECT("Resources!D"&amp;VALUE(J244)))</f>
        <v>Cowherd’s quality goods. Illegal owners may give this to owner but may not trade it or use it towards Communal Responsibilities or events; spending on Family Responsibilities or discarding is a transgression.</v>
      </c>
      <c r="J231" s="107"/>
      <c r="K231" s="107"/>
      <c r="L231" s="107"/>
      <c r="M231" s="107"/>
      <c r="N231" s="107"/>
      <c r="O231" s="46"/>
      <c r="P231" s="107" t="str">
        <f ca="1">IF(INDIRECT("Resources!D"&amp;VALUE(Q244))=0,"",INDIRECT("Resources!D"&amp;VALUE(Q244)))</f>
        <v>Cowherd’s quality goods. Illegal owners may give this to owner but may not trade it or use it towards Communal Responsibilities or events; spending on Family Responsibilities or discarding is a transgression.</v>
      </c>
      <c r="Q231" s="107"/>
      <c r="R231" s="107"/>
      <c r="S231" s="107"/>
      <c r="T231" s="107"/>
      <c r="U231" s="107"/>
      <c r="V231" s="46"/>
      <c r="W231" s="113" t="str">
        <f ca="1">IF(INDIRECT("Resources!D"&amp;VALUE(X244))=0,"",INDIRECT("Resources!D"&amp;VALUE(X244)))</f>
        <v>Potter’s quality goods. Illegal owners may give this to owner but may not trade it or use it towards Communal Responsibilities or events; spending on Family Responsibilities or discarding is a transgression.</v>
      </c>
      <c r="X231" s="113"/>
      <c r="Y231" s="113"/>
      <c r="Z231" s="113"/>
      <c r="AA231" s="113"/>
      <c r="AB231" s="113"/>
      <c r="AC231" s="46"/>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s="39" customFormat="1" ht="12.75" customHeight="1" thickTop="1" thickBot="1" x14ac:dyDescent="0.25">
      <c r="A232" s="40"/>
      <c r="B232" s="107"/>
      <c r="C232" s="107"/>
      <c r="D232" s="107"/>
      <c r="E232" s="107"/>
      <c r="F232" s="107"/>
      <c r="G232" s="107"/>
      <c r="H232" s="46"/>
      <c r="I232" s="107"/>
      <c r="J232" s="107"/>
      <c r="K232" s="107"/>
      <c r="L232" s="107"/>
      <c r="M232" s="107"/>
      <c r="N232" s="107"/>
      <c r="O232" s="46"/>
      <c r="P232" s="107"/>
      <c r="Q232" s="107"/>
      <c r="R232" s="107"/>
      <c r="S232" s="107"/>
      <c r="T232" s="107"/>
      <c r="U232" s="107"/>
      <c r="V232" s="46"/>
      <c r="W232" s="113"/>
      <c r="X232" s="113"/>
      <c r="Y232" s="113"/>
      <c r="Z232" s="113"/>
      <c r="AA232" s="113"/>
      <c r="AB232" s="113"/>
      <c r="AC232" s="46"/>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s="39" customFormat="1" ht="12.75" customHeight="1" thickTop="1" thickBot="1" x14ac:dyDescent="0.25">
      <c r="A233" s="40"/>
      <c r="B233" s="107"/>
      <c r="C233" s="107"/>
      <c r="D233" s="107"/>
      <c r="E233" s="107"/>
      <c r="F233" s="107"/>
      <c r="G233" s="107"/>
      <c r="H233" s="46"/>
      <c r="I233" s="107"/>
      <c r="J233" s="107"/>
      <c r="K233" s="107"/>
      <c r="L233" s="107"/>
      <c r="M233" s="107"/>
      <c r="N233" s="107"/>
      <c r="O233" s="46"/>
      <c r="P233" s="107"/>
      <c r="Q233" s="107"/>
      <c r="R233" s="107"/>
      <c r="S233" s="107"/>
      <c r="T233" s="107"/>
      <c r="U233" s="107"/>
      <c r="V233" s="46"/>
      <c r="W233" s="113"/>
      <c r="X233" s="113"/>
      <c r="Y233" s="113"/>
      <c r="Z233" s="113"/>
      <c r="AA233" s="113"/>
      <c r="AB233" s="113"/>
      <c r="AC233" s="46"/>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s="39" customFormat="1" ht="12.75" customHeight="1" thickTop="1" thickBot="1" x14ac:dyDescent="0.25">
      <c r="A234" s="40"/>
      <c r="B234" s="107"/>
      <c r="C234" s="107"/>
      <c r="D234" s="107"/>
      <c r="E234" s="107"/>
      <c r="F234" s="107"/>
      <c r="G234" s="107"/>
      <c r="H234" s="46"/>
      <c r="I234" s="107"/>
      <c r="J234" s="107"/>
      <c r="K234" s="107"/>
      <c r="L234" s="107"/>
      <c r="M234" s="107"/>
      <c r="N234" s="107"/>
      <c r="O234" s="46"/>
      <c r="P234" s="107"/>
      <c r="Q234" s="107"/>
      <c r="R234" s="107"/>
      <c r="S234" s="107"/>
      <c r="T234" s="107"/>
      <c r="U234" s="107"/>
      <c r="V234" s="46"/>
      <c r="W234" s="113"/>
      <c r="X234" s="113"/>
      <c r="Y234" s="113"/>
      <c r="Z234" s="113"/>
      <c r="AA234" s="113"/>
      <c r="AB234" s="113"/>
      <c r="AC234" s="46"/>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s="39" customFormat="1" ht="12.75" customHeight="1" thickTop="1" thickBot="1" x14ac:dyDescent="0.25">
      <c r="A235" s="40"/>
      <c r="B235" s="107"/>
      <c r="C235" s="107"/>
      <c r="D235" s="107"/>
      <c r="E235" s="107"/>
      <c r="F235" s="107"/>
      <c r="G235" s="107"/>
      <c r="H235" s="46"/>
      <c r="I235" s="107"/>
      <c r="J235" s="107"/>
      <c r="K235" s="107"/>
      <c r="L235" s="107"/>
      <c r="M235" s="107"/>
      <c r="N235" s="107"/>
      <c r="O235" s="46"/>
      <c r="P235" s="107"/>
      <c r="Q235" s="107"/>
      <c r="R235" s="107"/>
      <c r="S235" s="107"/>
      <c r="T235" s="107"/>
      <c r="U235" s="107"/>
      <c r="V235" s="46"/>
      <c r="W235" s="113"/>
      <c r="X235" s="113"/>
      <c r="Y235" s="113"/>
      <c r="Z235" s="113"/>
      <c r="AA235" s="113"/>
      <c r="AB235" s="113"/>
      <c r="AC235" s="46"/>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s="39" customFormat="1" ht="12.75" customHeight="1" thickTop="1" thickBot="1" x14ac:dyDescent="0.25">
      <c r="A236" s="40"/>
      <c r="B236" s="107"/>
      <c r="C236" s="107"/>
      <c r="D236" s="107"/>
      <c r="E236" s="107"/>
      <c r="F236" s="107"/>
      <c r="G236" s="107"/>
      <c r="H236" s="46"/>
      <c r="I236" s="107"/>
      <c r="J236" s="107"/>
      <c r="K236" s="107"/>
      <c r="L236" s="107"/>
      <c r="M236" s="107"/>
      <c r="N236" s="107"/>
      <c r="O236" s="46"/>
      <c r="P236" s="107"/>
      <c r="Q236" s="107"/>
      <c r="R236" s="107"/>
      <c r="S236" s="107"/>
      <c r="T236" s="107"/>
      <c r="U236" s="107"/>
      <c r="V236" s="46"/>
      <c r="W236" s="113"/>
      <c r="X236" s="113"/>
      <c r="Y236" s="113"/>
      <c r="Z236" s="113"/>
      <c r="AA236" s="113"/>
      <c r="AB236" s="113"/>
      <c r="AC236" s="4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s="39" customFormat="1" ht="12.75" customHeight="1" thickTop="1" x14ac:dyDescent="0.2">
      <c r="A237" s="40"/>
      <c r="B237" s="107"/>
      <c r="C237" s="107"/>
      <c r="D237" s="107"/>
      <c r="E237" s="107"/>
      <c r="F237" s="107"/>
      <c r="G237" s="107"/>
      <c r="H237" s="46"/>
      <c r="I237" s="107"/>
      <c r="J237" s="107"/>
      <c r="K237" s="107"/>
      <c r="L237" s="107"/>
      <c r="M237" s="107"/>
      <c r="N237" s="107"/>
      <c r="O237" s="46"/>
      <c r="P237" s="107"/>
      <c r="Q237" s="107"/>
      <c r="R237" s="107"/>
      <c r="S237" s="107"/>
      <c r="T237" s="107"/>
      <c r="U237" s="107"/>
      <c r="V237" s="46"/>
      <c r="W237" s="113"/>
      <c r="X237" s="113"/>
      <c r="Y237" s="113"/>
      <c r="Z237" s="113"/>
      <c r="AA237" s="113"/>
      <c r="AB237" s="113"/>
      <c r="AC237" s="46"/>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s="39" customFormat="1" ht="12.75" customHeight="1" x14ac:dyDescent="0.2">
      <c r="A238" s="40"/>
      <c r="B238" s="108" t="str">
        <f ca="1">(INDIRECT("Data!D"&amp;6))</f>
        <v>Owner:</v>
      </c>
      <c r="C238" s="108"/>
      <c r="D238" s="108"/>
      <c r="E238" s="108"/>
      <c r="F238" s="108"/>
      <c r="G238" s="108"/>
      <c r="H238" s="46"/>
      <c r="I238" s="108" t="str">
        <f ca="1">(INDIRECT("Data!D"&amp;6))</f>
        <v>Owner:</v>
      </c>
      <c r="J238" s="108"/>
      <c r="K238" s="108"/>
      <c r="L238" s="108"/>
      <c r="M238" s="108"/>
      <c r="N238" s="108"/>
      <c r="O238" s="46"/>
      <c r="P238" s="108" t="str">
        <f ca="1">(INDIRECT("Data!D"&amp;6))</f>
        <v>Owner:</v>
      </c>
      <c r="Q238" s="108"/>
      <c r="R238" s="108"/>
      <c r="S238" s="108"/>
      <c r="T238" s="108"/>
      <c r="U238" s="108"/>
      <c r="V238" s="46"/>
      <c r="W238" s="108" t="str">
        <f ca="1">(INDIRECT("Data!D"&amp;6))</f>
        <v>Owner:</v>
      </c>
      <c r="X238" s="108"/>
      <c r="Y238" s="108"/>
      <c r="Z238" s="108"/>
      <c r="AA238" s="108"/>
      <c r="AB238" s="108"/>
      <c r="AC238" s="46"/>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s="39" customFormat="1" ht="12.75" customHeight="1" x14ac:dyDescent="0.2">
      <c r="A239" s="40"/>
      <c r="B239" s="109" t="str">
        <f ca="1">IF(INDIRECT("Resources!C"&amp;VALUE(C244))=0,"",INDIRECT("Resources!C"&amp;VALUE(C244)))</f>
        <v>Cowherd</v>
      </c>
      <c r="C239" s="109"/>
      <c r="D239" s="109"/>
      <c r="E239" s="109"/>
      <c r="F239" s="109"/>
      <c r="G239" s="109"/>
      <c r="H239" s="46"/>
      <c r="I239" s="109" t="str">
        <f ca="1">IF(INDIRECT("Resources!C"&amp;VALUE(J244))=0,"",INDIRECT("Resources!C"&amp;VALUE(J244)))</f>
        <v>Cowherd</v>
      </c>
      <c r="J239" s="109"/>
      <c r="K239" s="109"/>
      <c r="L239" s="109"/>
      <c r="M239" s="109"/>
      <c r="N239" s="109"/>
      <c r="O239" s="46"/>
      <c r="P239" s="109" t="str">
        <f ca="1">IF(INDIRECT("Resources!C"&amp;VALUE(Q244))=0,"",INDIRECT("Resources!C"&amp;VALUE(Q244)))</f>
        <v>Cowherd</v>
      </c>
      <c r="Q239" s="109"/>
      <c r="R239" s="109"/>
      <c r="S239" s="109"/>
      <c r="T239" s="109"/>
      <c r="U239" s="109"/>
      <c r="V239" s="46"/>
      <c r="W239" s="109" t="str">
        <f ca="1">IF(INDIRECT("Resources!C"&amp;VALUE(X244))=0,"",INDIRECT("Resources!C"&amp;VALUE(X244)))</f>
        <v>Potter</v>
      </c>
      <c r="X239" s="109"/>
      <c r="Y239" s="109"/>
      <c r="Z239" s="109"/>
      <c r="AA239" s="109"/>
      <c r="AB239" s="109"/>
      <c r="AC239" s="46"/>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s="39" customFormat="1" ht="12.75" customHeight="1" x14ac:dyDescent="0.2">
      <c r="A240" s="40"/>
      <c r="B240" s="109"/>
      <c r="C240" s="109"/>
      <c r="D240" s="109"/>
      <c r="E240" s="109"/>
      <c r="F240" s="109"/>
      <c r="G240" s="109"/>
      <c r="H240" s="46"/>
      <c r="I240" s="109"/>
      <c r="J240" s="109"/>
      <c r="K240" s="109"/>
      <c r="L240" s="109"/>
      <c r="M240" s="109"/>
      <c r="N240" s="109"/>
      <c r="O240" s="46"/>
      <c r="P240" s="109"/>
      <c r="Q240" s="109"/>
      <c r="R240" s="109"/>
      <c r="S240" s="109"/>
      <c r="T240" s="109"/>
      <c r="U240" s="109"/>
      <c r="V240" s="46"/>
      <c r="W240" s="109"/>
      <c r="X240" s="109"/>
      <c r="Y240" s="109"/>
      <c r="Z240" s="109"/>
      <c r="AA240" s="109"/>
      <c r="AB240" s="109"/>
      <c r="AC240" s="46"/>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s="39" customFormat="1" ht="12.75" customHeight="1" x14ac:dyDescent="0.2">
      <c r="A241" s="40"/>
      <c r="B241" s="109"/>
      <c r="C241" s="109"/>
      <c r="D241" s="109"/>
      <c r="E241" s="109"/>
      <c r="F241" s="109"/>
      <c r="G241" s="109"/>
      <c r="H241" s="46"/>
      <c r="I241" s="109"/>
      <c r="J241" s="109"/>
      <c r="K241" s="109"/>
      <c r="L241" s="109"/>
      <c r="M241" s="109"/>
      <c r="N241" s="109"/>
      <c r="O241" s="46"/>
      <c r="P241" s="109"/>
      <c r="Q241" s="109"/>
      <c r="R241" s="109"/>
      <c r="S241" s="109"/>
      <c r="T241" s="109"/>
      <c r="U241" s="109"/>
      <c r="V241" s="46"/>
      <c r="W241" s="109"/>
      <c r="X241" s="109"/>
      <c r="Y241" s="109"/>
      <c r="Z241" s="109"/>
      <c r="AA241" s="109"/>
      <c r="AB241" s="109"/>
      <c r="AC241" s="46"/>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s="39" customFormat="1" ht="12.75" customHeight="1" x14ac:dyDescent="0.2">
      <c r="A242" s="40"/>
      <c r="B242" s="109"/>
      <c r="C242" s="109"/>
      <c r="D242" s="109"/>
      <c r="E242" s="109"/>
      <c r="F242" s="109"/>
      <c r="G242" s="109"/>
      <c r="H242" s="46"/>
      <c r="I242" s="109"/>
      <c r="J242" s="109"/>
      <c r="K242" s="109"/>
      <c r="L242" s="109"/>
      <c r="M242" s="109"/>
      <c r="N242" s="109"/>
      <c r="O242" s="46"/>
      <c r="P242" s="109"/>
      <c r="Q242" s="109"/>
      <c r="R242" s="109"/>
      <c r="S242" s="109"/>
      <c r="T242" s="109"/>
      <c r="U242" s="109"/>
      <c r="V242" s="46"/>
      <c r="W242" s="109"/>
      <c r="X242" s="109"/>
      <c r="Y242" s="109"/>
      <c r="Z242" s="109"/>
      <c r="AA242" s="109"/>
      <c r="AB242" s="109"/>
      <c r="AC242" s="46"/>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s="39" customFormat="1" ht="9.75" customHeight="1" x14ac:dyDescent="0.2">
      <c r="A243" s="40"/>
      <c r="B243" s="109"/>
      <c r="C243" s="109"/>
      <c r="D243" s="109"/>
      <c r="E243" s="109"/>
      <c r="F243" s="109"/>
      <c r="G243" s="109"/>
      <c r="H243" s="46"/>
      <c r="I243" s="109"/>
      <c r="J243" s="109"/>
      <c r="K243" s="109"/>
      <c r="L243" s="109"/>
      <c r="M243" s="109"/>
      <c r="N243" s="109"/>
      <c r="O243" s="46"/>
      <c r="P243" s="109"/>
      <c r="Q243" s="109"/>
      <c r="R243" s="109"/>
      <c r="S243" s="109"/>
      <c r="T243" s="109"/>
      <c r="U243" s="109"/>
      <c r="V243" s="46"/>
      <c r="W243" s="109"/>
      <c r="X243" s="109"/>
      <c r="Y243" s="109"/>
      <c r="Z243" s="109"/>
      <c r="AA243" s="109"/>
      <c r="AB243" s="109"/>
      <c r="AC243" s="46"/>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s="39" customFormat="1" x14ac:dyDescent="0.2">
      <c r="A244" s="40"/>
      <c r="B244" s="47" t="str">
        <f ca="1">(INDIRECT("Data!A"&amp;1))</f>
        <v>RES</v>
      </c>
      <c r="C244" s="48">
        <v>24</v>
      </c>
      <c r="D244" s="49"/>
      <c r="E244" s="49"/>
      <c r="F244" s="50" t="s">
        <v>180</v>
      </c>
      <c r="G244" s="51" t="str">
        <f ca="1">(INDIRECT("Data!E"&amp;1))</f>
        <v>0.1.5</v>
      </c>
      <c r="H244" s="46"/>
      <c r="I244" s="47" t="str">
        <f ca="1">(INDIRECT("Data!A"&amp;1))</f>
        <v>RES</v>
      </c>
      <c r="J244" s="48">
        <v>24</v>
      </c>
      <c r="K244" s="49"/>
      <c r="L244" s="49"/>
      <c r="M244" s="50" t="s">
        <v>180</v>
      </c>
      <c r="N244" s="51" t="str">
        <f ca="1">(INDIRECT("Data!E"&amp;1))</f>
        <v>0.1.5</v>
      </c>
      <c r="O244" s="46"/>
      <c r="P244" s="47" t="str">
        <f ca="1">(INDIRECT("Data!A"&amp;1))</f>
        <v>RES</v>
      </c>
      <c r="Q244" s="48">
        <v>24</v>
      </c>
      <c r="R244" s="49"/>
      <c r="S244" s="49"/>
      <c r="T244" s="50" t="s">
        <v>180</v>
      </c>
      <c r="U244" s="51" t="str">
        <f ca="1">(INDIRECT("Data!E"&amp;1))</f>
        <v>0.1.5</v>
      </c>
      <c r="V244" s="46"/>
      <c r="W244" s="47" t="str">
        <f ca="1">(INDIRECT("Data!A"&amp;1))</f>
        <v>RES</v>
      </c>
      <c r="X244" s="48">
        <v>25</v>
      </c>
      <c r="Y244" s="49"/>
      <c r="Z244" s="49"/>
      <c r="AA244" s="50" t="s">
        <v>180</v>
      </c>
      <c r="AB244" s="51" t="str">
        <f ca="1">(INDIRECT("Data!E"&amp;1))</f>
        <v>0.1.5</v>
      </c>
      <c r="AC244" s="46"/>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s="42" customFormat="1" ht="11.25" customHeight="1" x14ac:dyDescent="0.2">
      <c r="A245" s="40"/>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row>
    <row r="246" spans="1:1024" s="42" customFormat="1" ht="11.25" customHeight="1" x14ac:dyDescent="0.2">
      <c r="A246" s="40"/>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row>
    <row r="247" spans="1:1024" s="45" customFormat="1" ht="33.75" customHeight="1" thickBot="1" x14ac:dyDescent="0.35">
      <c r="A247" s="43"/>
      <c r="B247" s="111" t="str">
        <f ca="1">INDIRECT("Resources!A" &amp;VALUE(C262))</f>
        <v>Empty Vessel</v>
      </c>
      <c r="C247" s="111"/>
      <c r="D247" s="111"/>
      <c r="E247" s="111"/>
      <c r="F247" s="112" t="str">
        <f ca="1">CONCATENATE(INDIRECT("Resources!E" &amp;VALUE(C262)), " Dinarim")</f>
        <v>2 Dinarim</v>
      </c>
      <c r="G247" s="112"/>
      <c r="H247" s="44"/>
      <c r="I247" s="111" t="str">
        <f ca="1">INDIRECT("Resources!A" &amp;VALUE(J262))</f>
        <v>Empty Vessel</v>
      </c>
      <c r="J247" s="111"/>
      <c r="K247" s="111"/>
      <c r="L247" s="111"/>
      <c r="M247" s="112" t="str">
        <f ca="1">CONCATENATE(INDIRECT("Resources!E" &amp;VALUE(J262)), " Dinarim")</f>
        <v>2 Dinarim</v>
      </c>
      <c r="N247" s="112"/>
      <c r="O247" s="44"/>
      <c r="P247" s="111" t="str">
        <f ca="1">INDIRECT("Resources!A" &amp;VALUE(Q262))</f>
        <v>Garment</v>
      </c>
      <c r="Q247" s="111"/>
      <c r="R247" s="111"/>
      <c r="S247" s="111"/>
      <c r="T247" s="112" t="str">
        <f ca="1">CONCATENATE(INDIRECT("Resources!E" &amp;VALUE(Q262)), " Dinarim")</f>
        <v>4 Dinarim</v>
      </c>
      <c r="U247" s="112"/>
      <c r="V247" s="44"/>
      <c r="W247" s="111" t="str">
        <f ca="1">INDIRECT("Resources!A" &amp;VALUE(X262))</f>
        <v>Garment</v>
      </c>
      <c r="X247" s="111"/>
      <c r="Y247" s="111"/>
      <c r="Z247" s="111"/>
      <c r="AA247" s="112" t="str">
        <f ca="1">CONCATENATE(INDIRECT("Resources!E" &amp;VALUE(X262)), " Dinarim")</f>
        <v>4 Dinarim</v>
      </c>
      <c r="AB247" s="112"/>
      <c r="AC247" s="44"/>
    </row>
    <row r="248" spans="1:1024" s="39" customFormat="1" ht="18.75" thickTop="1" thickBot="1" x14ac:dyDescent="0.35">
      <c r="A248" s="40"/>
      <c r="B248" s="106" t="str">
        <f ca="1">IF(INDIRECT("Resources!B"&amp;VALUE(C262))=0,"",INDIRECT("Resources!B"&amp;VALUE(C262)))</f>
        <v>Resource</v>
      </c>
      <c r="C248" s="106"/>
      <c r="D248" s="106"/>
      <c r="E248" s="106"/>
      <c r="F248" s="106"/>
      <c r="G248" s="106"/>
      <c r="H248" s="46"/>
      <c r="I248" s="106" t="str">
        <f ca="1">IF(INDIRECT("Resources!B"&amp;VALUE(J262))=0,"",INDIRECT("Resources!B"&amp;VALUE(J262)))</f>
        <v>Resource</v>
      </c>
      <c r="J248" s="106"/>
      <c r="K248" s="106"/>
      <c r="L248" s="106"/>
      <c r="M248" s="106"/>
      <c r="N248" s="106"/>
      <c r="O248" s="46"/>
      <c r="P248" s="106" t="str">
        <f ca="1">IF(INDIRECT("Resources!B"&amp;VALUE(Q262))=0,"",INDIRECT("Resources!B"&amp;VALUE(Q262)))</f>
        <v>Resource</v>
      </c>
      <c r="Q248" s="106"/>
      <c r="R248" s="106"/>
      <c r="S248" s="106"/>
      <c r="T248" s="106"/>
      <c r="U248" s="106"/>
      <c r="V248" s="46"/>
      <c r="W248" s="106" t="str">
        <f ca="1">IF(INDIRECT("Resources!B"&amp;VALUE(X262))=0,"",INDIRECT("Resources!B"&amp;VALUE(X262)))</f>
        <v>Resource</v>
      </c>
      <c r="X248" s="106"/>
      <c r="Y248" s="106"/>
      <c r="Z248" s="106"/>
      <c r="AA248" s="106"/>
      <c r="AB248" s="106"/>
      <c r="AC248" s="46"/>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s="39" customFormat="1" ht="12.75" customHeight="1" thickTop="1" thickBot="1" x14ac:dyDescent="0.25">
      <c r="A249" s="40"/>
      <c r="B249" s="113" t="str">
        <f ca="1">IF(INDIRECT("Resources!D"&amp;VALUE(C262))=0,"",INDIRECT("Resources!D"&amp;VALUE(C262)))</f>
        <v>Potter’s quality goods. Illegal owners may give this to owner but may not trade it or use it towards Communal Responsibilities or events; spending on Family Responsibilities or discarding is a transgression.</v>
      </c>
      <c r="C249" s="113"/>
      <c r="D249" s="113"/>
      <c r="E249" s="113"/>
      <c r="F249" s="113"/>
      <c r="G249" s="113"/>
      <c r="H249" s="46"/>
      <c r="I249" s="113" t="str">
        <f ca="1">IF(INDIRECT("Resources!D"&amp;VALUE(J262))=0,"",INDIRECT("Resources!D"&amp;VALUE(J262)))</f>
        <v>Potter’s quality goods. Illegal owners may give this to owner but may not trade it or use it towards Communal Responsibilities or events; spending on Family Responsibilities or discarding is a transgression.</v>
      </c>
      <c r="J249" s="113"/>
      <c r="K249" s="113"/>
      <c r="L249" s="113"/>
      <c r="M249" s="113"/>
      <c r="N249" s="113"/>
      <c r="O249" s="46"/>
      <c r="P249" s="113" t="str">
        <f ca="1">IF(INDIRECT("Resources!D"&amp;VALUE(Q262))=0,"",INDIRECT("Resources!D"&amp;VALUE(Q262)))</f>
        <v>Shepherd’s quality goods. Illegal owners may give this to the owner but may not trade it or use it towards Communal Responsibilities or events; spending on Family Responsibilities or discarding is a transgression.</v>
      </c>
      <c r="Q249" s="113"/>
      <c r="R249" s="113"/>
      <c r="S249" s="113"/>
      <c r="T249" s="113"/>
      <c r="U249" s="113"/>
      <c r="V249" s="46"/>
      <c r="W249" s="113" t="str">
        <f ca="1">IF(INDIRECT("Resources!D"&amp;VALUE(X262))=0,"",INDIRECT("Resources!D"&amp;VALUE(X262)))</f>
        <v>Shepherd’s quality goods. Illegal owners may give this to the owner but may not trade it or use it towards Communal Responsibilities or events; spending on Family Responsibilities or discarding is a transgression.</v>
      </c>
      <c r="X249" s="113"/>
      <c r="Y249" s="113"/>
      <c r="Z249" s="113"/>
      <c r="AA249" s="113"/>
      <c r="AB249" s="113"/>
      <c r="AC249" s="46"/>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s="39" customFormat="1" ht="12.75" customHeight="1" thickTop="1" thickBot="1" x14ac:dyDescent="0.25">
      <c r="A250" s="40"/>
      <c r="B250" s="113"/>
      <c r="C250" s="113"/>
      <c r="D250" s="113"/>
      <c r="E250" s="113"/>
      <c r="F250" s="113"/>
      <c r="G250" s="113"/>
      <c r="H250" s="46"/>
      <c r="I250" s="113"/>
      <c r="J250" s="113"/>
      <c r="K250" s="113"/>
      <c r="L250" s="113"/>
      <c r="M250" s="113"/>
      <c r="N250" s="113"/>
      <c r="O250" s="46"/>
      <c r="P250" s="113"/>
      <c r="Q250" s="113"/>
      <c r="R250" s="113"/>
      <c r="S250" s="113"/>
      <c r="T250" s="113"/>
      <c r="U250" s="113"/>
      <c r="V250" s="46"/>
      <c r="W250" s="113"/>
      <c r="X250" s="113"/>
      <c r="Y250" s="113"/>
      <c r="Z250" s="113"/>
      <c r="AA250" s="113"/>
      <c r="AB250" s="113"/>
      <c r="AC250" s="46"/>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s="39" customFormat="1" ht="12.75" customHeight="1" thickTop="1" thickBot="1" x14ac:dyDescent="0.25">
      <c r="A251" s="40"/>
      <c r="B251" s="113"/>
      <c r="C251" s="113"/>
      <c r="D251" s="113"/>
      <c r="E251" s="113"/>
      <c r="F251" s="113"/>
      <c r="G251" s="113"/>
      <c r="H251" s="46"/>
      <c r="I251" s="113"/>
      <c r="J251" s="113"/>
      <c r="K251" s="113"/>
      <c r="L251" s="113"/>
      <c r="M251" s="113"/>
      <c r="N251" s="113"/>
      <c r="O251" s="46"/>
      <c r="P251" s="113"/>
      <c r="Q251" s="113"/>
      <c r="R251" s="113"/>
      <c r="S251" s="113"/>
      <c r="T251" s="113"/>
      <c r="U251" s="113"/>
      <c r="V251" s="46"/>
      <c r="W251" s="113"/>
      <c r="X251" s="113"/>
      <c r="Y251" s="113"/>
      <c r="Z251" s="113"/>
      <c r="AA251" s="113"/>
      <c r="AB251" s="113"/>
      <c r="AC251" s="46"/>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s="39" customFormat="1" ht="12.75" customHeight="1" thickTop="1" thickBot="1" x14ac:dyDescent="0.25">
      <c r="A252" s="40"/>
      <c r="B252" s="113"/>
      <c r="C252" s="113"/>
      <c r="D252" s="113"/>
      <c r="E252" s="113"/>
      <c r="F252" s="113"/>
      <c r="G252" s="113"/>
      <c r="H252" s="46"/>
      <c r="I252" s="113"/>
      <c r="J252" s="113"/>
      <c r="K252" s="113"/>
      <c r="L252" s="113"/>
      <c r="M252" s="113"/>
      <c r="N252" s="113"/>
      <c r="O252" s="46"/>
      <c r="P252" s="113"/>
      <c r="Q252" s="113"/>
      <c r="R252" s="113"/>
      <c r="S252" s="113"/>
      <c r="T252" s="113"/>
      <c r="U252" s="113"/>
      <c r="V252" s="46"/>
      <c r="W252" s="113"/>
      <c r="X252" s="113"/>
      <c r="Y252" s="113"/>
      <c r="Z252" s="113"/>
      <c r="AA252" s="113"/>
      <c r="AB252" s="113"/>
      <c r="AC252" s="46"/>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s="39" customFormat="1" ht="12.75" customHeight="1" thickTop="1" thickBot="1" x14ac:dyDescent="0.25">
      <c r="A253" s="40"/>
      <c r="B253" s="113"/>
      <c r="C253" s="113"/>
      <c r="D253" s="113"/>
      <c r="E253" s="113"/>
      <c r="F253" s="113"/>
      <c r="G253" s="113"/>
      <c r="H253" s="46"/>
      <c r="I253" s="113"/>
      <c r="J253" s="113"/>
      <c r="K253" s="113"/>
      <c r="L253" s="113"/>
      <c r="M253" s="113"/>
      <c r="N253" s="113"/>
      <c r="O253" s="46"/>
      <c r="P253" s="113"/>
      <c r="Q253" s="113"/>
      <c r="R253" s="113"/>
      <c r="S253" s="113"/>
      <c r="T253" s="113"/>
      <c r="U253" s="113"/>
      <c r="V253" s="46"/>
      <c r="W253" s="113"/>
      <c r="X253" s="113"/>
      <c r="Y253" s="113"/>
      <c r="Z253" s="113"/>
      <c r="AA253" s="113"/>
      <c r="AB253" s="113"/>
      <c r="AC253" s="46"/>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s="39" customFormat="1" ht="12.75" customHeight="1" thickTop="1" thickBot="1" x14ac:dyDescent="0.25">
      <c r="A254" s="40"/>
      <c r="B254" s="113"/>
      <c r="C254" s="113"/>
      <c r="D254" s="113"/>
      <c r="E254" s="113"/>
      <c r="F254" s="113"/>
      <c r="G254" s="113"/>
      <c r="H254" s="46"/>
      <c r="I254" s="113"/>
      <c r="J254" s="113"/>
      <c r="K254" s="113"/>
      <c r="L254" s="113"/>
      <c r="M254" s="113"/>
      <c r="N254" s="113"/>
      <c r="O254" s="46"/>
      <c r="P254" s="113"/>
      <c r="Q254" s="113"/>
      <c r="R254" s="113"/>
      <c r="S254" s="113"/>
      <c r="T254" s="113"/>
      <c r="U254" s="113"/>
      <c r="V254" s="46"/>
      <c r="W254" s="113"/>
      <c r="X254" s="113"/>
      <c r="Y254" s="113"/>
      <c r="Z254" s="113"/>
      <c r="AA254" s="113"/>
      <c r="AB254" s="113"/>
      <c r="AC254" s="46"/>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s="39" customFormat="1" ht="12.75" customHeight="1" thickTop="1" x14ac:dyDescent="0.2">
      <c r="A255" s="40"/>
      <c r="B255" s="113"/>
      <c r="C255" s="113"/>
      <c r="D255" s="113"/>
      <c r="E255" s="113"/>
      <c r="F255" s="113"/>
      <c r="G255" s="113"/>
      <c r="H255" s="46"/>
      <c r="I255" s="113"/>
      <c r="J255" s="113"/>
      <c r="K255" s="113"/>
      <c r="L255" s="113"/>
      <c r="M255" s="113"/>
      <c r="N255" s="113"/>
      <c r="O255" s="46"/>
      <c r="P255" s="113"/>
      <c r="Q255" s="113"/>
      <c r="R255" s="113"/>
      <c r="S255" s="113"/>
      <c r="T255" s="113"/>
      <c r="U255" s="113"/>
      <c r="V255" s="46"/>
      <c r="W255" s="113"/>
      <c r="X255" s="113"/>
      <c r="Y255" s="113"/>
      <c r="Z255" s="113"/>
      <c r="AA255" s="113"/>
      <c r="AB255" s="113"/>
      <c r="AC255" s="46"/>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s="39" customFormat="1" ht="12.75" customHeight="1" x14ac:dyDescent="0.2">
      <c r="A256" s="40"/>
      <c r="B256" s="108" t="str">
        <f ca="1">(INDIRECT("Data!D"&amp;6))</f>
        <v>Owner:</v>
      </c>
      <c r="C256" s="108"/>
      <c r="D256" s="108"/>
      <c r="E256" s="108"/>
      <c r="F256" s="108"/>
      <c r="G256" s="108"/>
      <c r="H256" s="46"/>
      <c r="I256" s="108" t="str">
        <f ca="1">(INDIRECT("Data!D"&amp;6))</f>
        <v>Owner:</v>
      </c>
      <c r="J256" s="108"/>
      <c r="K256" s="108"/>
      <c r="L256" s="108"/>
      <c r="M256" s="108"/>
      <c r="N256" s="108"/>
      <c r="O256" s="46"/>
      <c r="P256" s="108" t="str">
        <f ca="1">(INDIRECT("Data!D"&amp;6))</f>
        <v>Owner:</v>
      </c>
      <c r="Q256" s="108"/>
      <c r="R256" s="108"/>
      <c r="S256" s="108"/>
      <c r="T256" s="108"/>
      <c r="U256" s="108"/>
      <c r="V256" s="46"/>
      <c r="W256" s="108" t="str">
        <f ca="1">(INDIRECT("Data!D"&amp;6))</f>
        <v>Owner:</v>
      </c>
      <c r="X256" s="108"/>
      <c r="Y256" s="108"/>
      <c r="Z256" s="108"/>
      <c r="AA256" s="108"/>
      <c r="AB256" s="108"/>
      <c r="AC256" s="4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s="39" customFormat="1" ht="12.75" customHeight="1" x14ac:dyDescent="0.2">
      <c r="A257" s="40"/>
      <c r="B257" s="109" t="str">
        <f ca="1">IF(INDIRECT("Resources!C"&amp;VALUE(C262))=0,"",INDIRECT("Resources!C"&amp;VALUE(C262)))</f>
        <v>Potter</v>
      </c>
      <c r="C257" s="109"/>
      <c r="D257" s="109"/>
      <c r="E257" s="109"/>
      <c r="F257" s="109"/>
      <c r="G257" s="109"/>
      <c r="H257" s="46"/>
      <c r="I257" s="109" t="str">
        <f ca="1">IF(INDIRECT("Resources!C"&amp;VALUE(J262))=0,"",INDIRECT("Resources!C"&amp;VALUE(J262)))</f>
        <v>Potter</v>
      </c>
      <c r="J257" s="109"/>
      <c r="K257" s="109"/>
      <c r="L257" s="109"/>
      <c r="M257" s="109"/>
      <c r="N257" s="109"/>
      <c r="O257" s="46"/>
      <c r="P257" s="109" t="str">
        <f ca="1">IF(INDIRECT("Resources!C"&amp;VALUE(Q262))=0,"",INDIRECT("Resources!C"&amp;VALUE(Q262)))</f>
        <v>Shepherd</v>
      </c>
      <c r="Q257" s="109"/>
      <c r="R257" s="109"/>
      <c r="S257" s="109"/>
      <c r="T257" s="109"/>
      <c r="U257" s="109"/>
      <c r="V257" s="46"/>
      <c r="W257" s="109" t="str">
        <f ca="1">IF(INDIRECT("Resources!C"&amp;VALUE(X262))=0,"",INDIRECT("Resources!C"&amp;VALUE(X262)))</f>
        <v>Shepherd</v>
      </c>
      <c r="X257" s="109"/>
      <c r="Y257" s="109"/>
      <c r="Z257" s="109"/>
      <c r="AA257" s="109"/>
      <c r="AB257" s="109"/>
      <c r="AC257" s="46"/>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s="39" customFormat="1" ht="12.75" customHeight="1" x14ac:dyDescent="0.2">
      <c r="A258" s="40"/>
      <c r="B258" s="109"/>
      <c r="C258" s="109"/>
      <c r="D258" s="109"/>
      <c r="E258" s="109"/>
      <c r="F258" s="109"/>
      <c r="G258" s="109"/>
      <c r="H258" s="46"/>
      <c r="I258" s="109"/>
      <c r="J258" s="109"/>
      <c r="K258" s="109"/>
      <c r="L258" s="109"/>
      <c r="M258" s="109"/>
      <c r="N258" s="109"/>
      <c r="O258" s="46"/>
      <c r="P258" s="109"/>
      <c r="Q258" s="109"/>
      <c r="R258" s="109"/>
      <c r="S258" s="109"/>
      <c r="T258" s="109"/>
      <c r="U258" s="109"/>
      <c r="V258" s="46"/>
      <c r="W258" s="109"/>
      <c r="X258" s="109"/>
      <c r="Y258" s="109"/>
      <c r="Z258" s="109"/>
      <c r="AA258" s="109"/>
      <c r="AB258" s="109"/>
      <c r="AC258" s="46"/>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s="39" customFormat="1" ht="12.75" customHeight="1" x14ac:dyDescent="0.2">
      <c r="A259" s="40"/>
      <c r="B259" s="109"/>
      <c r="C259" s="109"/>
      <c r="D259" s="109"/>
      <c r="E259" s="109"/>
      <c r="F259" s="109"/>
      <c r="G259" s="109"/>
      <c r="H259" s="46"/>
      <c r="I259" s="109"/>
      <c r="J259" s="109"/>
      <c r="K259" s="109"/>
      <c r="L259" s="109"/>
      <c r="M259" s="109"/>
      <c r="N259" s="109"/>
      <c r="O259" s="46"/>
      <c r="P259" s="109"/>
      <c r="Q259" s="109"/>
      <c r="R259" s="109"/>
      <c r="S259" s="109"/>
      <c r="T259" s="109"/>
      <c r="U259" s="109"/>
      <c r="V259" s="46"/>
      <c r="W259" s="109"/>
      <c r="X259" s="109"/>
      <c r="Y259" s="109"/>
      <c r="Z259" s="109"/>
      <c r="AA259" s="109"/>
      <c r="AB259" s="109"/>
      <c r="AC259" s="46"/>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s="39" customFormat="1" ht="12.75" customHeight="1" x14ac:dyDescent="0.2">
      <c r="A260" s="40"/>
      <c r="B260" s="109"/>
      <c r="C260" s="109"/>
      <c r="D260" s="109"/>
      <c r="E260" s="109"/>
      <c r="F260" s="109"/>
      <c r="G260" s="109"/>
      <c r="H260" s="46"/>
      <c r="I260" s="109"/>
      <c r="J260" s="109"/>
      <c r="K260" s="109"/>
      <c r="L260" s="109"/>
      <c r="M260" s="109"/>
      <c r="N260" s="109"/>
      <c r="O260" s="46"/>
      <c r="P260" s="109"/>
      <c r="Q260" s="109"/>
      <c r="R260" s="109"/>
      <c r="S260" s="109"/>
      <c r="T260" s="109"/>
      <c r="U260" s="109"/>
      <c r="V260" s="46"/>
      <c r="W260" s="109"/>
      <c r="X260" s="109"/>
      <c r="Y260" s="109"/>
      <c r="Z260" s="109"/>
      <c r="AA260" s="109"/>
      <c r="AB260" s="109"/>
      <c r="AC260" s="46"/>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s="39" customFormat="1" ht="9.75" customHeight="1" x14ac:dyDescent="0.2">
      <c r="A261" s="40"/>
      <c r="B261" s="109"/>
      <c r="C261" s="109"/>
      <c r="D261" s="109"/>
      <c r="E261" s="109"/>
      <c r="F261" s="109"/>
      <c r="G261" s="109"/>
      <c r="H261" s="46"/>
      <c r="I261" s="109"/>
      <c r="J261" s="109"/>
      <c r="K261" s="109"/>
      <c r="L261" s="109"/>
      <c r="M261" s="109"/>
      <c r="N261" s="109"/>
      <c r="O261" s="46"/>
      <c r="P261" s="109"/>
      <c r="Q261" s="109"/>
      <c r="R261" s="109"/>
      <c r="S261" s="109"/>
      <c r="T261" s="109"/>
      <c r="U261" s="109"/>
      <c r="V261" s="46"/>
      <c r="W261" s="109"/>
      <c r="X261" s="109"/>
      <c r="Y261" s="109"/>
      <c r="Z261" s="109"/>
      <c r="AA261" s="109"/>
      <c r="AB261" s="109"/>
      <c r="AC261" s="46"/>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s="39" customFormat="1" x14ac:dyDescent="0.2">
      <c r="A262" s="40"/>
      <c r="B262" s="47" t="str">
        <f ca="1">(INDIRECT("Data!A"&amp;1))</f>
        <v>RES</v>
      </c>
      <c r="C262" s="48">
        <v>25</v>
      </c>
      <c r="D262" s="49"/>
      <c r="E262" s="49"/>
      <c r="F262" s="50" t="s">
        <v>180</v>
      </c>
      <c r="G262" s="51" t="str">
        <f ca="1">(INDIRECT("Data!E"&amp;1))</f>
        <v>0.1.5</v>
      </c>
      <c r="H262" s="46"/>
      <c r="I262" s="47" t="str">
        <f ca="1">(INDIRECT("Data!A"&amp;1))</f>
        <v>RES</v>
      </c>
      <c r="J262" s="48">
        <v>25</v>
      </c>
      <c r="K262" s="49"/>
      <c r="L262" s="49"/>
      <c r="M262" s="50" t="s">
        <v>180</v>
      </c>
      <c r="N262" s="51" t="str">
        <f ca="1">(INDIRECT("Data!E"&amp;1))</f>
        <v>0.1.5</v>
      </c>
      <c r="O262" s="46"/>
      <c r="P262" s="47" t="str">
        <f ca="1">(INDIRECT("Data!A"&amp;1))</f>
        <v>RES</v>
      </c>
      <c r="Q262" s="48">
        <v>26</v>
      </c>
      <c r="R262" s="49"/>
      <c r="S262" s="49"/>
      <c r="T262" s="50" t="s">
        <v>180</v>
      </c>
      <c r="U262" s="51" t="str">
        <f ca="1">(INDIRECT("Data!E"&amp;1))</f>
        <v>0.1.5</v>
      </c>
      <c r="V262" s="46"/>
      <c r="W262" s="47" t="str">
        <f ca="1">(INDIRECT("Data!A"&amp;1))</f>
        <v>RES</v>
      </c>
      <c r="X262" s="48">
        <v>26</v>
      </c>
      <c r="Y262" s="49"/>
      <c r="Z262" s="49"/>
      <c r="AA262" s="50" t="s">
        <v>180</v>
      </c>
      <c r="AB262" s="51" t="str">
        <f ca="1">(INDIRECT("Data!E"&amp;1))</f>
        <v>0.1.5</v>
      </c>
      <c r="AC262" s="46"/>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s="42" customFormat="1" ht="11.25" customHeight="1" x14ac:dyDescent="0.2">
      <c r="A263" s="40"/>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row>
    <row r="264" spans="1:1024" s="45" customFormat="1" ht="33.75" customHeight="1" thickBot="1" x14ac:dyDescent="0.35">
      <c r="A264" s="43"/>
      <c r="B264" s="111" t="str">
        <f ca="1">INDIRECT("Resources!A" &amp;VALUE(C279))</f>
        <v>Garment</v>
      </c>
      <c r="C264" s="111"/>
      <c r="D264" s="111"/>
      <c r="E264" s="111"/>
      <c r="F264" s="112" t="str">
        <f ca="1">CONCATENATE(INDIRECT("Resources!E" &amp;VALUE(C279)), " Dinarim")</f>
        <v>4 Dinarim</v>
      </c>
      <c r="G264" s="112"/>
      <c r="H264" s="44"/>
      <c r="I264" s="111" t="str">
        <f ca="1">INDIRECT("Resources!A" &amp;VALUE(J279))</f>
        <v>Money-purse</v>
      </c>
      <c r="J264" s="111"/>
      <c r="K264" s="111"/>
      <c r="L264" s="111"/>
      <c r="M264" s="112" t="str">
        <f ca="1">CONCATENATE(INDIRECT("Resources!E" &amp;VALUE(J279)), " Dinarim")</f>
        <v>2 Dinarim</v>
      </c>
      <c r="N264" s="112"/>
      <c r="O264" s="44"/>
      <c r="P264" s="111" t="str">
        <f ca="1">INDIRECT("Resources!A" &amp;VALUE(Q279))</f>
        <v>Money-purse</v>
      </c>
      <c r="Q264" s="111"/>
      <c r="R264" s="111"/>
      <c r="S264" s="111"/>
      <c r="T264" s="112" t="str">
        <f ca="1">CONCATENATE(INDIRECT("Resources!E" &amp;VALUE(Q279)), " Dinarim")</f>
        <v>5 Dinarim</v>
      </c>
      <c r="U264" s="112"/>
      <c r="V264" s="44"/>
      <c r="W264" s="111" t="str">
        <f ca="1">INDIRECT("Resources!A" &amp;VALUE(X279))</f>
        <v>Money-purse</v>
      </c>
      <c r="X264" s="111"/>
      <c r="Y264" s="111"/>
      <c r="Z264" s="111"/>
      <c r="AA264" s="112" t="str">
        <f ca="1">CONCATENATE(INDIRECT("Resources!E" &amp;VALUE(X279)), " Dinarim")</f>
        <v>4 Dinarim</v>
      </c>
      <c r="AB264" s="112"/>
      <c r="AC264" s="44"/>
    </row>
    <row r="265" spans="1:1024" s="39" customFormat="1" ht="18.75" thickTop="1" thickBot="1" x14ac:dyDescent="0.35">
      <c r="A265" s="40"/>
      <c r="B265" s="106" t="str">
        <f ca="1">IF(INDIRECT("Resources!B"&amp;VALUE(C279))=0,"",INDIRECT("Resources!B"&amp;VALUE(C279)))</f>
        <v>Resource</v>
      </c>
      <c r="C265" s="106"/>
      <c r="D265" s="106"/>
      <c r="E265" s="106"/>
      <c r="F265" s="106"/>
      <c r="G265" s="106"/>
      <c r="H265" s="46"/>
      <c r="I265" s="106" t="str">
        <f ca="1">IF(INDIRECT("Resources!B"&amp;VALUE(J279))=0,"",INDIRECT("Resources!B"&amp;VALUE(J279)))</f>
        <v>Resource</v>
      </c>
      <c r="J265" s="106"/>
      <c r="K265" s="106"/>
      <c r="L265" s="106"/>
      <c r="M265" s="106"/>
      <c r="N265" s="106"/>
      <c r="O265" s="46"/>
      <c r="P265" s="106" t="str">
        <f ca="1">IF(INDIRECT("Resources!B"&amp;VALUE(Q279))=0,"",INDIRECT("Resources!B"&amp;VALUE(Q279)))</f>
        <v>Resource</v>
      </c>
      <c r="Q265" s="106"/>
      <c r="R265" s="106"/>
      <c r="S265" s="106"/>
      <c r="T265" s="106"/>
      <c r="U265" s="106"/>
      <c r="V265" s="46"/>
      <c r="W265" s="106" t="str">
        <f ca="1">IF(INDIRECT("Resources!B"&amp;VALUE(X279))=0,"",INDIRECT("Resources!B"&amp;VALUE(X279)))</f>
        <v>Resource</v>
      </c>
      <c r="X265" s="106"/>
      <c r="Y265" s="106"/>
      <c r="Z265" s="106"/>
      <c r="AA265" s="106"/>
      <c r="AB265" s="106"/>
      <c r="AC265" s="46"/>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s="39" customFormat="1" ht="12.75" customHeight="1" thickTop="1" thickBot="1" x14ac:dyDescent="0.25">
      <c r="A266" s="40"/>
      <c r="B266" s="113" t="str">
        <f ca="1">IF(INDIRECT("Resources!D"&amp;VALUE(C279))=0,"",INDIRECT("Resources!D"&amp;VALUE(C279)))</f>
        <v>Shepherd’s quality goods. Illegal owners may give this to the owner but may not trade it or use it towards Communal Responsibilities or events; spending on Family Responsibilities or discarding is a transgression.</v>
      </c>
      <c r="C266" s="113"/>
      <c r="D266" s="113"/>
      <c r="E266" s="113"/>
      <c r="F266" s="113"/>
      <c r="G266" s="113"/>
      <c r="H266" s="46"/>
      <c r="I266" s="113" t="str">
        <f ca="1">IF(INDIRECT("Resources!D"&amp;VALUE(J279))=0,"",INDIRECT("Resources!D"&amp;VALUE(J279)))</f>
        <v>Date Farmer’s marked purse. Illegal owners may give this to the owner but may not trade it or use it towards Communal Responsibilities or events; spending on Family Responsibilities or discarding is a transgression</v>
      </c>
      <c r="J266" s="113"/>
      <c r="K266" s="113"/>
      <c r="L266" s="113"/>
      <c r="M266" s="113"/>
      <c r="N266" s="113"/>
      <c r="O266" s="46"/>
      <c r="P266" s="113" t="str">
        <f ca="1">IF(INDIRECT("Resources!D"&amp;VALUE(Q279))=0,"",INDIRECT("Resources!D"&amp;VALUE(Q279)))</f>
        <v>Vintner’s marked purse. Illegal owners may give this to the owner but may not trade it or use it towards Communal Responsibilities or events; spending on Family Responsibilities or discarding is a transgression.</v>
      </c>
      <c r="Q266" s="113"/>
      <c r="R266" s="113"/>
      <c r="S266" s="113"/>
      <c r="T266" s="113"/>
      <c r="U266" s="113"/>
      <c r="V266" s="46"/>
      <c r="W266" s="113" t="str">
        <f ca="1">IF(INDIRECT("Resources!D"&amp;VALUE(X279))=0,"",INDIRECT("Resources!D"&amp;VALUE(X279)))</f>
        <v>Cowherd’s marked purse. Illegal owners may give this to the owner but may not trade it or use it towards Communal Responsibilities or events; spending on Family Responsibilities or discarding is a transgression.</v>
      </c>
      <c r="X266" s="113"/>
      <c r="Y266" s="113"/>
      <c r="Z266" s="113"/>
      <c r="AA266" s="113"/>
      <c r="AB266" s="113"/>
      <c r="AC266" s="4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s="39" customFormat="1" ht="12.75" customHeight="1" thickTop="1" thickBot="1" x14ac:dyDescent="0.25">
      <c r="A267" s="40"/>
      <c r="B267" s="113"/>
      <c r="C267" s="113"/>
      <c r="D267" s="113"/>
      <c r="E267" s="113"/>
      <c r="F267" s="113"/>
      <c r="G267" s="113"/>
      <c r="H267" s="46"/>
      <c r="I267" s="113"/>
      <c r="J267" s="113"/>
      <c r="K267" s="113"/>
      <c r="L267" s="113"/>
      <c r="M267" s="113"/>
      <c r="N267" s="113"/>
      <c r="O267" s="46"/>
      <c r="P267" s="113"/>
      <c r="Q267" s="113"/>
      <c r="R267" s="113"/>
      <c r="S267" s="113"/>
      <c r="T267" s="113"/>
      <c r="U267" s="113"/>
      <c r="V267" s="46"/>
      <c r="W267" s="113"/>
      <c r="X267" s="113"/>
      <c r="Y267" s="113"/>
      <c r="Z267" s="113"/>
      <c r="AA267" s="113"/>
      <c r="AB267" s="113"/>
      <c r="AC267" s="46"/>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s="39" customFormat="1" ht="12.75" customHeight="1" thickTop="1" thickBot="1" x14ac:dyDescent="0.25">
      <c r="A268" s="40"/>
      <c r="B268" s="113"/>
      <c r="C268" s="113"/>
      <c r="D268" s="113"/>
      <c r="E268" s="113"/>
      <c r="F268" s="113"/>
      <c r="G268" s="113"/>
      <c r="H268" s="46"/>
      <c r="I268" s="113"/>
      <c r="J268" s="113"/>
      <c r="K268" s="113"/>
      <c r="L268" s="113"/>
      <c r="M268" s="113"/>
      <c r="N268" s="113"/>
      <c r="O268" s="46"/>
      <c r="P268" s="113"/>
      <c r="Q268" s="113"/>
      <c r="R268" s="113"/>
      <c r="S268" s="113"/>
      <c r="T268" s="113"/>
      <c r="U268" s="113"/>
      <c r="V268" s="46"/>
      <c r="W268" s="113"/>
      <c r="X268" s="113"/>
      <c r="Y268" s="113"/>
      <c r="Z268" s="113"/>
      <c r="AA268" s="113"/>
      <c r="AB268" s="113"/>
      <c r="AC268" s="46"/>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s="39" customFormat="1" ht="12.75" customHeight="1" thickTop="1" thickBot="1" x14ac:dyDescent="0.25">
      <c r="A269" s="40"/>
      <c r="B269" s="113"/>
      <c r="C269" s="113"/>
      <c r="D269" s="113"/>
      <c r="E269" s="113"/>
      <c r="F269" s="113"/>
      <c r="G269" s="113"/>
      <c r="H269" s="46"/>
      <c r="I269" s="113"/>
      <c r="J269" s="113"/>
      <c r="K269" s="113"/>
      <c r="L269" s="113"/>
      <c r="M269" s="113"/>
      <c r="N269" s="113"/>
      <c r="O269" s="46"/>
      <c r="P269" s="113"/>
      <c r="Q269" s="113"/>
      <c r="R269" s="113"/>
      <c r="S269" s="113"/>
      <c r="T269" s="113"/>
      <c r="U269" s="113"/>
      <c r="V269" s="46"/>
      <c r="W269" s="113"/>
      <c r="X269" s="113"/>
      <c r="Y269" s="113"/>
      <c r="Z269" s="113"/>
      <c r="AA269" s="113"/>
      <c r="AB269" s="113"/>
      <c r="AC269" s="46"/>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s="39" customFormat="1" ht="12.75" customHeight="1" thickTop="1" thickBot="1" x14ac:dyDescent="0.25">
      <c r="A270" s="40"/>
      <c r="B270" s="113"/>
      <c r="C270" s="113"/>
      <c r="D270" s="113"/>
      <c r="E270" s="113"/>
      <c r="F270" s="113"/>
      <c r="G270" s="113"/>
      <c r="H270" s="46"/>
      <c r="I270" s="113"/>
      <c r="J270" s="113"/>
      <c r="K270" s="113"/>
      <c r="L270" s="113"/>
      <c r="M270" s="113"/>
      <c r="N270" s="113"/>
      <c r="O270" s="46"/>
      <c r="P270" s="113"/>
      <c r="Q270" s="113"/>
      <c r="R270" s="113"/>
      <c r="S270" s="113"/>
      <c r="T270" s="113"/>
      <c r="U270" s="113"/>
      <c r="V270" s="46"/>
      <c r="W270" s="113"/>
      <c r="X270" s="113"/>
      <c r="Y270" s="113"/>
      <c r="Z270" s="113"/>
      <c r="AA270" s="113"/>
      <c r="AB270" s="113"/>
      <c r="AC270" s="46"/>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s="39" customFormat="1" ht="12.75" customHeight="1" thickTop="1" thickBot="1" x14ac:dyDescent="0.25">
      <c r="A271" s="40"/>
      <c r="B271" s="113"/>
      <c r="C271" s="113"/>
      <c r="D271" s="113"/>
      <c r="E271" s="113"/>
      <c r="F271" s="113"/>
      <c r="G271" s="113"/>
      <c r="H271" s="46"/>
      <c r="I271" s="113"/>
      <c r="J271" s="113"/>
      <c r="K271" s="113"/>
      <c r="L271" s="113"/>
      <c r="M271" s="113"/>
      <c r="N271" s="113"/>
      <c r="O271" s="46"/>
      <c r="P271" s="113"/>
      <c r="Q271" s="113"/>
      <c r="R271" s="113"/>
      <c r="S271" s="113"/>
      <c r="T271" s="113"/>
      <c r="U271" s="113"/>
      <c r="V271" s="46"/>
      <c r="W271" s="113"/>
      <c r="X271" s="113"/>
      <c r="Y271" s="113"/>
      <c r="Z271" s="113"/>
      <c r="AA271" s="113"/>
      <c r="AB271" s="113"/>
      <c r="AC271" s="46"/>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s="39" customFormat="1" ht="12.75" customHeight="1" thickTop="1" x14ac:dyDescent="0.2">
      <c r="A272" s="40"/>
      <c r="B272" s="113"/>
      <c r="C272" s="113"/>
      <c r="D272" s="113"/>
      <c r="E272" s="113"/>
      <c r="F272" s="113"/>
      <c r="G272" s="113"/>
      <c r="H272" s="46"/>
      <c r="I272" s="113"/>
      <c r="J272" s="113"/>
      <c r="K272" s="113"/>
      <c r="L272" s="113"/>
      <c r="M272" s="113"/>
      <c r="N272" s="113"/>
      <c r="O272" s="46"/>
      <c r="P272" s="113"/>
      <c r="Q272" s="113"/>
      <c r="R272" s="113"/>
      <c r="S272" s="113"/>
      <c r="T272" s="113"/>
      <c r="U272" s="113"/>
      <c r="V272" s="46"/>
      <c r="W272" s="113"/>
      <c r="X272" s="113"/>
      <c r="Y272" s="113"/>
      <c r="Z272" s="113"/>
      <c r="AA272" s="113"/>
      <c r="AB272" s="113"/>
      <c r="AC272" s="46"/>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s="39" customFormat="1" ht="12.75" customHeight="1" x14ac:dyDescent="0.2">
      <c r="A273" s="40"/>
      <c r="B273" s="108" t="str">
        <f ca="1">(INDIRECT("Data!D"&amp;6))</f>
        <v>Owner:</v>
      </c>
      <c r="C273" s="108"/>
      <c r="D273" s="108"/>
      <c r="E273" s="108"/>
      <c r="F273" s="108"/>
      <c r="G273" s="108"/>
      <c r="H273" s="46"/>
      <c r="I273" s="108" t="str">
        <f ca="1">(INDIRECT("Data!D"&amp;6))</f>
        <v>Owner:</v>
      </c>
      <c r="J273" s="108"/>
      <c r="K273" s="108"/>
      <c r="L273" s="108"/>
      <c r="M273" s="108"/>
      <c r="N273" s="108"/>
      <c r="O273" s="46"/>
      <c r="P273" s="108" t="str">
        <f ca="1">(INDIRECT("Data!D"&amp;6))</f>
        <v>Owner:</v>
      </c>
      <c r="Q273" s="108"/>
      <c r="R273" s="108"/>
      <c r="S273" s="108"/>
      <c r="T273" s="108"/>
      <c r="U273" s="108"/>
      <c r="V273" s="46"/>
      <c r="W273" s="108" t="str">
        <f ca="1">(INDIRECT("Data!D"&amp;6))</f>
        <v>Owner:</v>
      </c>
      <c r="X273" s="108"/>
      <c r="Y273" s="108"/>
      <c r="Z273" s="108"/>
      <c r="AA273" s="108"/>
      <c r="AB273" s="108"/>
      <c r="AC273" s="46"/>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s="39" customFormat="1" ht="12.75" customHeight="1" x14ac:dyDescent="0.2">
      <c r="A274" s="40"/>
      <c r="B274" s="109" t="str">
        <f ca="1">IF(INDIRECT("Resources!C"&amp;VALUE(C279))=0,"",INDIRECT("Resources!C"&amp;VALUE(C279)))</f>
        <v>Shepherd</v>
      </c>
      <c r="C274" s="109"/>
      <c r="D274" s="109"/>
      <c r="E274" s="109"/>
      <c r="F274" s="109"/>
      <c r="G274" s="109"/>
      <c r="H274" s="46"/>
      <c r="I274" s="109" t="str">
        <f ca="1">IF(INDIRECT("Resources!C"&amp;VALUE(J279))=0,"",INDIRECT("Resources!C"&amp;VALUE(J279)))</f>
        <v>Date Farmer</v>
      </c>
      <c r="J274" s="109"/>
      <c r="K274" s="109"/>
      <c r="L274" s="109"/>
      <c r="M274" s="109"/>
      <c r="N274" s="109"/>
      <c r="O274" s="46"/>
      <c r="P274" s="109" t="str">
        <f ca="1">IF(INDIRECT("Resources!C"&amp;VALUE(Q279))=0,"",INDIRECT("Resources!C"&amp;VALUE(Q279)))</f>
        <v>Vintner</v>
      </c>
      <c r="Q274" s="109"/>
      <c r="R274" s="109"/>
      <c r="S274" s="109"/>
      <c r="T274" s="109"/>
      <c r="U274" s="109"/>
      <c r="V274" s="46"/>
      <c r="W274" s="109" t="str">
        <f ca="1">IF(INDIRECT("Resources!C"&amp;VALUE(X279))=0,"",INDIRECT("Resources!C"&amp;VALUE(X279)))</f>
        <v>Cowherd</v>
      </c>
      <c r="X274" s="109"/>
      <c r="Y274" s="109"/>
      <c r="Z274" s="109"/>
      <c r="AA274" s="109"/>
      <c r="AB274" s="109"/>
      <c r="AC274" s="46"/>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s="39" customFormat="1" ht="12.75" customHeight="1" x14ac:dyDescent="0.2">
      <c r="A275" s="40"/>
      <c r="B275" s="109"/>
      <c r="C275" s="109"/>
      <c r="D275" s="109"/>
      <c r="E275" s="109"/>
      <c r="F275" s="109"/>
      <c r="G275" s="109"/>
      <c r="H275" s="46"/>
      <c r="I275" s="109"/>
      <c r="J275" s="109"/>
      <c r="K275" s="109"/>
      <c r="L275" s="109"/>
      <c r="M275" s="109"/>
      <c r="N275" s="109"/>
      <c r="O275" s="46"/>
      <c r="P275" s="109"/>
      <c r="Q275" s="109"/>
      <c r="R275" s="109"/>
      <c r="S275" s="109"/>
      <c r="T275" s="109"/>
      <c r="U275" s="109"/>
      <c r="V275" s="46"/>
      <c r="W275" s="109"/>
      <c r="X275" s="109"/>
      <c r="Y275" s="109"/>
      <c r="Z275" s="109"/>
      <c r="AA275" s="109"/>
      <c r="AB275" s="109"/>
      <c r="AC275" s="46"/>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s="39" customFormat="1" ht="12.75" customHeight="1" x14ac:dyDescent="0.2">
      <c r="A276" s="40"/>
      <c r="B276" s="109"/>
      <c r="C276" s="109"/>
      <c r="D276" s="109"/>
      <c r="E276" s="109"/>
      <c r="F276" s="109"/>
      <c r="G276" s="109"/>
      <c r="H276" s="46"/>
      <c r="I276" s="109"/>
      <c r="J276" s="109"/>
      <c r="K276" s="109"/>
      <c r="L276" s="109"/>
      <c r="M276" s="109"/>
      <c r="N276" s="109"/>
      <c r="O276" s="46"/>
      <c r="P276" s="109"/>
      <c r="Q276" s="109"/>
      <c r="R276" s="109"/>
      <c r="S276" s="109"/>
      <c r="T276" s="109"/>
      <c r="U276" s="109"/>
      <c r="V276" s="46"/>
      <c r="W276" s="109"/>
      <c r="X276" s="109"/>
      <c r="Y276" s="109"/>
      <c r="Z276" s="109"/>
      <c r="AA276" s="109"/>
      <c r="AB276" s="109"/>
      <c r="AC276" s="4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s="39" customFormat="1" ht="12.75" customHeight="1" x14ac:dyDescent="0.2">
      <c r="A277" s="40"/>
      <c r="B277" s="109"/>
      <c r="C277" s="109"/>
      <c r="D277" s="109"/>
      <c r="E277" s="109"/>
      <c r="F277" s="109"/>
      <c r="G277" s="109"/>
      <c r="H277" s="46"/>
      <c r="I277" s="109"/>
      <c r="J277" s="109"/>
      <c r="K277" s="109"/>
      <c r="L277" s="109"/>
      <c r="M277" s="109"/>
      <c r="N277" s="109"/>
      <c r="O277" s="46"/>
      <c r="P277" s="109"/>
      <c r="Q277" s="109"/>
      <c r="R277" s="109"/>
      <c r="S277" s="109"/>
      <c r="T277" s="109"/>
      <c r="U277" s="109"/>
      <c r="V277" s="46"/>
      <c r="W277" s="109"/>
      <c r="X277" s="109"/>
      <c r="Y277" s="109"/>
      <c r="Z277" s="109"/>
      <c r="AA277" s="109"/>
      <c r="AB277" s="109"/>
      <c r="AC277" s="46"/>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s="39" customFormat="1" ht="9.75" customHeight="1" x14ac:dyDescent="0.2">
      <c r="A278" s="40"/>
      <c r="B278" s="109"/>
      <c r="C278" s="109"/>
      <c r="D278" s="109"/>
      <c r="E278" s="109"/>
      <c r="F278" s="109"/>
      <c r="G278" s="109"/>
      <c r="H278" s="46"/>
      <c r="I278" s="109"/>
      <c r="J278" s="109"/>
      <c r="K278" s="109"/>
      <c r="L278" s="109"/>
      <c r="M278" s="109"/>
      <c r="N278" s="109"/>
      <c r="O278" s="46"/>
      <c r="P278" s="109"/>
      <c r="Q278" s="109"/>
      <c r="R278" s="109"/>
      <c r="S278" s="109"/>
      <c r="T278" s="109"/>
      <c r="U278" s="109"/>
      <c r="V278" s="46"/>
      <c r="W278" s="109"/>
      <c r="X278" s="109"/>
      <c r="Y278" s="109"/>
      <c r="Z278" s="109"/>
      <c r="AA278" s="109"/>
      <c r="AB278" s="109"/>
      <c r="AC278" s="46"/>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s="39" customFormat="1" x14ac:dyDescent="0.2">
      <c r="A279" s="40"/>
      <c r="B279" s="47" t="str">
        <f ca="1">(INDIRECT("Data!A"&amp;1))</f>
        <v>RES</v>
      </c>
      <c r="C279" s="48">
        <v>26</v>
      </c>
      <c r="D279" s="49"/>
      <c r="E279" s="49"/>
      <c r="F279" s="50" t="s">
        <v>180</v>
      </c>
      <c r="G279" s="51" t="str">
        <f ca="1">(INDIRECT("Data!E"&amp;1))</f>
        <v>0.1.5</v>
      </c>
      <c r="H279" s="46"/>
      <c r="I279" s="47" t="str">
        <f ca="1">(INDIRECT("Data!A"&amp;1))</f>
        <v>RES</v>
      </c>
      <c r="J279" s="48">
        <f>C279+1</f>
        <v>27</v>
      </c>
      <c r="K279" s="49"/>
      <c r="L279" s="49"/>
      <c r="M279" s="50" t="s">
        <v>180</v>
      </c>
      <c r="N279" s="51" t="str">
        <f ca="1">(INDIRECT("Data!E"&amp;1))</f>
        <v>0.1.5</v>
      </c>
      <c r="O279" s="46"/>
      <c r="P279" s="47" t="str">
        <f ca="1">(INDIRECT("Data!A"&amp;1))</f>
        <v>RES</v>
      </c>
      <c r="Q279" s="48">
        <f>J279+1</f>
        <v>28</v>
      </c>
      <c r="R279" s="49"/>
      <c r="S279" s="49"/>
      <c r="T279" s="50" t="s">
        <v>180</v>
      </c>
      <c r="U279" s="51" t="str">
        <f ca="1">(INDIRECT("Data!E"&amp;1))</f>
        <v>0.1.5</v>
      </c>
      <c r="V279" s="46"/>
      <c r="W279" s="47" t="str">
        <f ca="1">(INDIRECT("Data!A"&amp;1))</f>
        <v>RES</v>
      </c>
      <c r="X279" s="48">
        <f>Q279+1</f>
        <v>29</v>
      </c>
      <c r="Y279" s="49"/>
      <c r="Z279" s="49"/>
      <c r="AA279" s="50" t="s">
        <v>180</v>
      </c>
      <c r="AB279" s="51" t="str">
        <f ca="1">(INDIRECT("Data!E"&amp;1))</f>
        <v>0.1.5</v>
      </c>
      <c r="AC279" s="46"/>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s="42" customFormat="1" ht="11.25" customHeight="1" x14ac:dyDescent="0.2">
      <c r="A280" s="40"/>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row>
    <row r="281" spans="1:1024" s="42" customFormat="1" ht="11.25" customHeight="1" x14ac:dyDescent="0.2">
      <c r="A281" s="40"/>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row>
    <row r="282" spans="1:1024" s="45" customFormat="1" ht="33.75" customHeight="1" thickBot="1" x14ac:dyDescent="0.35">
      <c r="A282" s="43"/>
      <c r="B282" s="111" t="str">
        <f ca="1">INDIRECT("Resources!A" &amp;VALUE(C297))</f>
        <v>Money-purse</v>
      </c>
      <c r="C282" s="111"/>
      <c r="D282" s="111"/>
      <c r="E282" s="111"/>
      <c r="F282" s="112" t="str">
        <f ca="1">CONCATENATE(INDIRECT("Resources!E" &amp;VALUE(C297)), " Dinarim")</f>
        <v>6 Dinarim</v>
      </c>
      <c r="G282" s="112"/>
      <c r="H282" s="44"/>
      <c r="I282" s="111" t="str">
        <f ca="1">INDIRECT("Resources!A" &amp;VALUE(J297))</f>
        <v>Money-purse</v>
      </c>
      <c r="J282" s="111"/>
      <c r="K282" s="111"/>
      <c r="L282" s="111"/>
      <c r="M282" s="112" t="str">
        <f ca="1">CONCATENATE(INDIRECT("Resources!E" &amp;VALUE(J297)), " Dinarim")</f>
        <v>3 Dinarim</v>
      </c>
      <c r="N282" s="112"/>
      <c r="O282" s="44"/>
      <c r="P282" s="111" t="str">
        <f ca="1">INDIRECT("Resources!A" &amp;VALUE(Q297))</f>
        <v>Cow</v>
      </c>
      <c r="Q282" s="111"/>
      <c r="R282" s="111"/>
      <c r="S282" s="111"/>
      <c r="T282" s="112" t="str">
        <f ca="1">CONCATENATE(INDIRECT("Resources!E" &amp;VALUE(Q297)), " Dinarim")</f>
        <v>7 Dinarim</v>
      </c>
      <c r="U282" s="112"/>
      <c r="V282" s="44"/>
      <c r="W282" s="111" t="str">
        <f ca="1">INDIRECT("Resources!A" &amp;VALUE(X297))</f>
        <v>Donkey</v>
      </c>
      <c r="X282" s="111"/>
      <c r="Y282" s="111"/>
      <c r="Z282" s="111"/>
      <c r="AA282" s="112" t="str">
        <f ca="1">CONCATENATE(INDIRECT("Resources!E" &amp;VALUE(X297)), " Dinarim")</f>
        <v>6 Dinarim</v>
      </c>
      <c r="AB282" s="112"/>
      <c r="AC282" s="44"/>
    </row>
    <row r="283" spans="1:1024" s="39" customFormat="1" ht="18.75" thickTop="1" thickBot="1" x14ac:dyDescent="0.35">
      <c r="A283" s="40"/>
      <c r="B283" s="106" t="str">
        <f ca="1">IF(INDIRECT("Resources!B"&amp;VALUE(C297))=0,"",INDIRECT("Resources!B"&amp;VALUE(C297)))</f>
        <v>Resource</v>
      </c>
      <c r="C283" s="106"/>
      <c r="D283" s="106"/>
      <c r="E283" s="106"/>
      <c r="F283" s="106"/>
      <c r="G283" s="106"/>
      <c r="H283" s="46"/>
      <c r="I283" s="106" t="str">
        <f ca="1">IF(INDIRECT("Resources!B"&amp;VALUE(J297))=0,"",INDIRECT("Resources!B"&amp;VALUE(J297)))</f>
        <v>Resource</v>
      </c>
      <c r="J283" s="106"/>
      <c r="K283" s="106"/>
      <c r="L283" s="106"/>
      <c r="M283" s="106"/>
      <c r="N283" s="106"/>
      <c r="O283" s="46"/>
      <c r="P283" s="106" t="str">
        <f ca="1">IF(INDIRECT("Resources!B"&amp;VALUE(Q297))=0,"",INDIRECT("Resources!B"&amp;VALUE(Q297)))</f>
        <v>Resource</v>
      </c>
      <c r="Q283" s="106"/>
      <c r="R283" s="106"/>
      <c r="S283" s="106"/>
      <c r="T283" s="106"/>
      <c r="U283" s="106"/>
      <c r="V283" s="46"/>
      <c r="W283" s="106" t="str">
        <f ca="1">IF(INDIRECT("Resources!B"&amp;VALUE(X297))=0,"",INDIRECT("Resources!B"&amp;VALUE(X297)))</f>
        <v>Resource</v>
      </c>
      <c r="X283" s="106"/>
      <c r="Y283" s="106"/>
      <c r="Z283" s="106"/>
      <c r="AA283" s="106"/>
      <c r="AB283" s="106"/>
      <c r="AC283" s="46"/>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s="39" customFormat="1" ht="12.75" customHeight="1" thickTop="1" thickBot="1" x14ac:dyDescent="0.25">
      <c r="A284" s="40"/>
      <c r="B284" s="113" t="str">
        <f ca="1">IF(INDIRECT("Resources!D"&amp;VALUE(C297))=0,"",INDIRECT("Resources!D"&amp;VALUE(C297)))</f>
        <v>Potter’s marked purse. Illegal owners may give this to the owner but may not trade it or use it towards Communal Responsibilities or events; spending on Family Responsibilities or discarding is a transgression.</v>
      </c>
      <c r="C284" s="113"/>
      <c r="D284" s="113"/>
      <c r="E284" s="113"/>
      <c r="F284" s="113"/>
      <c r="G284" s="113"/>
      <c r="H284" s="46"/>
      <c r="I284" s="113" t="str">
        <f ca="1">IF(INDIRECT("Resources!D"&amp;VALUE(J297))=0,"",INDIRECT("Resources!D"&amp;VALUE(J297)))</f>
        <v>Shepherd’s marked purse. Illegal owners may give this to the owner but may not trade it or use it towards Communal Responsibilities or events; spending on Family Responsibilities or discarding is a transgression</v>
      </c>
      <c r="J284" s="113"/>
      <c r="K284" s="113"/>
      <c r="L284" s="113"/>
      <c r="M284" s="113"/>
      <c r="N284" s="113"/>
      <c r="O284" s="46"/>
      <c r="P284" s="113" t="str">
        <f ca="1">IF(INDIRECT("Resources!D"&amp;VALUE(Q297))=0,"",INDIRECT("Resources!D"&amp;VALUE(Q297)))</f>
        <v/>
      </c>
      <c r="Q284" s="113"/>
      <c r="R284" s="113"/>
      <c r="S284" s="113"/>
      <c r="T284" s="113"/>
      <c r="U284" s="113"/>
      <c r="V284" s="46"/>
      <c r="W284" s="113" t="str">
        <f ca="1">IF(INDIRECT("Resources!D"&amp;VALUE(X297))=0,"",INDIRECT("Resources!D"&amp;VALUE(X297)))</f>
        <v/>
      </c>
      <c r="X284" s="113"/>
      <c r="Y284" s="113"/>
      <c r="Z284" s="113"/>
      <c r="AA284" s="113"/>
      <c r="AB284" s="113"/>
      <c r="AC284" s="46"/>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s="39" customFormat="1" ht="12.75" customHeight="1" thickTop="1" thickBot="1" x14ac:dyDescent="0.25">
      <c r="A285" s="40"/>
      <c r="B285" s="113"/>
      <c r="C285" s="113"/>
      <c r="D285" s="113"/>
      <c r="E285" s="113"/>
      <c r="F285" s="113"/>
      <c r="G285" s="113"/>
      <c r="H285" s="46"/>
      <c r="I285" s="113"/>
      <c r="J285" s="113"/>
      <c r="K285" s="113"/>
      <c r="L285" s="113"/>
      <c r="M285" s="113"/>
      <c r="N285" s="113"/>
      <c r="O285" s="46"/>
      <c r="P285" s="113"/>
      <c r="Q285" s="113"/>
      <c r="R285" s="113"/>
      <c r="S285" s="113"/>
      <c r="T285" s="113"/>
      <c r="U285" s="113"/>
      <c r="V285" s="46"/>
      <c r="W285" s="113"/>
      <c r="X285" s="113"/>
      <c r="Y285" s="113"/>
      <c r="Z285" s="113"/>
      <c r="AA285" s="113"/>
      <c r="AB285" s="113"/>
      <c r="AC285" s="46"/>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s="39" customFormat="1" ht="12.75" customHeight="1" thickTop="1" thickBot="1" x14ac:dyDescent="0.25">
      <c r="A286" s="40"/>
      <c r="B286" s="113"/>
      <c r="C286" s="113"/>
      <c r="D286" s="113"/>
      <c r="E286" s="113"/>
      <c r="F286" s="113"/>
      <c r="G286" s="113"/>
      <c r="H286" s="46"/>
      <c r="I286" s="113"/>
      <c r="J286" s="113"/>
      <c r="K286" s="113"/>
      <c r="L286" s="113"/>
      <c r="M286" s="113"/>
      <c r="N286" s="113"/>
      <c r="O286" s="46"/>
      <c r="P286" s="113"/>
      <c r="Q286" s="113"/>
      <c r="R286" s="113"/>
      <c r="S286" s="113"/>
      <c r="T286" s="113"/>
      <c r="U286" s="113"/>
      <c r="V286" s="46"/>
      <c r="W286" s="113"/>
      <c r="X286" s="113"/>
      <c r="Y286" s="113"/>
      <c r="Z286" s="113"/>
      <c r="AA286" s="113"/>
      <c r="AB286" s="113"/>
      <c r="AC286" s="4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s="39" customFormat="1" ht="12.75" customHeight="1" thickTop="1" thickBot="1" x14ac:dyDescent="0.25">
      <c r="A287" s="40"/>
      <c r="B287" s="113"/>
      <c r="C287" s="113"/>
      <c r="D287" s="113"/>
      <c r="E287" s="113"/>
      <c r="F287" s="113"/>
      <c r="G287" s="113"/>
      <c r="H287" s="46"/>
      <c r="I287" s="113"/>
      <c r="J287" s="113"/>
      <c r="K287" s="113"/>
      <c r="L287" s="113"/>
      <c r="M287" s="113"/>
      <c r="N287" s="113"/>
      <c r="O287" s="46"/>
      <c r="P287" s="113"/>
      <c r="Q287" s="113"/>
      <c r="R287" s="113"/>
      <c r="S287" s="113"/>
      <c r="T287" s="113"/>
      <c r="U287" s="113"/>
      <c r="V287" s="46"/>
      <c r="W287" s="113"/>
      <c r="X287" s="113"/>
      <c r="Y287" s="113"/>
      <c r="Z287" s="113"/>
      <c r="AA287" s="113"/>
      <c r="AB287" s="113"/>
      <c r="AC287" s="46"/>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s="39" customFormat="1" ht="12.75" customHeight="1" thickTop="1" thickBot="1" x14ac:dyDescent="0.25">
      <c r="A288" s="40"/>
      <c r="B288" s="113"/>
      <c r="C288" s="113"/>
      <c r="D288" s="113"/>
      <c r="E288" s="113"/>
      <c r="F288" s="113"/>
      <c r="G288" s="113"/>
      <c r="H288" s="46"/>
      <c r="I288" s="113"/>
      <c r="J288" s="113"/>
      <c r="K288" s="113"/>
      <c r="L288" s="113"/>
      <c r="M288" s="113"/>
      <c r="N288" s="113"/>
      <c r="O288" s="46"/>
      <c r="P288" s="113"/>
      <c r="Q288" s="113"/>
      <c r="R288" s="113"/>
      <c r="S288" s="113"/>
      <c r="T288" s="113"/>
      <c r="U288" s="113"/>
      <c r="V288" s="46"/>
      <c r="W288" s="113"/>
      <c r="X288" s="113"/>
      <c r="Y288" s="113"/>
      <c r="Z288" s="113"/>
      <c r="AA288" s="113"/>
      <c r="AB288" s="113"/>
      <c r="AC288" s="46"/>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s="39" customFormat="1" ht="12.75" customHeight="1" thickTop="1" thickBot="1" x14ac:dyDescent="0.25">
      <c r="A289" s="40"/>
      <c r="B289" s="113"/>
      <c r="C289" s="113"/>
      <c r="D289" s="113"/>
      <c r="E289" s="113"/>
      <c r="F289" s="113"/>
      <c r="G289" s="113"/>
      <c r="H289" s="46"/>
      <c r="I289" s="113"/>
      <c r="J289" s="113"/>
      <c r="K289" s="113"/>
      <c r="L289" s="113"/>
      <c r="M289" s="113"/>
      <c r="N289" s="113"/>
      <c r="O289" s="46"/>
      <c r="P289" s="113"/>
      <c r="Q289" s="113"/>
      <c r="R289" s="113"/>
      <c r="S289" s="113"/>
      <c r="T289" s="113"/>
      <c r="U289" s="113"/>
      <c r="V289" s="46"/>
      <c r="W289" s="113"/>
      <c r="X289" s="113"/>
      <c r="Y289" s="113"/>
      <c r="Z289" s="113"/>
      <c r="AA289" s="113"/>
      <c r="AB289" s="113"/>
      <c r="AC289" s="46"/>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s="39" customFormat="1" ht="12.75" customHeight="1" thickTop="1" x14ac:dyDescent="0.2">
      <c r="A290" s="40"/>
      <c r="B290" s="113"/>
      <c r="C290" s="113"/>
      <c r="D290" s="113"/>
      <c r="E290" s="113"/>
      <c r="F290" s="113"/>
      <c r="G290" s="113"/>
      <c r="H290" s="46"/>
      <c r="I290" s="113"/>
      <c r="J290" s="113"/>
      <c r="K290" s="113"/>
      <c r="L290" s="113"/>
      <c r="M290" s="113"/>
      <c r="N290" s="113"/>
      <c r="O290" s="46"/>
      <c r="P290" s="113"/>
      <c r="Q290" s="113"/>
      <c r="R290" s="113"/>
      <c r="S290" s="113"/>
      <c r="T290" s="113"/>
      <c r="U290" s="113"/>
      <c r="V290" s="46"/>
      <c r="W290" s="113"/>
      <c r="X290" s="113"/>
      <c r="Y290" s="113"/>
      <c r="Z290" s="113"/>
      <c r="AA290" s="113"/>
      <c r="AB290" s="113"/>
      <c r="AC290" s="46"/>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s="39" customFormat="1" ht="12.75" customHeight="1" x14ac:dyDescent="0.2">
      <c r="A291" s="40"/>
      <c r="B291" s="108" t="str">
        <f ca="1">(INDIRECT("Data!D"&amp;6))</f>
        <v>Owner:</v>
      </c>
      <c r="C291" s="108"/>
      <c r="D291" s="108"/>
      <c r="E291" s="108"/>
      <c r="F291" s="108"/>
      <c r="G291" s="108"/>
      <c r="H291" s="46"/>
      <c r="I291" s="108" t="str">
        <f ca="1">(INDIRECT("Data!D"&amp;6))</f>
        <v>Owner:</v>
      </c>
      <c r="J291" s="108"/>
      <c r="K291" s="108"/>
      <c r="L291" s="108"/>
      <c r="M291" s="108"/>
      <c r="N291" s="108"/>
      <c r="O291" s="46"/>
      <c r="P291" s="108" t="str">
        <f ca="1">(INDIRECT("Data!D"&amp;6))</f>
        <v>Owner:</v>
      </c>
      <c r="Q291" s="108"/>
      <c r="R291" s="108"/>
      <c r="S291" s="108"/>
      <c r="T291" s="108"/>
      <c r="U291" s="108"/>
      <c r="V291" s="46"/>
      <c r="W291" s="108" t="str">
        <f ca="1">(INDIRECT("Data!D"&amp;6))</f>
        <v>Owner:</v>
      </c>
      <c r="X291" s="108"/>
      <c r="Y291" s="108"/>
      <c r="Z291" s="108"/>
      <c r="AA291" s="108"/>
      <c r="AB291" s="108"/>
      <c r="AC291" s="46"/>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s="39" customFormat="1" ht="12.75" customHeight="1" x14ac:dyDescent="0.2">
      <c r="A292" s="40"/>
      <c r="B292" s="109" t="str">
        <f ca="1">IF(INDIRECT("Resources!C"&amp;VALUE(C297))=0,"",INDIRECT("Resources!C"&amp;VALUE(C297)))</f>
        <v>Potter</v>
      </c>
      <c r="C292" s="109"/>
      <c r="D292" s="109"/>
      <c r="E292" s="109"/>
      <c r="F292" s="109"/>
      <c r="G292" s="109"/>
      <c r="H292" s="46"/>
      <c r="I292" s="109" t="str">
        <f ca="1">IF(INDIRECT("Resources!C"&amp;VALUE(J297))=0,"",INDIRECT("Resources!C"&amp;VALUE(J297)))</f>
        <v>Shepherd</v>
      </c>
      <c r="J292" s="109"/>
      <c r="K292" s="109"/>
      <c r="L292" s="109"/>
      <c r="M292" s="109"/>
      <c r="N292" s="109"/>
      <c r="O292" s="46"/>
      <c r="P292" s="109" t="str">
        <f ca="1">IF(INDIRECT("Resources!C"&amp;VALUE(Q297))=0,"",INDIRECT("Resources!C"&amp;VALUE(Q297)))</f>
        <v>Any</v>
      </c>
      <c r="Q292" s="109"/>
      <c r="R292" s="109"/>
      <c r="S292" s="109"/>
      <c r="T292" s="109"/>
      <c r="U292" s="109"/>
      <c r="V292" s="46"/>
      <c r="W292" s="109" t="str">
        <f ca="1">IF(INDIRECT("Resources!C"&amp;VALUE(X297))=0,"",INDIRECT("Resources!C"&amp;VALUE(X297)))</f>
        <v>Any</v>
      </c>
      <c r="X292" s="109"/>
      <c r="Y292" s="109"/>
      <c r="Z292" s="109"/>
      <c r="AA292" s="109"/>
      <c r="AB292" s="109"/>
      <c r="AC292" s="46"/>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s="39" customFormat="1" ht="12.75" customHeight="1" x14ac:dyDescent="0.2">
      <c r="A293" s="40"/>
      <c r="B293" s="109"/>
      <c r="C293" s="109"/>
      <c r="D293" s="109"/>
      <c r="E293" s="109"/>
      <c r="F293" s="109"/>
      <c r="G293" s="109"/>
      <c r="H293" s="46"/>
      <c r="I293" s="109"/>
      <c r="J293" s="109"/>
      <c r="K293" s="109"/>
      <c r="L293" s="109"/>
      <c r="M293" s="109"/>
      <c r="N293" s="109"/>
      <c r="O293" s="46"/>
      <c r="P293" s="109"/>
      <c r="Q293" s="109"/>
      <c r="R293" s="109"/>
      <c r="S293" s="109"/>
      <c r="T293" s="109"/>
      <c r="U293" s="109"/>
      <c r="V293" s="46"/>
      <c r="W293" s="109"/>
      <c r="X293" s="109"/>
      <c r="Y293" s="109"/>
      <c r="Z293" s="109"/>
      <c r="AA293" s="109"/>
      <c r="AB293" s="109"/>
      <c r="AC293" s="46"/>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s="39" customFormat="1" ht="12.75" customHeight="1" x14ac:dyDescent="0.2">
      <c r="A294" s="40"/>
      <c r="B294" s="109"/>
      <c r="C294" s="109"/>
      <c r="D294" s="109"/>
      <c r="E294" s="109"/>
      <c r="F294" s="109"/>
      <c r="G294" s="109"/>
      <c r="H294" s="46"/>
      <c r="I294" s="109"/>
      <c r="J294" s="109"/>
      <c r="K294" s="109"/>
      <c r="L294" s="109"/>
      <c r="M294" s="109"/>
      <c r="N294" s="109"/>
      <c r="O294" s="46"/>
      <c r="P294" s="109"/>
      <c r="Q294" s="109"/>
      <c r="R294" s="109"/>
      <c r="S294" s="109"/>
      <c r="T294" s="109"/>
      <c r="U294" s="109"/>
      <c r="V294" s="46"/>
      <c r="W294" s="109"/>
      <c r="X294" s="109"/>
      <c r="Y294" s="109"/>
      <c r="Z294" s="109"/>
      <c r="AA294" s="109"/>
      <c r="AB294" s="109"/>
      <c r="AC294" s="46"/>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s="39" customFormat="1" ht="12.75" customHeight="1" x14ac:dyDescent="0.2">
      <c r="A295" s="40"/>
      <c r="B295" s="109"/>
      <c r="C295" s="109"/>
      <c r="D295" s="109"/>
      <c r="E295" s="109"/>
      <c r="F295" s="109"/>
      <c r="G295" s="109"/>
      <c r="H295" s="46"/>
      <c r="I295" s="109"/>
      <c r="J295" s="109"/>
      <c r="K295" s="109"/>
      <c r="L295" s="109"/>
      <c r="M295" s="109"/>
      <c r="N295" s="109"/>
      <c r="O295" s="46"/>
      <c r="P295" s="109"/>
      <c r="Q295" s="109"/>
      <c r="R295" s="109"/>
      <c r="S295" s="109"/>
      <c r="T295" s="109"/>
      <c r="U295" s="109"/>
      <c r="V295" s="46"/>
      <c r="W295" s="109"/>
      <c r="X295" s="109"/>
      <c r="Y295" s="109"/>
      <c r="Z295" s="109"/>
      <c r="AA295" s="109"/>
      <c r="AB295" s="109"/>
      <c r="AC295" s="46"/>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s="39" customFormat="1" ht="9.75" customHeight="1" x14ac:dyDescent="0.2">
      <c r="A296" s="40"/>
      <c r="B296" s="109"/>
      <c r="C296" s="109"/>
      <c r="D296" s="109"/>
      <c r="E296" s="109"/>
      <c r="F296" s="109"/>
      <c r="G296" s="109"/>
      <c r="H296" s="46"/>
      <c r="I296" s="109"/>
      <c r="J296" s="109"/>
      <c r="K296" s="109"/>
      <c r="L296" s="109"/>
      <c r="M296" s="109"/>
      <c r="N296" s="109"/>
      <c r="O296" s="46"/>
      <c r="P296" s="109"/>
      <c r="Q296" s="109"/>
      <c r="R296" s="109"/>
      <c r="S296" s="109"/>
      <c r="T296" s="109"/>
      <c r="U296" s="109"/>
      <c r="V296" s="46"/>
      <c r="W296" s="109"/>
      <c r="X296" s="109"/>
      <c r="Y296" s="109"/>
      <c r="Z296" s="109"/>
      <c r="AA296" s="109"/>
      <c r="AB296" s="109"/>
      <c r="AC296" s="4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s="39" customFormat="1" x14ac:dyDescent="0.2">
      <c r="A297" s="40"/>
      <c r="B297" s="47" t="str">
        <f ca="1">(INDIRECT("Data!A"&amp;1))</f>
        <v>RES</v>
      </c>
      <c r="C297" s="48">
        <f>X279+1</f>
        <v>30</v>
      </c>
      <c r="D297" s="49"/>
      <c r="E297" s="49"/>
      <c r="F297" s="50" t="s">
        <v>180</v>
      </c>
      <c r="G297" s="51" t="str">
        <f ca="1">(INDIRECT("Data!E"&amp;1))</f>
        <v>0.1.5</v>
      </c>
      <c r="H297" s="46"/>
      <c r="I297" s="47" t="str">
        <f ca="1">(INDIRECT("Data!A"&amp;1))</f>
        <v>RES</v>
      </c>
      <c r="J297" s="48">
        <f>C297+1</f>
        <v>31</v>
      </c>
      <c r="K297" s="49"/>
      <c r="L297" s="49"/>
      <c r="M297" s="50" t="s">
        <v>180</v>
      </c>
      <c r="N297" s="51" t="str">
        <f ca="1">(INDIRECT("Data!E"&amp;1))</f>
        <v>0.1.5</v>
      </c>
      <c r="O297" s="46"/>
      <c r="P297" s="47" t="str">
        <f ca="1">(INDIRECT("Data!A"&amp;1))</f>
        <v>RES</v>
      </c>
      <c r="Q297" s="48">
        <f>J297+1</f>
        <v>32</v>
      </c>
      <c r="R297" s="49"/>
      <c r="S297" s="49"/>
      <c r="T297" s="50" t="s">
        <v>180</v>
      </c>
      <c r="U297" s="51" t="str">
        <f ca="1">(INDIRECT("Data!E"&amp;1))</f>
        <v>0.1.5</v>
      </c>
      <c r="V297" s="46"/>
      <c r="W297" s="47" t="str">
        <f ca="1">(INDIRECT("Data!A"&amp;1))</f>
        <v>RES</v>
      </c>
      <c r="X297" s="48">
        <v>34</v>
      </c>
      <c r="Y297" s="49"/>
      <c r="Z297" s="49"/>
      <c r="AA297" s="50" t="s">
        <v>180</v>
      </c>
      <c r="AB297" s="51" t="str">
        <f ca="1">(INDIRECT("Data!E"&amp;1))</f>
        <v>0.1.5</v>
      </c>
      <c r="AC297" s="46"/>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s="42" customFormat="1" ht="11.25" customHeight="1" x14ac:dyDescent="0.2">
      <c r="A298" s="40"/>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row>
    <row r="299" spans="1:1024" s="45" customFormat="1" ht="33.75" customHeight="1" thickBot="1" x14ac:dyDescent="0.35">
      <c r="A299" s="43"/>
      <c r="B299" s="111" t="str">
        <f ca="1">INDIRECT("Resources!A" &amp;VALUE(C314))</f>
        <v>Cow</v>
      </c>
      <c r="C299" s="111"/>
      <c r="D299" s="111"/>
      <c r="E299" s="111"/>
      <c r="F299" s="112" t="str">
        <f ca="1">CONCATENATE(INDIRECT("Resources!E" &amp;VALUE(C314)), " Dinarim")</f>
        <v>8 Dinarim</v>
      </c>
      <c r="G299" s="112"/>
      <c r="H299" s="44"/>
      <c r="I299" s="111" t="str">
        <f ca="1">INDIRECT("Resources!A" &amp;VALUE(J314))</f>
        <v>Donkey</v>
      </c>
      <c r="J299" s="111"/>
      <c r="K299" s="111"/>
      <c r="L299" s="111"/>
      <c r="M299" s="112" t="str">
        <f ca="1">CONCATENATE(INDIRECT("Resources!E" &amp;VALUE(J314)), " Dinarim")</f>
        <v>7 Dinarim</v>
      </c>
      <c r="N299" s="112"/>
      <c r="O299" s="44"/>
      <c r="P299" s="111" t="str">
        <f ca="1">INDIRECT("Resources!A" &amp;VALUE(Q314))</f>
        <v>Sheep</v>
      </c>
      <c r="Q299" s="111"/>
      <c r="R299" s="111"/>
      <c r="S299" s="111"/>
      <c r="T299" s="112" t="str">
        <f ca="1">CONCATENATE(INDIRECT("Resources!E" &amp;VALUE(Q314)), " Dinarim")</f>
        <v>6 Dinarim</v>
      </c>
      <c r="U299" s="112"/>
      <c r="V299" s="44"/>
      <c r="W299" s="111" t="str">
        <f ca="1">INDIRECT("Resources!A" &amp;VALUE(X314))</f>
        <v>Jar of Honey</v>
      </c>
      <c r="X299" s="111"/>
      <c r="Y299" s="111"/>
      <c r="Z299" s="111"/>
      <c r="AA299" s="112" t="str">
        <f ca="1">CONCATENATE(INDIRECT("Resources!E" &amp;VALUE(X314)), " Dinarim")</f>
        <v>4 Dinarim</v>
      </c>
      <c r="AB299" s="112"/>
      <c r="AC299" s="44"/>
    </row>
    <row r="300" spans="1:1024" s="39" customFormat="1" ht="18.75" thickTop="1" thickBot="1" x14ac:dyDescent="0.35">
      <c r="A300" s="40"/>
      <c r="B300" s="106" t="str">
        <f ca="1">IF(INDIRECT("Resources!B"&amp;VALUE(C314))=0,"",INDIRECT("Resources!B"&amp;VALUE(C314)))</f>
        <v>Resource</v>
      </c>
      <c r="C300" s="106"/>
      <c r="D300" s="106"/>
      <c r="E300" s="106"/>
      <c r="F300" s="106"/>
      <c r="G300" s="106"/>
      <c r="H300" s="46"/>
      <c r="I300" s="106" t="str">
        <f ca="1">IF(INDIRECT("Resources!B"&amp;VALUE(J314))=0,"",INDIRECT("Resources!B"&amp;VALUE(J314)))</f>
        <v>Resource</v>
      </c>
      <c r="J300" s="106"/>
      <c r="K300" s="106"/>
      <c r="L300" s="106"/>
      <c r="M300" s="106"/>
      <c r="N300" s="106"/>
      <c r="O300" s="46"/>
      <c r="P300" s="106" t="str">
        <f ca="1">IF(INDIRECT("Resources!B"&amp;VALUE(Q314))=0,"",INDIRECT("Resources!B"&amp;VALUE(Q314)))</f>
        <v>Resource</v>
      </c>
      <c r="Q300" s="106"/>
      <c r="R300" s="106"/>
      <c r="S300" s="106"/>
      <c r="T300" s="106"/>
      <c r="U300" s="106"/>
      <c r="V300" s="46"/>
      <c r="W300" s="106" t="str">
        <f ca="1">IF(INDIRECT("Resources!B"&amp;VALUE(X314))=0,"",INDIRECT("Resources!B"&amp;VALUE(X314)))</f>
        <v>Resource</v>
      </c>
      <c r="X300" s="106"/>
      <c r="Y300" s="106"/>
      <c r="Z300" s="106"/>
      <c r="AA300" s="106"/>
      <c r="AB300" s="106"/>
      <c r="AC300" s="46"/>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s="39" customFormat="1" ht="12.75" customHeight="1" thickTop="1" thickBot="1" x14ac:dyDescent="0.25">
      <c r="A301" s="40"/>
      <c r="B301" s="113" t="str">
        <f ca="1">IF(INDIRECT("Resources!D"&amp;VALUE(C314))=0,"",INDIRECT("Resources!D"&amp;VALUE(C314)))</f>
        <v>Cowherd’s prize cow. Illegal owners may give this to the owner but may not trade it or use it towards Communal Responsibilities or events; spending on Family Responsibilities or discarding is a transgression</v>
      </c>
      <c r="C301" s="113"/>
      <c r="D301" s="113"/>
      <c r="E301" s="113"/>
      <c r="F301" s="113"/>
      <c r="G301" s="113"/>
      <c r="H301" s="46"/>
      <c r="I301" s="113" t="str">
        <f ca="1">IF(INDIRECT("Resources!D"&amp;VALUE(J314))=0,"",INDIRECT("Resources!D"&amp;VALUE(J314)))</f>
        <v>Potter’s prize donkey. Illegal owners may give this to the owner but may not trade it or use it towards Communal Responsibilities or events; spending on Family Responsibilities or discarding is a transgression.</v>
      </c>
      <c r="J301" s="113"/>
      <c r="K301" s="113"/>
      <c r="L301" s="113"/>
      <c r="M301" s="113"/>
      <c r="N301" s="113"/>
      <c r="O301" s="46"/>
      <c r="P301" s="113" t="str">
        <f ca="1">IF(INDIRECT("Resources!D"&amp;VALUE(Q314))=0,"",INDIRECT("Resources!D"&amp;VALUE(Q314)))</f>
        <v>Shepherd’s prize sheep. Illegal owners may give this to the owner but may not trade it or use it towards Communal Responsibilities or events; spending on Family Responsibilities or discarding is a transgression</v>
      </c>
      <c r="Q301" s="113"/>
      <c r="R301" s="113"/>
      <c r="S301" s="113"/>
      <c r="T301" s="113"/>
      <c r="U301" s="113"/>
      <c r="V301" s="46"/>
      <c r="W301" s="113" t="str">
        <f ca="1">IF(INDIRECT("Resources!D"&amp;VALUE(X314))=0,"",INDIRECT("Resources!D"&amp;VALUE(X314)))</f>
        <v>Illegal owners may give this to the owner but may not trade it or use it towards Communal Responsibilities or events; spending on Family Responsibilities or discarding is a transgression.</v>
      </c>
      <c r="X301" s="113"/>
      <c r="Y301" s="113"/>
      <c r="Z301" s="113"/>
      <c r="AA301" s="113"/>
      <c r="AB301" s="113"/>
      <c r="AC301" s="46"/>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s="39" customFormat="1" ht="12.75" customHeight="1" thickTop="1" thickBot="1" x14ac:dyDescent="0.25">
      <c r="A302" s="40"/>
      <c r="B302" s="113"/>
      <c r="C302" s="113"/>
      <c r="D302" s="113"/>
      <c r="E302" s="113"/>
      <c r="F302" s="113"/>
      <c r="G302" s="113"/>
      <c r="H302" s="46"/>
      <c r="I302" s="113"/>
      <c r="J302" s="113"/>
      <c r="K302" s="113"/>
      <c r="L302" s="113"/>
      <c r="M302" s="113"/>
      <c r="N302" s="113"/>
      <c r="O302" s="46"/>
      <c r="P302" s="113"/>
      <c r="Q302" s="113"/>
      <c r="R302" s="113"/>
      <c r="S302" s="113"/>
      <c r="T302" s="113"/>
      <c r="U302" s="113"/>
      <c r="V302" s="46"/>
      <c r="W302" s="113"/>
      <c r="X302" s="113"/>
      <c r="Y302" s="113"/>
      <c r="Z302" s="113"/>
      <c r="AA302" s="113"/>
      <c r="AB302" s="113"/>
      <c r="AC302" s="46"/>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s="39" customFormat="1" ht="12.75" customHeight="1" thickTop="1" thickBot="1" x14ac:dyDescent="0.25">
      <c r="A303" s="40"/>
      <c r="B303" s="113"/>
      <c r="C303" s="113"/>
      <c r="D303" s="113"/>
      <c r="E303" s="113"/>
      <c r="F303" s="113"/>
      <c r="G303" s="113"/>
      <c r="H303" s="46"/>
      <c r="I303" s="113"/>
      <c r="J303" s="113"/>
      <c r="K303" s="113"/>
      <c r="L303" s="113"/>
      <c r="M303" s="113"/>
      <c r="N303" s="113"/>
      <c r="O303" s="46"/>
      <c r="P303" s="113"/>
      <c r="Q303" s="113"/>
      <c r="R303" s="113"/>
      <c r="S303" s="113"/>
      <c r="T303" s="113"/>
      <c r="U303" s="113"/>
      <c r="V303" s="46"/>
      <c r="W303" s="113"/>
      <c r="X303" s="113"/>
      <c r="Y303" s="113"/>
      <c r="Z303" s="113"/>
      <c r="AA303" s="113"/>
      <c r="AB303" s="113"/>
      <c r="AC303" s="46"/>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s="39" customFormat="1" ht="12.75" customHeight="1" thickTop="1" thickBot="1" x14ac:dyDescent="0.25">
      <c r="A304" s="40"/>
      <c r="B304" s="113"/>
      <c r="C304" s="113"/>
      <c r="D304" s="113"/>
      <c r="E304" s="113"/>
      <c r="F304" s="113"/>
      <c r="G304" s="113"/>
      <c r="H304" s="46"/>
      <c r="I304" s="113"/>
      <c r="J304" s="113"/>
      <c r="K304" s="113"/>
      <c r="L304" s="113"/>
      <c r="M304" s="113"/>
      <c r="N304" s="113"/>
      <c r="O304" s="46"/>
      <c r="P304" s="113"/>
      <c r="Q304" s="113"/>
      <c r="R304" s="113"/>
      <c r="S304" s="113"/>
      <c r="T304" s="113"/>
      <c r="U304" s="113"/>
      <c r="V304" s="46"/>
      <c r="W304" s="113"/>
      <c r="X304" s="113"/>
      <c r="Y304" s="113"/>
      <c r="Z304" s="113"/>
      <c r="AA304" s="113"/>
      <c r="AB304" s="113"/>
      <c r="AC304" s="46"/>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s="39" customFormat="1" ht="12.75" customHeight="1" thickTop="1" thickBot="1" x14ac:dyDescent="0.25">
      <c r="A305" s="40"/>
      <c r="B305" s="113"/>
      <c r="C305" s="113"/>
      <c r="D305" s="113"/>
      <c r="E305" s="113"/>
      <c r="F305" s="113"/>
      <c r="G305" s="113"/>
      <c r="H305" s="46"/>
      <c r="I305" s="113"/>
      <c r="J305" s="113"/>
      <c r="K305" s="113"/>
      <c r="L305" s="113"/>
      <c r="M305" s="113"/>
      <c r="N305" s="113"/>
      <c r="O305" s="46"/>
      <c r="P305" s="113"/>
      <c r="Q305" s="113"/>
      <c r="R305" s="113"/>
      <c r="S305" s="113"/>
      <c r="T305" s="113"/>
      <c r="U305" s="113"/>
      <c r="V305" s="46"/>
      <c r="W305" s="113"/>
      <c r="X305" s="113"/>
      <c r="Y305" s="113"/>
      <c r="Z305" s="113"/>
      <c r="AA305" s="113"/>
      <c r="AB305" s="113"/>
      <c r="AC305" s="46"/>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s="39" customFormat="1" ht="12.75" customHeight="1" thickTop="1" thickBot="1" x14ac:dyDescent="0.25">
      <c r="A306" s="40"/>
      <c r="B306" s="113"/>
      <c r="C306" s="113"/>
      <c r="D306" s="113"/>
      <c r="E306" s="113"/>
      <c r="F306" s="113"/>
      <c r="G306" s="113"/>
      <c r="H306" s="46"/>
      <c r="I306" s="113"/>
      <c r="J306" s="113"/>
      <c r="K306" s="113"/>
      <c r="L306" s="113"/>
      <c r="M306" s="113"/>
      <c r="N306" s="113"/>
      <c r="O306" s="46"/>
      <c r="P306" s="113"/>
      <c r="Q306" s="113"/>
      <c r="R306" s="113"/>
      <c r="S306" s="113"/>
      <c r="T306" s="113"/>
      <c r="U306" s="113"/>
      <c r="V306" s="46"/>
      <c r="W306" s="113"/>
      <c r="X306" s="113"/>
      <c r="Y306" s="113"/>
      <c r="Z306" s="113"/>
      <c r="AA306" s="113"/>
      <c r="AB306" s="113"/>
      <c r="AC306" s="4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s="39" customFormat="1" ht="12.75" customHeight="1" thickTop="1" x14ac:dyDescent="0.2">
      <c r="A307" s="40"/>
      <c r="B307" s="113"/>
      <c r="C307" s="113"/>
      <c r="D307" s="113"/>
      <c r="E307" s="113"/>
      <c r="F307" s="113"/>
      <c r="G307" s="113"/>
      <c r="H307" s="46"/>
      <c r="I307" s="113"/>
      <c r="J307" s="113"/>
      <c r="K307" s="113"/>
      <c r="L307" s="113"/>
      <c r="M307" s="113"/>
      <c r="N307" s="113"/>
      <c r="O307" s="46"/>
      <c r="P307" s="113"/>
      <c r="Q307" s="113"/>
      <c r="R307" s="113"/>
      <c r="S307" s="113"/>
      <c r="T307" s="113"/>
      <c r="U307" s="113"/>
      <c r="V307" s="46"/>
      <c r="W307" s="113"/>
      <c r="X307" s="113"/>
      <c r="Y307" s="113"/>
      <c r="Z307" s="113"/>
      <c r="AA307" s="113"/>
      <c r="AB307" s="113"/>
      <c r="AC307" s="46"/>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s="39" customFormat="1" ht="12.75" customHeight="1" x14ac:dyDescent="0.2">
      <c r="A308" s="40"/>
      <c r="B308" s="108" t="str">
        <f ca="1">(INDIRECT("Data!D"&amp;6))</f>
        <v>Owner:</v>
      </c>
      <c r="C308" s="108"/>
      <c r="D308" s="108"/>
      <c r="E308" s="108"/>
      <c r="F308" s="108"/>
      <c r="G308" s="108"/>
      <c r="H308" s="46"/>
      <c r="I308" s="108" t="str">
        <f ca="1">(INDIRECT("Data!D"&amp;6))</f>
        <v>Owner:</v>
      </c>
      <c r="J308" s="108"/>
      <c r="K308" s="108"/>
      <c r="L308" s="108"/>
      <c r="M308" s="108"/>
      <c r="N308" s="108"/>
      <c r="O308" s="46"/>
      <c r="P308" s="108" t="str">
        <f ca="1">(INDIRECT("Data!D"&amp;6))</f>
        <v>Owner:</v>
      </c>
      <c r="Q308" s="108"/>
      <c r="R308" s="108"/>
      <c r="S308" s="108"/>
      <c r="T308" s="108"/>
      <c r="U308" s="108"/>
      <c r="V308" s="46"/>
      <c r="W308" s="108" t="str">
        <f ca="1">(INDIRECT("Data!D"&amp;6))</f>
        <v>Owner:</v>
      </c>
      <c r="X308" s="108"/>
      <c r="Y308" s="108"/>
      <c r="Z308" s="108"/>
      <c r="AA308" s="108"/>
      <c r="AB308" s="108"/>
      <c r="AC308" s="46"/>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s="39" customFormat="1" ht="12.75" customHeight="1" x14ac:dyDescent="0.2">
      <c r="A309" s="40"/>
      <c r="B309" s="109" t="str">
        <f ca="1">IF(INDIRECT("Resources!C"&amp;VALUE(C314))=0,"",INDIRECT("Resources!C"&amp;VALUE(C314)))</f>
        <v>Cowherd</v>
      </c>
      <c r="C309" s="109"/>
      <c r="D309" s="109"/>
      <c r="E309" s="109"/>
      <c r="F309" s="109"/>
      <c r="G309" s="109"/>
      <c r="H309" s="46"/>
      <c r="I309" s="109" t="str">
        <f ca="1">IF(INDIRECT("Resources!C"&amp;VALUE(J314))=0,"",INDIRECT("Resources!C"&amp;VALUE(J314)))</f>
        <v>Potter</v>
      </c>
      <c r="J309" s="109"/>
      <c r="K309" s="109"/>
      <c r="L309" s="109"/>
      <c r="M309" s="109"/>
      <c r="N309" s="109"/>
      <c r="O309" s="46"/>
      <c r="P309" s="109" t="str">
        <f ca="1">IF(INDIRECT("Resources!C"&amp;VALUE(Q314))=0,"",INDIRECT("Resources!C"&amp;VALUE(Q314)))</f>
        <v>Shepherd</v>
      </c>
      <c r="Q309" s="109"/>
      <c r="R309" s="109"/>
      <c r="S309" s="109"/>
      <c r="T309" s="109"/>
      <c r="U309" s="109"/>
      <c r="V309" s="46"/>
      <c r="W309" s="109" t="str">
        <f ca="1">IF(INDIRECT("Resources!C"&amp;VALUE(X314))=0,"",INDIRECT("Resources!C"&amp;VALUE(X314)))</f>
        <v>Stranger</v>
      </c>
      <c r="X309" s="109"/>
      <c r="Y309" s="109"/>
      <c r="Z309" s="109"/>
      <c r="AA309" s="109"/>
      <c r="AB309" s="109"/>
      <c r="AC309" s="46"/>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s="39" customFormat="1" ht="12.75" customHeight="1" x14ac:dyDescent="0.2">
      <c r="A310" s="40"/>
      <c r="B310" s="109"/>
      <c r="C310" s="109"/>
      <c r="D310" s="109"/>
      <c r="E310" s="109"/>
      <c r="F310" s="109"/>
      <c r="G310" s="109"/>
      <c r="H310" s="46"/>
      <c r="I310" s="109"/>
      <c r="J310" s="109"/>
      <c r="K310" s="109"/>
      <c r="L310" s="109"/>
      <c r="M310" s="109"/>
      <c r="N310" s="109"/>
      <c r="O310" s="46"/>
      <c r="P310" s="109"/>
      <c r="Q310" s="109"/>
      <c r="R310" s="109"/>
      <c r="S310" s="109"/>
      <c r="T310" s="109"/>
      <c r="U310" s="109"/>
      <c r="V310" s="46"/>
      <c r="W310" s="109"/>
      <c r="X310" s="109"/>
      <c r="Y310" s="109"/>
      <c r="Z310" s="109"/>
      <c r="AA310" s="109"/>
      <c r="AB310" s="109"/>
      <c r="AC310" s="46"/>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s="39" customFormat="1" ht="12.75" customHeight="1" x14ac:dyDescent="0.2">
      <c r="A311" s="40"/>
      <c r="B311" s="109"/>
      <c r="C311" s="109"/>
      <c r="D311" s="109"/>
      <c r="E311" s="109"/>
      <c r="F311" s="109"/>
      <c r="G311" s="109"/>
      <c r="H311" s="46"/>
      <c r="I311" s="109"/>
      <c r="J311" s="109"/>
      <c r="K311" s="109"/>
      <c r="L311" s="109"/>
      <c r="M311" s="109"/>
      <c r="N311" s="109"/>
      <c r="O311" s="46"/>
      <c r="P311" s="109"/>
      <c r="Q311" s="109"/>
      <c r="R311" s="109"/>
      <c r="S311" s="109"/>
      <c r="T311" s="109"/>
      <c r="U311" s="109"/>
      <c r="V311" s="46"/>
      <c r="W311" s="109"/>
      <c r="X311" s="109"/>
      <c r="Y311" s="109"/>
      <c r="Z311" s="109"/>
      <c r="AA311" s="109"/>
      <c r="AB311" s="109"/>
      <c r="AC311" s="46"/>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s="39" customFormat="1" ht="12.75" customHeight="1" x14ac:dyDescent="0.2">
      <c r="A312" s="40"/>
      <c r="B312" s="109"/>
      <c r="C312" s="109"/>
      <c r="D312" s="109"/>
      <c r="E312" s="109"/>
      <c r="F312" s="109"/>
      <c r="G312" s="109"/>
      <c r="H312" s="46"/>
      <c r="I312" s="109"/>
      <c r="J312" s="109"/>
      <c r="K312" s="109"/>
      <c r="L312" s="109"/>
      <c r="M312" s="109"/>
      <c r="N312" s="109"/>
      <c r="O312" s="46"/>
      <c r="P312" s="109"/>
      <c r="Q312" s="109"/>
      <c r="R312" s="109"/>
      <c r="S312" s="109"/>
      <c r="T312" s="109"/>
      <c r="U312" s="109"/>
      <c r="V312" s="46"/>
      <c r="W312" s="109"/>
      <c r="X312" s="109"/>
      <c r="Y312" s="109"/>
      <c r="Z312" s="109"/>
      <c r="AA312" s="109"/>
      <c r="AB312" s="109"/>
      <c r="AC312" s="46"/>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s="39" customFormat="1" ht="9.75" customHeight="1" x14ac:dyDescent="0.2">
      <c r="A313" s="40"/>
      <c r="B313" s="109"/>
      <c r="C313" s="109"/>
      <c r="D313" s="109"/>
      <c r="E313" s="109"/>
      <c r="F313" s="109"/>
      <c r="G313" s="109"/>
      <c r="H313" s="46"/>
      <c r="I313" s="109"/>
      <c r="J313" s="109"/>
      <c r="K313" s="109"/>
      <c r="L313" s="109"/>
      <c r="M313" s="109"/>
      <c r="N313" s="109"/>
      <c r="O313" s="46"/>
      <c r="P313" s="109"/>
      <c r="Q313" s="109"/>
      <c r="R313" s="109"/>
      <c r="S313" s="109"/>
      <c r="T313" s="109"/>
      <c r="U313" s="109"/>
      <c r="V313" s="46"/>
      <c r="W313" s="109"/>
      <c r="X313" s="109"/>
      <c r="Y313" s="109"/>
      <c r="Z313" s="109"/>
      <c r="AA313" s="109"/>
      <c r="AB313" s="109"/>
      <c r="AC313" s="46"/>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s="39" customFormat="1" x14ac:dyDescent="0.2">
      <c r="A314" s="40"/>
      <c r="B314" s="47" t="str">
        <f ca="1">(INDIRECT("Data!A"&amp;1))</f>
        <v>RES</v>
      </c>
      <c r="C314" s="48">
        <f>X297+1</f>
        <v>35</v>
      </c>
      <c r="D314" s="49"/>
      <c r="E314" s="49"/>
      <c r="F314" s="50" t="s">
        <v>180</v>
      </c>
      <c r="G314" s="51" t="str">
        <f ca="1">(INDIRECT("Data!E"&amp;1))</f>
        <v>0.1.5</v>
      </c>
      <c r="H314" s="46"/>
      <c r="I314" s="47" t="str">
        <f ca="1">(INDIRECT("Data!A"&amp;1))</f>
        <v>RES</v>
      </c>
      <c r="J314" s="48">
        <f>C314+1</f>
        <v>36</v>
      </c>
      <c r="K314" s="49"/>
      <c r="L314" s="49"/>
      <c r="M314" s="50" t="s">
        <v>180</v>
      </c>
      <c r="N314" s="51" t="str">
        <f ca="1">(INDIRECT("Data!E"&amp;1))</f>
        <v>0.1.5</v>
      </c>
      <c r="O314" s="46"/>
      <c r="P314" s="47" t="str">
        <f ca="1">(INDIRECT("Data!A"&amp;1))</f>
        <v>RES</v>
      </c>
      <c r="Q314" s="48">
        <f>J314+1</f>
        <v>37</v>
      </c>
      <c r="R314" s="49"/>
      <c r="S314" s="49"/>
      <c r="T314" s="50" t="s">
        <v>180</v>
      </c>
      <c r="U314" s="51" t="str">
        <f ca="1">(INDIRECT("Data!E"&amp;1))</f>
        <v>0.1.5</v>
      </c>
      <c r="V314" s="46"/>
      <c r="W314" s="47" t="str">
        <f ca="1">(INDIRECT("Data!A"&amp;1))</f>
        <v>RES</v>
      </c>
      <c r="X314" s="48">
        <f>Q314+1</f>
        <v>38</v>
      </c>
      <c r="Y314" s="49"/>
      <c r="Z314" s="49"/>
      <c r="AA314" s="50" t="s">
        <v>180</v>
      </c>
      <c r="AB314" s="51" t="str">
        <f ca="1">(INDIRECT("Data!E"&amp;1))</f>
        <v>0.1.5</v>
      </c>
      <c r="AC314" s="46"/>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s="42" customFormat="1" ht="11.25" customHeight="1" x14ac:dyDescent="0.2">
      <c r="A315" s="40"/>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row>
    <row r="316" spans="1:1024" s="42" customFormat="1" ht="11.25" customHeight="1" x14ac:dyDescent="0.2">
      <c r="A316" s="40"/>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row>
    <row r="317" spans="1:1024" s="45" customFormat="1" ht="33.75" customHeight="1" thickBot="1" x14ac:dyDescent="0.35">
      <c r="A317" s="43"/>
      <c r="B317" s="111" t="str">
        <f ca="1">INDIRECT("Resources!A" &amp;VALUE(C332))</f>
        <v>Jar of Milk</v>
      </c>
      <c r="C317" s="111"/>
      <c r="D317" s="111"/>
      <c r="E317" s="111"/>
      <c r="F317" s="112" t="str">
        <f ca="1">CONCATENATE(INDIRECT("Resources!E" &amp;VALUE(C332)), " Dinarim")</f>
        <v>2 Dinarim</v>
      </c>
      <c r="G317" s="112"/>
      <c r="H317" s="44"/>
      <c r="I317" s="111" t="str">
        <f ca="1">INDIRECT("Resources!A" &amp;VALUE(J332))</f>
        <v>Empty Vessel</v>
      </c>
      <c r="J317" s="111"/>
      <c r="K317" s="111"/>
      <c r="L317" s="111"/>
      <c r="M317" s="112" t="str">
        <f ca="1">CONCATENATE(INDIRECT("Resources!E" &amp;VALUE(J332)), " Dinarim")</f>
        <v>1 Dinarim</v>
      </c>
      <c r="N317" s="112"/>
      <c r="O317" s="44"/>
      <c r="P317" s="111" t="str">
        <f ca="1">INDIRECT("Resources!A" &amp;VALUE(Q332))</f>
        <v>Pitcher of Wine</v>
      </c>
      <c r="Q317" s="111"/>
      <c r="R317" s="111"/>
      <c r="S317" s="111"/>
      <c r="T317" s="112" t="str">
        <f ca="1">CONCATENATE(INDIRECT("Resources!E" &amp;VALUE(Q332)), " Dinarim")</f>
        <v>3 Dinarim</v>
      </c>
      <c r="U317" s="112"/>
      <c r="V317" s="44"/>
      <c r="W317" s="111" t="str">
        <f ca="1">INDIRECT("Resources!A" &amp;VALUE(X332))</f>
        <v>Garment</v>
      </c>
      <c r="X317" s="111"/>
      <c r="Y317" s="111"/>
      <c r="Z317" s="111"/>
      <c r="AA317" s="112" t="str">
        <f ca="1">CONCATENATE(INDIRECT("Resources!E" &amp;VALUE(X332)), " Dinarim")</f>
        <v>3 Dinarim</v>
      </c>
      <c r="AB317" s="112"/>
      <c r="AC317" s="44"/>
    </row>
    <row r="318" spans="1:1024" s="39" customFormat="1" ht="18.75" thickTop="1" thickBot="1" x14ac:dyDescent="0.35">
      <c r="A318" s="40"/>
      <c r="B318" s="106" t="str">
        <f ca="1">IF(INDIRECT("Resources!B"&amp;VALUE(C332))=0,"",INDIRECT("Resources!B"&amp;VALUE(C332)))</f>
        <v>Resource</v>
      </c>
      <c r="C318" s="106"/>
      <c r="D318" s="106"/>
      <c r="E318" s="106"/>
      <c r="F318" s="106"/>
      <c r="G318" s="106"/>
      <c r="H318" s="46"/>
      <c r="I318" s="106" t="str">
        <f ca="1">IF(INDIRECT("Resources!B"&amp;VALUE(J332))=0,"",INDIRECT("Resources!B"&amp;VALUE(J332)))</f>
        <v>Resource</v>
      </c>
      <c r="J318" s="106"/>
      <c r="K318" s="106"/>
      <c r="L318" s="106"/>
      <c r="M318" s="106"/>
      <c r="N318" s="106"/>
      <c r="O318" s="46"/>
      <c r="P318" s="106" t="str">
        <f ca="1">IF(INDIRECT("Resources!B"&amp;VALUE(Q332))=0,"",INDIRECT("Resources!B"&amp;VALUE(Q332)))</f>
        <v>Resource</v>
      </c>
      <c r="Q318" s="106"/>
      <c r="R318" s="106"/>
      <c r="S318" s="106"/>
      <c r="T318" s="106"/>
      <c r="U318" s="106"/>
      <c r="V318" s="46"/>
      <c r="W318" s="106" t="str">
        <f ca="1">IF(INDIRECT("Resources!B"&amp;VALUE(X332))=0,"",INDIRECT("Resources!B"&amp;VALUE(X332)))</f>
        <v>Resource</v>
      </c>
      <c r="X318" s="106"/>
      <c r="Y318" s="106"/>
      <c r="Z318" s="106"/>
      <c r="AA318" s="106"/>
      <c r="AB318" s="106"/>
      <c r="AC318" s="46"/>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s="39" customFormat="1" ht="12.75" customHeight="1" thickTop="1" thickBot="1" x14ac:dyDescent="0.25">
      <c r="A319" s="40"/>
      <c r="B319" s="107" t="str">
        <f ca="1">IF(INDIRECT("Resources!D"&amp;VALUE(C332))=0,"",INDIRECT("Resources!D"&amp;VALUE(C332)))</f>
        <v>Illegal owners may give this to the owner but may not trade it or use it towards Communal Responsibilities or events; spending on Family Responsibilities or discarding is a transgression.</v>
      </c>
      <c r="C319" s="107"/>
      <c r="D319" s="107"/>
      <c r="E319" s="107"/>
      <c r="F319" s="107"/>
      <c r="G319" s="107"/>
      <c r="H319" s="46"/>
      <c r="I319" s="107" t="str">
        <f ca="1">IF(INDIRECT("Resources!D"&amp;VALUE(J332))=0,"",INDIRECT("Resources!D"&amp;VALUE(J332)))</f>
        <v>Illegal owners may give this to the owner but may not trade it or use it towards Communal Responsibilities or events; spending on Family Responsibilities or discarding is a transgression</v>
      </c>
      <c r="J319" s="107"/>
      <c r="K319" s="107"/>
      <c r="L319" s="107"/>
      <c r="M319" s="107"/>
      <c r="N319" s="107"/>
      <c r="O319" s="46"/>
      <c r="P319" s="107" t="str">
        <f ca="1">IF(INDIRECT("Resources!D"&amp;VALUE(Q332))=0,"",INDIRECT("Resources!D"&amp;VALUE(Q332)))</f>
        <v>Illegal owners may give this to the owner but may not trade it or use it towards Communal Responsibilities or events; spending on Family Responsibilities or discarding is a transgression.</v>
      </c>
      <c r="Q319" s="107"/>
      <c r="R319" s="107"/>
      <c r="S319" s="107"/>
      <c r="T319" s="107"/>
      <c r="U319" s="107"/>
      <c r="V319" s="46"/>
      <c r="W319" s="113" t="str">
        <f ca="1">IF(INDIRECT("Resources!D"&amp;VALUE(X332))=0,"",INDIRECT("Resources!D"&amp;VALUE(X332)))</f>
        <v>Illegal owners may give this to the owner but may not trade it or use it towards Communal Responsibilities or events; spending on Family Responsibilities or discarding is a transgression</v>
      </c>
      <c r="X319" s="113"/>
      <c r="Y319" s="113"/>
      <c r="Z319" s="113"/>
      <c r="AA319" s="113"/>
      <c r="AB319" s="113"/>
      <c r="AC319" s="46"/>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s="39" customFormat="1" ht="12.75" customHeight="1" thickTop="1" thickBot="1" x14ac:dyDescent="0.25">
      <c r="A320" s="40"/>
      <c r="B320" s="107"/>
      <c r="C320" s="107"/>
      <c r="D320" s="107"/>
      <c r="E320" s="107"/>
      <c r="F320" s="107"/>
      <c r="G320" s="107"/>
      <c r="H320" s="46"/>
      <c r="I320" s="107"/>
      <c r="J320" s="107"/>
      <c r="K320" s="107"/>
      <c r="L320" s="107"/>
      <c r="M320" s="107"/>
      <c r="N320" s="107"/>
      <c r="O320" s="46"/>
      <c r="P320" s="107"/>
      <c r="Q320" s="107"/>
      <c r="R320" s="107"/>
      <c r="S320" s="107"/>
      <c r="T320" s="107"/>
      <c r="U320" s="107"/>
      <c r="V320" s="46"/>
      <c r="W320" s="113"/>
      <c r="X320" s="113"/>
      <c r="Y320" s="113"/>
      <c r="Z320" s="113"/>
      <c r="AA320" s="113"/>
      <c r="AB320" s="113"/>
      <c r="AC320" s="46"/>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s="39" customFormat="1" ht="12.75" customHeight="1" thickTop="1" thickBot="1" x14ac:dyDescent="0.25">
      <c r="A321" s="40"/>
      <c r="B321" s="107"/>
      <c r="C321" s="107"/>
      <c r="D321" s="107"/>
      <c r="E321" s="107"/>
      <c r="F321" s="107"/>
      <c r="G321" s="107"/>
      <c r="H321" s="46"/>
      <c r="I321" s="107"/>
      <c r="J321" s="107"/>
      <c r="K321" s="107"/>
      <c r="L321" s="107"/>
      <c r="M321" s="107"/>
      <c r="N321" s="107"/>
      <c r="O321" s="46"/>
      <c r="P321" s="107"/>
      <c r="Q321" s="107"/>
      <c r="R321" s="107"/>
      <c r="S321" s="107"/>
      <c r="T321" s="107"/>
      <c r="U321" s="107"/>
      <c r="V321" s="46"/>
      <c r="W321" s="113"/>
      <c r="X321" s="113"/>
      <c r="Y321" s="113"/>
      <c r="Z321" s="113"/>
      <c r="AA321" s="113"/>
      <c r="AB321" s="113"/>
      <c r="AC321" s="46"/>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s="39" customFormat="1" ht="12.75" customHeight="1" thickTop="1" thickBot="1" x14ac:dyDescent="0.25">
      <c r="A322" s="40"/>
      <c r="B322" s="107"/>
      <c r="C322" s="107"/>
      <c r="D322" s="107"/>
      <c r="E322" s="107"/>
      <c r="F322" s="107"/>
      <c r="G322" s="107"/>
      <c r="H322" s="46"/>
      <c r="I322" s="107"/>
      <c r="J322" s="107"/>
      <c r="K322" s="107"/>
      <c r="L322" s="107"/>
      <c r="M322" s="107"/>
      <c r="N322" s="107"/>
      <c r="O322" s="46"/>
      <c r="P322" s="107"/>
      <c r="Q322" s="107"/>
      <c r="R322" s="107"/>
      <c r="S322" s="107"/>
      <c r="T322" s="107"/>
      <c r="U322" s="107"/>
      <c r="V322" s="46"/>
      <c r="W322" s="113"/>
      <c r="X322" s="113"/>
      <c r="Y322" s="113"/>
      <c r="Z322" s="113"/>
      <c r="AA322" s="113"/>
      <c r="AB322" s="113"/>
      <c r="AC322" s="46"/>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s="39" customFormat="1" ht="12.75" customHeight="1" thickTop="1" thickBot="1" x14ac:dyDescent="0.25">
      <c r="A323" s="40"/>
      <c r="B323" s="107"/>
      <c r="C323" s="107"/>
      <c r="D323" s="107"/>
      <c r="E323" s="107"/>
      <c r="F323" s="107"/>
      <c r="G323" s="107"/>
      <c r="H323" s="46"/>
      <c r="I323" s="107"/>
      <c r="J323" s="107"/>
      <c r="K323" s="107"/>
      <c r="L323" s="107"/>
      <c r="M323" s="107"/>
      <c r="N323" s="107"/>
      <c r="O323" s="46"/>
      <c r="P323" s="107"/>
      <c r="Q323" s="107"/>
      <c r="R323" s="107"/>
      <c r="S323" s="107"/>
      <c r="T323" s="107"/>
      <c r="U323" s="107"/>
      <c r="V323" s="46"/>
      <c r="W323" s="113"/>
      <c r="X323" s="113"/>
      <c r="Y323" s="113"/>
      <c r="Z323" s="113"/>
      <c r="AA323" s="113"/>
      <c r="AB323" s="113"/>
      <c r="AC323" s="46"/>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s="39" customFormat="1" ht="12.75" customHeight="1" thickTop="1" thickBot="1" x14ac:dyDescent="0.25">
      <c r="A324" s="40"/>
      <c r="B324" s="107"/>
      <c r="C324" s="107"/>
      <c r="D324" s="107"/>
      <c r="E324" s="107"/>
      <c r="F324" s="107"/>
      <c r="G324" s="107"/>
      <c r="H324" s="46"/>
      <c r="I324" s="107"/>
      <c r="J324" s="107"/>
      <c r="K324" s="107"/>
      <c r="L324" s="107"/>
      <c r="M324" s="107"/>
      <c r="N324" s="107"/>
      <c r="O324" s="46"/>
      <c r="P324" s="107"/>
      <c r="Q324" s="107"/>
      <c r="R324" s="107"/>
      <c r="S324" s="107"/>
      <c r="T324" s="107"/>
      <c r="U324" s="107"/>
      <c r="V324" s="46"/>
      <c r="W324" s="113"/>
      <c r="X324" s="113"/>
      <c r="Y324" s="113"/>
      <c r="Z324" s="113"/>
      <c r="AA324" s="113"/>
      <c r="AB324" s="113"/>
      <c r="AC324" s="46"/>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s="39" customFormat="1" ht="12.75" customHeight="1" thickTop="1" x14ac:dyDescent="0.2">
      <c r="A325" s="40"/>
      <c r="B325" s="107"/>
      <c r="C325" s="107"/>
      <c r="D325" s="107"/>
      <c r="E325" s="107"/>
      <c r="F325" s="107"/>
      <c r="G325" s="107"/>
      <c r="H325" s="46"/>
      <c r="I325" s="107"/>
      <c r="J325" s="107"/>
      <c r="K325" s="107"/>
      <c r="L325" s="107"/>
      <c r="M325" s="107"/>
      <c r="N325" s="107"/>
      <c r="O325" s="46"/>
      <c r="P325" s="107"/>
      <c r="Q325" s="107"/>
      <c r="R325" s="107"/>
      <c r="S325" s="107"/>
      <c r="T325" s="107"/>
      <c r="U325" s="107"/>
      <c r="V325" s="46"/>
      <c r="W325" s="113"/>
      <c r="X325" s="113"/>
      <c r="Y325" s="113"/>
      <c r="Z325" s="113"/>
      <c r="AA325" s="113"/>
      <c r="AB325" s="113"/>
      <c r="AC325" s="46"/>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s="39" customFormat="1" ht="12.75" customHeight="1" x14ac:dyDescent="0.2">
      <c r="A326" s="40"/>
      <c r="B326" s="108" t="str">
        <f ca="1">(INDIRECT("Data!D"&amp;6))</f>
        <v>Owner:</v>
      </c>
      <c r="C326" s="108"/>
      <c r="D326" s="108"/>
      <c r="E326" s="108"/>
      <c r="F326" s="108"/>
      <c r="G326" s="108"/>
      <c r="H326" s="46"/>
      <c r="I326" s="108" t="str">
        <f ca="1">(INDIRECT("Data!D"&amp;6))</f>
        <v>Owner:</v>
      </c>
      <c r="J326" s="108"/>
      <c r="K326" s="108"/>
      <c r="L326" s="108"/>
      <c r="M326" s="108"/>
      <c r="N326" s="108"/>
      <c r="O326" s="46"/>
      <c r="P326" s="108" t="str">
        <f ca="1">(INDIRECT("Data!D"&amp;6))</f>
        <v>Owner:</v>
      </c>
      <c r="Q326" s="108"/>
      <c r="R326" s="108"/>
      <c r="S326" s="108"/>
      <c r="T326" s="108"/>
      <c r="U326" s="108"/>
      <c r="V326" s="46"/>
      <c r="W326" s="108" t="str">
        <f ca="1">(INDIRECT("Data!D"&amp;6))</f>
        <v>Owner:</v>
      </c>
      <c r="X326" s="108"/>
      <c r="Y326" s="108"/>
      <c r="Z326" s="108"/>
      <c r="AA326" s="108"/>
      <c r="AB326" s="108"/>
      <c r="AC326" s="4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s="39" customFormat="1" ht="12.75" customHeight="1" x14ac:dyDescent="0.2">
      <c r="A327" s="40"/>
      <c r="B327" s="109" t="str">
        <f ca="1">IF(INDIRECT("Resources!C"&amp;VALUE(C332))=0,"",INDIRECT("Resources!C"&amp;VALUE(C332)))</f>
        <v>Stranger</v>
      </c>
      <c r="C327" s="109"/>
      <c r="D327" s="109"/>
      <c r="E327" s="109"/>
      <c r="F327" s="109"/>
      <c r="G327" s="109"/>
      <c r="H327" s="46"/>
      <c r="I327" s="109" t="str">
        <f ca="1">IF(INDIRECT("Resources!C"&amp;VALUE(J332))=0,"",INDIRECT("Resources!C"&amp;VALUE(J332)))</f>
        <v>Stranger</v>
      </c>
      <c r="J327" s="109"/>
      <c r="K327" s="109"/>
      <c r="L327" s="109"/>
      <c r="M327" s="109"/>
      <c r="N327" s="109"/>
      <c r="O327" s="46"/>
      <c r="P327" s="109" t="str">
        <f ca="1">IF(INDIRECT("Resources!C"&amp;VALUE(Q332))=0,"",INDIRECT("Resources!C"&amp;VALUE(Q332)))</f>
        <v>Stranger</v>
      </c>
      <c r="Q327" s="109"/>
      <c r="R327" s="109"/>
      <c r="S327" s="109"/>
      <c r="T327" s="109"/>
      <c r="U327" s="109"/>
      <c r="V327" s="46"/>
      <c r="W327" s="109" t="str">
        <f ca="1">IF(INDIRECT("Resources!C"&amp;VALUE(X332))=0,"",INDIRECT("Resources!C"&amp;VALUE(X332)))</f>
        <v>Stranger</v>
      </c>
      <c r="X327" s="109"/>
      <c r="Y327" s="109"/>
      <c r="Z327" s="109"/>
      <c r="AA327" s="109"/>
      <c r="AB327" s="109"/>
      <c r="AC327" s="46"/>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s="39" customFormat="1" ht="12.75" customHeight="1" x14ac:dyDescent="0.2">
      <c r="A328" s="40"/>
      <c r="B328" s="109"/>
      <c r="C328" s="109"/>
      <c r="D328" s="109"/>
      <c r="E328" s="109"/>
      <c r="F328" s="109"/>
      <c r="G328" s="109"/>
      <c r="H328" s="46"/>
      <c r="I328" s="109"/>
      <c r="J328" s="109"/>
      <c r="K328" s="109"/>
      <c r="L328" s="109"/>
      <c r="M328" s="109"/>
      <c r="N328" s="109"/>
      <c r="O328" s="46"/>
      <c r="P328" s="109"/>
      <c r="Q328" s="109"/>
      <c r="R328" s="109"/>
      <c r="S328" s="109"/>
      <c r="T328" s="109"/>
      <c r="U328" s="109"/>
      <c r="V328" s="46"/>
      <c r="W328" s="109"/>
      <c r="X328" s="109"/>
      <c r="Y328" s="109"/>
      <c r="Z328" s="109"/>
      <c r="AA328" s="109"/>
      <c r="AB328" s="109"/>
      <c r="AC328" s="46"/>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s="39" customFormat="1" ht="12.75" customHeight="1" x14ac:dyDescent="0.2">
      <c r="A329" s="40"/>
      <c r="B329" s="109"/>
      <c r="C329" s="109"/>
      <c r="D329" s="109"/>
      <c r="E329" s="109"/>
      <c r="F329" s="109"/>
      <c r="G329" s="109"/>
      <c r="H329" s="46"/>
      <c r="I329" s="109"/>
      <c r="J329" s="109"/>
      <c r="K329" s="109"/>
      <c r="L329" s="109"/>
      <c r="M329" s="109"/>
      <c r="N329" s="109"/>
      <c r="O329" s="46"/>
      <c r="P329" s="109"/>
      <c r="Q329" s="109"/>
      <c r="R329" s="109"/>
      <c r="S329" s="109"/>
      <c r="T329" s="109"/>
      <c r="U329" s="109"/>
      <c r="V329" s="46"/>
      <c r="W329" s="109"/>
      <c r="X329" s="109"/>
      <c r="Y329" s="109"/>
      <c r="Z329" s="109"/>
      <c r="AA329" s="109"/>
      <c r="AB329" s="109"/>
      <c r="AC329" s="46"/>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s="39" customFormat="1" ht="12.75" customHeight="1" x14ac:dyDescent="0.2">
      <c r="A330" s="40"/>
      <c r="B330" s="109"/>
      <c r="C330" s="109"/>
      <c r="D330" s="109"/>
      <c r="E330" s="109"/>
      <c r="F330" s="109"/>
      <c r="G330" s="109"/>
      <c r="H330" s="46"/>
      <c r="I330" s="109"/>
      <c r="J330" s="109"/>
      <c r="K330" s="109"/>
      <c r="L330" s="109"/>
      <c r="M330" s="109"/>
      <c r="N330" s="109"/>
      <c r="O330" s="46"/>
      <c r="P330" s="109"/>
      <c r="Q330" s="109"/>
      <c r="R330" s="109"/>
      <c r="S330" s="109"/>
      <c r="T330" s="109"/>
      <c r="U330" s="109"/>
      <c r="V330" s="46"/>
      <c r="W330" s="109"/>
      <c r="X330" s="109"/>
      <c r="Y330" s="109"/>
      <c r="Z330" s="109"/>
      <c r="AA330" s="109"/>
      <c r="AB330" s="109"/>
      <c r="AC330" s="46"/>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s="39" customFormat="1" ht="9.75" customHeight="1" x14ac:dyDescent="0.2">
      <c r="A331" s="40"/>
      <c r="B331" s="109"/>
      <c r="C331" s="109"/>
      <c r="D331" s="109"/>
      <c r="E331" s="109"/>
      <c r="F331" s="109"/>
      <c r="G331" s="109"/>
      <c r="H331" s="46"/>
      <c r="I331" s="109"/>
      <c r="J331" s="109"/>
      <c r="K331" s="109"/>
      <c r="L331" s="109"/>
      <c r="M331" s="109"/>
      <c r="N331" s="109"/>
      <c r="O331" s="46"/>
      <c r="P331" s="109"/>
      <c r="Q331" s="109"/>
      <c r="R331" s="109"/>
      <c r="S331" s="109"/>
      <c r="T331" s="109"/>
      <c r="U331" s="109"/>
      <c r="V331" s="46"/>
      <c r="W331" s="109"/>
      <c r="X331" s="109"/>
      <c r="Y331" s="109"/>
      <c r="Z331" s="109"/>
      <c r="AA331" s="109"/>
      <c r="AB331" s="109"/>
      <c r="AC331" s="46"/>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s="39" customFormat="1" x14ac:dyDescent="0.2">
      <c r="A332" s="40"/>
      <c r="B332" s="47" t="str">
        <f ca="1">(INDIRECT("Data!A"&amp;1))</f>
        <v>RES</v>
      </c>
      <c r="C332" s="48">
        <f>X314+1</f>
        <v>39</v>
      </c>
      <c r="D332" s="49"/>
      <c r="E332" s="49"/>
      <c r="F332" s="50" t="s">
        <v>180</v>
      </c>
      <c r="G332" s="51" t="str">
        <f ca="1">(INDIRECT("Data!E"&amp;1))</f>
        <v>0.1.5</v>
      </c>
      <c r="H332" s="46"/>
      <c r="I332" s="47" t="str">
        <f ca="1">(INDIRECT("Data!A"&amp;1))</f>
        <v>RES</v>
      </c>
      <c r="J332" s="48">
        <f>C332+1</f>
        <v>40</v>
      </c>
      <c r="K332" s="49"/>
      <c r="L332" s="49"/>
      <c r="M332" s="50" t="s">
        <v>180</v>
      </c>
      <c r="N332" s="51" t="str">
        <f ca="1">(INDIRECT("Data!E"&amp;1))</f>
        <v>0.1.5</v>
      </c>
      <c r="O332" s="46"/>
      <c r="P332" s="47" t="str">
        <f ca="1">(INDIRECT("Data!A"&amp;1))</f>
        <v>RES</v>
      </c>
      <c r="Q332" s="48">
        <f>J332+1</f>
        <v>41</v>
      </c>
      <c r="R332" s="49"/>
      <c r="S332" s="49"/>
      <c r="T332" s="50" t="s">
        <v>180</v>
      </c>
      <c r="U332" s="51" t="str">
        <f ca="1">(INDIRECT("Data!E"&amp;1))</f>
        <v>0.1.5</v>
      </c>
      <c r="V332" s="46"/>
      <c r="W332" s="47" t="str">
        <f ca="1">(INDIRECT("Data!A"&amp;1))</f>
        <v>RES</v>
      </c>
      <c r="X332" s="48">
        <f>Q332+1</f>
        <v>42</v>
      </c>
      <c r="Y332" s="49"/>
      <c r="Z332" s="49"/>
      <c r="AA332" s="50" t="s">
        <v>180</v>
      </c>
      <c r="AB332" s="51" t="str">
        <f ca="1">(INDIRECT("Data!E"&amp;1))</f>
        <v>0.1.5</v>
      </c>
      <c r="AC332" s="46"/>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s="42" customFormat="1" ht="11.25" customHeight="1" x14ac:dyDescent="0.2">
      <c r="A333" s="40"/>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row>
    <row r="334" spans="1:1024" s="45" customFormat="1" ht="33.75" customHeight="1" thickBot="1" x14ac:dyDescent="0.35">
      <c r="A334" s="43"/>
      <c r="B334" s="111" t="str">
        <f ca="1">INDIRECT("Resources!A" &amp;VALUE(C349))</f>
        <v>Sheep</v>
      </c>
      <c r="C334" s="111"/>
      <c r="D334" s="111"/>
      <c r="E334" s="111"/>
      <c r="F334" s="112" t="str">
        <f ca="1">CONCATENATE(INDIRECT("Resources!E" &amp;VALUE(C349)), " Dinarim")</f>
        <v>5 Dinarim</v>
      </c>
      <c r="G334" s="112"/>
      <c r="H334" s="44"/>
      <c r="I334" s="111"/>
      <c r="J334" s="111"/>
      <c r="K334" s="111"/>
      <c r="L334" s="111"/>
      <c r="M334" s="112"/>
      <c r="N334" s="112"/>
      <c r="O334" s="44"/>
      <c r="P334" s="111"/>
      <c r="Q334" s="111"/>
      <c r="R334" s="111"/>
      <c r="S334" s="111"/>
      <c r="T334" s="112"/>
      <c r="U334" s="112"/>
      <c r="V334" s="44"/>
      <c r="W334" s="111"/>
      <c r="X334" s="111"/>
      <c r="Y334" s="111"/>
      <c r="Z334" s="111"/>
      <c r="AA334" s="112"/>
      <c r="AB334" s="112"/>
      <c r="AC334" s="44"/>
    </row>
    <row r="335" spans="1:1024" s="39" customFormat="1" ht="18.75" thickTop="1" thickBot="1" x14ac:dyDescent="0.35">
      <c r="A335" s="40"/>
      <c r="B335" s="106" t="str">
        <f ca="1">IF(INDIRECT("Resources!B"&amp;VALUE(C349))=0,"",INDIRECT("Resources!B"&amp;VALUE(C349)))</f>
        <v>Resource</v>
      </c>
      <c r="C335" s="106"/>
      <c r="D335" s="106"/>
      <c r="E335" s="106"/>
      <c r="F335" s="106"/>
      <c r="G335" s="106"/>
      <c r="H335" s="46"/>
      <c r="I335" s="106"/>
      <c r="J335" s="106"/>
      <c r="K335" s="106"/>
      <c r="L335" s="106"/>
      <c r="M335" s="106"/>
      <c r="N335" s="106"/>
      <c r="O335" s="46"/>
      <c r="P335" s="106"/>
      <c r="Q335" s="106"/>
      <c r="R335" s="106"/>
      <c r="S335" s="106"/>
      <c r="T335" s="106"/>
      <c r="U335" s="106"/>
      <c r="V335" s="46"/>
      <c r="W335" s="106"/>
      <c r="X335" s="106"/>
      <c r="Y335" s="106"/>
      <c r="Z335" s="106"/>
      <c r="AA335" s="106"/>
      <c r="AB335" s="106"/>
      <c r="AC335" s="46"/>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s="39" customFormat="1" ht="12.75" customHeight="1" thickTop="1" thickBot="1" x14ac:dyDescent="0.25">
      <c r="A336" s="40"/>
      <c r="B336" s="113" t="str">
        <f ca="1">IF(INDIRECT("Resources!D"&amp;VALUE(C349))=0,"",INDIRECT("Resources!D"&amp;VALUE(C349)))</f>
        <v/>
      </c>
      <c r="C336" s="113"/>
      <c r="D336" s="113"/>
      <c r="E336" s="113"/>
      <c r="F336" s="113"/>
      <c r="G336" s="113"/>
      <c r="H336" s="46"/>
      <c r="I336" s="113"/>
      <c r="J336" s="113"/>
      <c r="K336" s="113"/>
      <c r="L336" s="113"/>
      <c r="M336" s="113"/>
      <c r="N336" s="113"/>
      <c r="O336" s="46"/>
      <c r="P336" s="113"/>
      <c r="Q336" s="113"/>
      <c r="R336" s="113"/>
      <c r="S336" s="113"/>
      <c r="T336" s="113"/>
      <c r="U336" s="113"/>
      <c r="V336" s="46"/>
      <c r="W336" s="113"/>
      <c r="X336" s="113"/>
      <c r="Y336" s="113"/>
      <c r="Z336" s="113"/>
      <c r="AA336" s="113"/>
      <c r="AB336" s="113"/>
      <c r="AC336" s="4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5" s="39" customFormat="1" ht="12.75" customHeight="1" thickTop="1" thickBot="1" x14ac:dyDescent="0.25">
      <c r="A337" s="40"/>
      <c r="B337" s="113"/>
      <c r="C337" s="113"/>
      <c r="D337" s="113"/>
      <c r="E337" s="113"/>
      <c r="F337" s="113"/>
      <c r="G337" s="113"/>
      <c r="H337" s="46"/>
      <c r="I337" s="113"/>
      <c r="J337" s="113"/>
      <c r="K337" s="113"/>
      <c r="L337" s="113"/>
      <c r="M337" s="113"/>
      <c r="N337" s="113"/>
      <c r="O337" s="46"/>
      <c r="P337" s="113"/>
      <c r="Q337" s="113"/>
      <c r="R337" s="113"/>
      <c r="S337" s="113"/>
      <c r="T337" s="113"/>
      <c r="U337" s="113"/>
      <c r="V337" s="46"/>
      <c r="W337" s="113"/>
      <c r="X337" s="113"/>
      <c r="Y337" s="113"/>
      <c r="Z337" s="113"/>
      <c r="AA337" s="113"/>
      <c r="AB337" s="113"/>
      <c r="AC337" s="46"/>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5" s="39" customFormat="1" ht="12.75" customHeight="1" thickTop="1" thickBot="1" x14ac:dyDescent="0.25">
      <c r="A338" s="40"/>
      <c r="B338" s="113"/>
      <c r="C338" s="113"/>
      <c r="D338" s="113"/>
      <c r="E338" s="113"/>
      <c r="F338" s="113"/>
      <c r="G338" s="113"/>
      <c r="H338" s="46"/>
      <c r="I338" s="113"/>
      <c r="J338" s="113"/>
      <c r="K338" s="113"/>
      <c r="L338" s="113"/>
      <c r="M338" s="113"/>
      <c r="N338" s="113"/>
      <c r="O338" s="46"/>
      <c r="P338" s="113"/>
      <c r="Q338" s="113"/>
      <c r="R338" s="113"/>
      <c r="S338" s="113"/>
      <c r="T338" s="113"/>
      <c r="U338" s="113"/>
      <c r="V338" s="46"/>
      <c r="W338" s="113"/>
      <c r="X338" s="113"/>
      <c r="Y338" s="113"/>
      <c r="Z338" s="113"/>
      <c r="AA338" s="113"/>
      <c r="AB338" s="113"/>
      <c r="AC338" s="46"/>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5" s="39" customFormat="1" ht="12.75" customHeight="1" thickTop="1" thickBot="1" x14ac:dyDescent="0.25">
      <c r="A339" s="40"/>
      <c r="B339" s="113"/>
      <c r="C339" s="113"/>
      <c r="D339" s="113"/>
      <c r="E339" s="113"/>
      <c r="F339" s="113"/>
      <c r="G339" s="113"/>
      <c r="H339" s="46"/>
      <c r="I339" s="113"/>
      <c r="J339" s="113"/>
      <c r="K339" s="113"/>
      <c r="L339" s="113"/>
      <c r="M339" s="113"/>
      <c r="N339" s="113"/>
      <c r="O339" s="46"/>
      <c r="P339" s="113"/>
      <c r="Q339" s="113"/>
      <c r="R339" s="113"/>
      <c r="S339" s="113"/>
      <c r="T339" s="113"/>
      <c r="U339" s="113"/>
      <c r="V339" s="46"/>
      <c r="W339" s="113"/>
      <c r="X339" s="113"/>
      <c r="Y339" s="113"/>
      <c r="Z339" s="113"/>
      <c r="AA339" s="113"/>
      <c r="AB339" s="113"/>
      <c r="AC339" s="46"/>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5" s="39" customFormat="1" ht="12.75" customHeight="1" thickTop="1" thickBot="1" x14ac:dyDescent="0.25">
      <c r="A340" s="40"/>
      <c r="B340" s="113"/>
      <c r="C340" s="113"/>
      <c r="D340" s="113"/>
      <c r="E340" s="113"/>
      <c r="F340" s="113"/>
      <c r="G340" s="113"/>
      <c r="H340" s="46"/>
      <c r="I340" s="113"/>
      <c r="J340" s="113"/>
      <c r="K340" s="113"/>
      <c r="L340" s="113"/>
      <c r="M340" s="113"/>
      <c r="N340" s="113"/>
      <c r="O340" s="46"/>
      <c r="P340" s="113"/>
      <c r="Q340" s="113"/>
      <c r="R340" s="113"/>
      <c r="S340" s="113"/>
      <c r="T340" s="113"/>
      <c r="U340" s="113"/>
      <c r="V340" s="46"/>
      <c r="W340" s="113"/>
      <c r="X340" s="113"/>
      <c r="Y340" s="113"/>
      <c r="Z340" s="113"/>
      <c r="AA340" s="113"/>
      <c r="AB340" s="113"/>
      <c r="AC340" s="46"/>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5" s="39" customFormat="1" ht="12.75" customHeight="1" thickTop="1" thickBot="1" x14ac:dyDescent="0.25">
      <c r="A341" s="40"/>
      <c r="B341" s="113"/>
      <c r="C341" s="113"/>
      <c r="D341" s="113"/>
      <c r="E341" s="113"/>
      <c r="F341" s="113"/>
      <c r="G341" s="113"/>
      <c r="H341" s="46"/>
      <c r="I341" s="113"/>
      <c r="J341" s="113"/>
      <c r="K341" s="113"/>
      <c r="L341" s="113"/>
      <c r="M341" s="113"/>
      <c r="N341" s="113"/>
      <c r="O341" s="46"/>
      <c r="P341" s="113"/>
      <c r="Q341" s="113"/>
      <c r="R341" s="113"/>
      <c r="S341" s="113"/>
      <c r="T341" s="113"/>
      <c r="U341" s="113"/>
      <c r="V341" s="46"/>
      <c r="W341" s="113"/>
      <c r="X341" s="113"/>
      <c r="Y341" s="113"/>
      <c r="Z341" s="113"/>
      <c r="AA341" s="113"/>
      <c r="AB341" s="113"/>
      <c r="AC341" s="46"/>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5" s="39" customFormat="1" ht="12.75" customHeight="1" thickTop="1" x14ac:dyDescent="0.2">
      <c r="A342" s="40"/>
      <c r="B342" s="113"/>
      <c r="C342" s="113"/>
      <c r="D342" s="113"/>
      <c r="E342" s="113"/>
      <c r="F342" s="113"/>
      <c r="G342" s="113"/>
      <c r="H342" s="46"/>
      <c r="I342" s="113"/>
      <c r="J342" s="113"/>
      <c r="K342" s="113"/>
      <c r="L342" s="113"/>
      <c r="M342" s="113"/>
      <c r="N342" s="113"/>
      <c r="O342" s="46"/>
      <c r="P342" s="113"/>
      <c r="Q342" s="113"/>
      <c r="R342" s="113"/>
      <c r="S342" s="113"/>
      <c r="T342" s="113"/>
      <c r="U342" s="113"/>
      <c r="V342" s="46"/>
      <c r="W342" s="113"/>
      <c r="X342" s="113"/>
      <c r="Y342" s="113"/>
      <c r="Z342" s="113"/>
      <c r="AA342" s="113"/>
      <c r="AB342" s="113"/>
      <c r="AC342" s="46"/>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5" s="39" customFormat="1" ht="12.75" customHeight="1" x14ac:dyDescent="0.2">
      <c r="A343" s="40"/>
      <c r="B343" s="108" t="str">
        <f ca="1">(INDIRECT("Data!D"&amp;6))</f>
        <v>Owner:</v>
      </c>
      <c r="C343" s="108"/>
      <c r="D343" s="108"/>
      <c r="E343" s="108"/>
      <c r="F343" s="108"/>
      <c r="G343" s="108"/>
      <c r="H343" s="46"/>
      <c r="I343" s="108"/>
      <c r="J343" s="108"/>
      <c r="K343" s="108"/>
      <c r="L343" s="108"/>
      <c r="M343" s="108"/>
      <c r="N343" s="108"/>
      <c r="O343" s="46"/>
      <c r="P343" s="108"/>
      <c r="Q343" s="108"/>
      <c r="R343" s="108"/>
      <c r="S343" s="108"/>
      <c r="T343" s="108"/>
      <c r="U343" s="108"/>
      <c r="V343" s="46"/>
      <c r="W343" s="108"/>
      <c r="X343" s="108"/>
      <c r="Y343" s="108"/>
      <c r="Z343" s="108"/>
      <c r="AA343" s="108"/>
      <c r="AB343" s="108"/>
      <c r="AC343" s="46"/>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5" s="39" customFormat="1" ht="12.75" customHeight="1" x14ac:dyDescent="0.2">
      <c r="A344" s="40"/>
      <c r="B344" s="109" t="str">
        <f ca="1">IF(INDIRECT("Resources!C"&amp;VALUE(C349))=0,"",INDIRECT("Resources!C"&amp;VALUE(C349)))</f>
        <v>Any</v>
      </c>
      <c r="C344" s="109"/>
      <c r="D344" s="109"/>
      <c r="E344" s="109"/>
      <c r="F344" s="109"/>
      <c r="G344" s="109"/>
      <c r="H344" s="46"/>
      <c r="I344" s="109"/>
      <c r="J344" s="109"/>
      <c r="K344" s="109"/>
      <c r="L344" s="109"/>
      <c r="M344" s="109"/>
      <c r="N344" s="109"/>
      <c r="O344" s="46"/>
      <c r="P344" s="109"/>
      <c r="Q344" s="109"/>
      <c r="R344" s="109"/>
      <c r="S344" s="109"/>
      <c r="T344" s="109"/>
      <c r="U344" s="109"/>
      <c r="V344" s="46"/>
      <c r="W344" s="109"/>
      <c r="X344" s="109"/>
      <c r="Y344" s="109"/>
      <c r="Z344" s="109"/>
      <c r="AA344" s="109"/>
      <c r="AB344" s="109"/>
      <c r="AC344" s="46"/>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5" s="39" customFormat="1" ht="12.75" customHeight="1" x14ac:dyDescent="0.2">
      <c r="A345" s="40"/>
      <c r="B345" s="109"/>
      <c r="C345" s="109"/>
      <c r="D345" s="109"/>
      <c r="E345" s="109"/>
      <c r="F345" s="109"/>
      <c r="G345" s="109"/>
      <c r="H345" s="46"/>
      <c r="I345" s="109"/>
      <c r="J345" s="109"/>
      <c r="K345" s="109"/>
      <c r="L345" s="109"/>
      <c r="M345" s="109"/>
      <c r="N345" s="109"/>
      <c r="O345" s="46"/>
      <c r="P345" s="109"/>
      <c r="Q345" s="109"/>
      <c r="R345" s="109"/>
      <c r="S345" s="109"/>
      <c r="T345" s="109"/>
      <c r="U345" s="109"/>
      <c r="V345" s="46"/>
      <c r="W345" s="109"/>
      <c r="X345" s="109"/>
      <c r="Y345" s="109"/>
      <c r="Z345" s="109"/>
      <c r="AA345" s="109"/>
      <c r="AB345" s="109"/>
      <c r="AC345" s="46"/>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5" s="39" customFormat="1" ht="12.75" customHeight="1" x14ac:dyDescent="0.2">
      <c r="A346" s="40"/>
      <c r="B346" s="109"/>
      <c r="C346" s="109"/>
      <c r="D346" s="109"/>
      <c r="E346" s="109"/>
      <c r="F346" s="109"/>
      <c r="G346" s="109"/>
      <c r="H346" s="46"/>
      <c r="I346" s="109"/>
      <c r="J346" s="109"/>
      <c r="K346" s="109"/>
      <c r="L346" s="109"/>
      <c r="M346" s="109"/>
      <c r="N346" s="109"/>
      <c r="O346" s="46"/>
      <c r="P346" s="109"/>
      <c r="Q346" s="109"/>
      <c r="R346" s="109"/>
      <c r="S346" s="109"/>
      <c r="T346" s="109"/>
      <c r="U346" s="109"/>
      <c r="V346" s="46"/>
      <c r="W346" s="109"/>
      <c r="X346" s="109"/>
      <c r="Y346" s="109"/>
      <c r="Z346" s="109"/>
      <c r="AA346" s="109"/>
      <c r="AB346" s="109"/>
      <c r="AC346" s="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5" s="39" customFormat="1" ht="12.75" customHeight="1" x14ac:dyDescent="0.2">
      <c r="A347" s="40"/>
      <c r="B347" s="109"/>
      <c r="C347" s="109"/>
      <c r="D347" s="109"/>
      <c r="E347" s="109"/>
      <c r="F347" s="109"/>
      <c r="G347" s="109"/>
      <c r="H347" s="46"/>
      <c r="I347" s="109"/>
      <c r="J347" s="109"/>
      <c r="K347" s="109"/>
      <c r="L347" s="109"/>
      <c r="M347" s="109"/>
      <c r="N347" s="109"/>
      <c r="O347" s="46"/>
      <c r="P347" s="109"/>
      <c r="Q347" s="109"/>
      <c r="R347" s="109"/>
      <c r="S347" s="109"/>
      <c r="T347" s="109"/>
      <c r="U347" s="109"/>
      <c r="V347" s="46"/>
      <c r="W347" s="109"/>
      <c r="X347" s="109"/>
      <c r="Y347" s="109"/>
      <c r="Z347" s="109"/>
      <c r="AA347" s="109"/>
      <c r="AB347" s="109"/>
      <c r="AC347" s="46"/>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5" s="39" customFormat="1" ht="9.75" customHeight="1" x14ac:dyDescent="0.2">
      <c r="A348" s="40"/>
      <c r="B348" s="109"/>
      <c r="C348" s="109"/>
      <c r="D348" s="109"/>
      <c r="E348" s="109"/>
      <c r="F348" s="109"/>
      <c r="G348" s="109"/>
      <c r="H348" s="46"/>
      <c r="I348" s="109"/>
      <c r="J348" s="109"/>
      <c r="K348" s="109"/>
      <c r="L348" s="109"/>
      <c r="M348" s="109"/>
      <c r="N348" s="109"/>
      <c r="O348" s="46"/>
      <c r="P348" s="109"/>
      <c r="Q348" s="109"/>
      <c r="R348" s="109"/>
      <c r="S348" s="109"/>
      <c r="T348" s="109"/>
      <c r="U348" s="109"/>
      <c r="V348" s="46"/>
      <c r="W348" s="109"/>
      <c r="X348" s="109"/>
      <c r="Y348" s="109"/>
      <c r="Z348" s="109"/>
      <c r="AA348" s="109"/>
      <c r="AB348" s="109"/>
      <c r="AC348" s="46"/>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5" s="39" customFormat="1" x14ac:dyDescent="0.2">
      <c r="A349" s="40"/>
      <c r="B349" s="47" t="str">
        <f ca="1">(INDIRECT("Data!A"&amp;1))</f>
        <v>RES</v>
      </c>
      <c r="C349" s="48">
        <v>33</v>
      </c>
      <c r="D349" s="49"/>
      <c r="E349" s="49"/>
      <c r="F349" s="50" t="s">
        <v>180</v>
      </c>
      <c r="G349" s="51" t="str">
        <f ca="1">(INDIRECT("Data!E"&amp;1))</f>
        <v>0.1.5</v>
      </c>
      <c r="H349" s="46"/>
      <c r="I349" s="47"/>
      <c r="J349" s="48"/>
      <c r="K349" s="49"/>
      <c r="L349" s="49"/>
      <c r="M349" s="50"/>
      <c r="N349" s="51"/>
      <c r="O349" s="46"/>
      <c r="P349" s="47"/>
      <c r="Q349" s="48"/>
      <c r="R349" s="49"/>
      <c r="S349" s="49"/>
      <c r="T349" s="50"/>
      <c r="U349" s="51"/>
      <c r="V349" s="46"/>
      <c r="W349" s="47"/>
      <c r="X349" s="48"/>
      <c r="Y349" s="49"/>
      <c r="Z349" s="49"/>
      <c r="AA349" s="50"/>
      <c r="AB349" s="51"/>
      <c r="AC349" s="46"/>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5" s="42" customFormat="1" ht="11.25" customHeight="1" x14ac:dyDescent="0.2">
      <c r="A350" s="40"/>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row>
    <row r="351" spans="1:1025" x14ac:dyDescent="0.2">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row>
    <row r="352" spans="1:1025" x14ac:dyDescent="0.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row>
    <row r="353" spans="1:1025" x14ac:dyDescent="0.2">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row>
    <row r="354" spans="1:1025" ht="13.5" customHeight="1" x14ac:dyDescent="0.2">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row>
    <row r="355" spans="1:1025" ht="12.75" customHeight="1" x14ac:dyDescent="0.2">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row>
    <row r="356" spans="1:1025" ht="12.75" customHeight="1" x14ac:dyDescent="0.2">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row>
    <row r="357" spans="1:1025" ht="12.75" customHeight="1" x14ac:dyDescent="0.2">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row>
    <row r="358" spans="1:1025" ht="12.75" customHeight="1" x14ac:dyDescent="0.2">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row>
    <row r="359" spans="1:1025" ht="12.75" customHeight="1" x14ac:dyDescent="0.2">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row>
    <row r="360" spans="1:1025" ht="12.75" customHeight="1" x14ac:dyDescent="0.2">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row>
    <row r="361" spans="1:1025" ht="12.75" customHeight="1" x14ac:dyDescent="0.2">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row>
    <row r="362" spans="1:1025" ht="12.75" customHeight="1" x14ac:dyDescent="0.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row>
    <row r="363" spans="1:1025" ht="12.75" customHeight="1" x14ac:dyDescent="0.2">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row>
    <row r="364" spans="1:1025" ht="12.75" customHeight="1" x14ac:dyDescent="0.2">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row>
    <row r="365" spans="1:1025" ht="12.75" customHeight="1" x14ac:dyDescent="0.2">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row>
    <row r="366" spans="1:1025" x14ac:dyDescent="0.2">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row>
    <row r="367" spans="1:1025" x14ac:dyDescent="0.2">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row>
    <row r="368" spans="1:1025" x14ac:dyDescent="0.2">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row>
    <row r="369" spans="1:1025" x14ac:dyDescent="0.2">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row>
    <row r="370" spans="1:1025" x14ac:dyDescent="0.2">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row>
    <row r="371" spans="1:1025" ht="13.5" customHeight="1" x14ac:dyDescent="0.2">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row>
    <row r="372" spans="1:1025" ht="12.75" customHeight="1" x14ac:dyDescent="0.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row>
    <row r="373" spans="1:1025" ht="12.75" customHeight="1" x14ac:dyDescent="0.2">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row>
    <row r="374" spans="1:1025" ht="12.75" customHeight="1" x14ac:dyDescent="0.2">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row>
    <row r="375" spans="1:1025" ht="12.75" customHeight="1" x14ac:dyDescent="0.2">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row>
    <row r="376" spans="1:1025" ht="12.75" customHeight="1" x14ac:dyDescent="0.2">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row>
    <row r="377" spans="1:1025" ht="12.75" customHeight="1" x14ac:dyDescent="0.2">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row>
    <row r="378" spans="1:1025" ht="12.75" customHeight="1" x14ac:dyDescent="0.2">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row>
    <row r="379" spans="1:1025" ht="12.75" customHeight="1" x14ac:dyDescent="0.2">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row>
    <row r="380" spans="1:1025" ht="12.75" customHeight="1" x14ac:dyDescent="0.2">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row>
    <row r="381" spans="1:1025" ht="12.75" customHeight="1" x14ac:dyDescent="0.2">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row>
    <row r="382" spans="1:1025" ht="12.75" customHeight="1" x14ac:dyDescent="0.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row>
    <row r="383" spans="1:1025" x14ac:dyDescent="0.2">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row>
    <row r="384" spans="1:1025" x14ac:dyDescent="0.2">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row>
    <row r="385" spans="1:1025" x14ac:dyDescent="0.2">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row>
    <row r="386" spans="1:1025" x14ac:dyDescent="0.2">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row>
    <row r="387" spans="1:1025" x14ac:dyDescent="0.2">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row>
    <row r="388" spans="1:1025" x14ac:dyDescent="0.2">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row>
    <row r="389" spans="1:1025" x14ac:dyDescent="0.2">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row>
    <row r="390" spans="1:1025" x14ac:dyDescent="0.2">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row>
    <row r="391" spans="1:1025" x14ac:dyDescent="0.2">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row>
    <row r="392" spans="1:1025" x14ac:dyDescent="0.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row>
    <row r="393" spans="1:1025" x14ac:dyDescent="0.2">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row>
    <row r="394" spans="1:1025" x14ac:dyDescent="0.2">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row>
    <row r="395" spans="1:1025" x14ac:dyDescent="0.2">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row>
    <row r="396" spans="1:1025" x14ac:dyDescent="0.2">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row>
    <row r="397" spans="1:1025" x14ac:dyDescent="0.2">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row>
    <row r="398" spans="1:1025" x14ac:dyDescent="0.2">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row>
    <row r="399" spans="1:1025" x14ac:dyDescent="0.2">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row>
    <row r="400" spans="1:1025" x14ac:dyDescent="0.2">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row>
    <row r="401" spans="1:1025" x14ac:dyDescent="0.2">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row>
    <row r="402" spans="1:1025" x14ac:dyDescent="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row>
    <row r="403" spans="1:1025" x14ac:dyDescent="0.2">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row>
    <row r="404" spans="1:1025" x14ac:dyDescent="0.2">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row>
    <row r="405" spans="1:1025" x14ac:dyDescent="0.2">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row>
    <row r="406" spans="1:1025" x14ac:dyDescent="0.2">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row>
    <row r="407" spans="1:1025" x14ac:dyDescent="0.2">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row>
    <row r="408" spans="1:1025" x14ac:dyDescent="0.2">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row>
    <row r="409" spans="1:1025" x14ac:dyDescent="0.2">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row>
    <row r="410" spans="1:1025" x14ac:dyDescent="0.2">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row>
    <row r="411" spans="1:1025" x14ac:dyDescent="0.2">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row>
    <row r="412" spans="1:1025" x14ac:dyDescent="0.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row>
    <row r="413" spans="1:1025" x14ac:dyDescent="0.2">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row>
    <row r="414" spans="1:1025" x14ac:dyDescent="0.2">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row>
    <row r="415" spans="1:1025" x14ac:dyDescent="0.2">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row>
    <row r="416" spans="1:1025" x14ac:dyDescent="0.2">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row>
    <row r="417" spans="1:1025" x14ac:dyDescent="0.2">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row>
    <row r="418" spans="1:1025" x14ac:dyDescent="0.2">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row>
    <row r="419" spans="1:1025" x14ac:dyDescent="0.2">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row>
    <row r="420" spans="1:1025" x14ac:dyDescent="0.2">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row>
    <row r="421" spans="1:1025" x14ac:dyDescent="0.2">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row>
    <row r="422" spans="1:1025" x14ac:dyDescent="0.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row>
    <row r="423" spans="1:1025" x14ac:dyDescent="0.2">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row>
    <row r="424" spans="1:1025" x14ac:dyDescent="0.2">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row>
    <row r="425" spans="1:1025" x14ac:dyDescent="0.2">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row>
    <row r="426" spans="1:1025" x14ac:dyDescent="0.2">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row>
    <row r="427" spans="1:1025" x14ac:dyDescent="0.2">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row>
    <row r="428" spans="1:1025" x14ac:dyDescent="0.2">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row>
    <row r="429" spans="1:1025" x14ac:dyDescent="0.2">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row>
    <row r="430" spans="1:1025" x14ac:dyDescent="0.2">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row>
    <row r="431" spans="1:1025" x14ac:dyDescent="0.2">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row>
    <row r="432" spans="1:1025" x14ac:dyDescent="0.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row>
    <row r="433" spans="1:1025" x14ac:dyDescent="0.2">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row>
    <row r="434" spans="1:1025" x14ac:dyDescent="0.2">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row>
    <row r="435" spans="1:1025" x14ac:dyDescent="0.2">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row>
    <row r="436" spans="1:1025" x14ac:dyDescent="0.2">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row>
    <row r="437" spans="1:1025" x14ac:dyDescent="0.2">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row>
    <row r="438" spans="1:1025" x14ac:dyDescent="0.2">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row>
    <row r="439" spans="1:1025" x14ac:dyDescent="0.2">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row>
    <row r="440" spans="1:1025" x14ac:dyDescent="0.2">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row>
    <row r="441" spans="1:1025" x14ac:dyDescent="0.2">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row>
    <row r="442" spans="1:1025" x14ac:dyDescent="0.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row>
    <row r="443" spans="1:1025" x14ac:dyDescent="0.2">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row>
    <row r="444" spans="1:1025" x14ac:dyDescent="0.2">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row>
    <row r="445" spans="1:1025" x14ac:dyDescent="0.2">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row>
    <row r="446" spans="1:1025" x14ac:dyDescent="0.2">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row>
    <row r="447" spans="1:1025" x14ac:dyDescent="0.2">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row>
    <row r="448" spans="1:1025" x14ac:dyDescent="0.2">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row>
    <row r="449" spans="1:1025" x14ac:dyDescent="0.2">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row>
    <row r="450" spans="1:1025" x14ac:dyDescent="0.2">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row>
    <row r="451" spans="1:1025" x14ac:dyDescent="0.2">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row>
    <row r="452" spans="1:1025" x14ac:dyDescent="0.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row>
    <row r="453" spans="1:1025" x14ac:dyDescent="0.2">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row>
    <row r="454" spans="1:1025" x14ac:dyDescent="0.2">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row>
    <row r="455" spans="1:1025" x14ac:dyDescent="0.2">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row>
    <row r="456" spans="1:1025" x14ac:dyDescent="0.2">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row>
    <row r="457" spans="1:1025" x14ac:dyDescent="0.2">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row>
    <row r="458" spans="1:1025" x14ac:dyDescent="0.2">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row>
    <row r="459" spans="1:1025" x14ac:dyDescent="0.2">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row>
    <row r="460" spans="1:1025" x14ac:dyDescent="0.2">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row>
    <row r="461" spans="1:1025" x14ac:dyDescent="0.2">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row>
    <row r="462" spans="1:1025" x14ac:dyDescent="0.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row>
    <row r="463" spans="1:1025" x14ac:dyDescent="0.2">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row>
    <row r="464" spans="1:1025" x14ac:dyDescent="0.2">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row>
    <row r="465" spans="1:1025" x14ac:dyDescent="0.2">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row>
    <row r="466" spans="1:1025" x14ac:dyDescent="0.2">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row>
    <row r="467" spans="1:1025" x14ac:dyDescent="0.2">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row>
    <row r="468" spans="1:1025" x14ac:dyDescent="0.2">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row>
    <row r="469" spans="1:1025" x14ac:dyDescent="0.2">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row>
    <row r="470" spans="1:1025" x14ac:dyDescent="0.2">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row>
    <row r="471" spans="1:1025" x14ac:dyDescent="0.2">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row>
    <row r="472" spans="1:1025" x14ac:dyDescent="0.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row>
    <row r="473" spans="1:1025" x14ac:dyDescent="0.2">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row>
    <row r="474" spans="1:1025" x14ac:dyDescent="0.2">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row>
    <row r="475" spans="1:1025" x14ac:dyDescent="0.2">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row>
    <row r="476" spans="1:1025" x14ac:dyDescent="0.2">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row>
    <row r="477" spans="1:1025" x14ac:dyDescent="0.2">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row>
    <row r="478" spans="1:1025" x14ac:dyDescent="0.2">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row>
    <row r="479" spans="1:1025" x14ac:dyDescent="0.2">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row>
    <row r="480" spans="1:1025" x14ac:dyDescent="0.2">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row>
    <row r="481" spans="1:1025" x14ac:dyDescent="0.2">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row>
    <row r="482" spans="1:1025" x14ac:dyDescent="0.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row>
    <row r="483" spans="1:1025" x14ac:dyDescent="0.2">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row>
    <row r="484" spans="1:1025" x14ac:dyDescent="0.2">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row>
    <row r="485" spans="1:1025" x14ac:dyDescent="0.2">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row>
    <row r="486" spans="1:1025" x14ac:dyDescent="0.2">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row>
    <row r="487" spans="1:1025" x14ac:dyDescent="0.2">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row>
    <row r="488" spans="1:1025" x14ac:dyDescent="0.2">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row>
    <row r="489" spans="1:1025" x14ac:dyDescent="0.2">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row>
    <row r="490" spans="1:1025" x14ac:dyDescent="0.2">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row>
    <row r="491" spans="1:1025" x14ac:dyDescent="0.2">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row>
    <row r="492" spans="1:1025" x14ac:dyDescent="0.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row>
    <row r="493" spans="1:1025" x14ac:dyDescent="0.2">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row>
    <row r="494" spans="1:1025" x14ac:dyDescent="0.2">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row>
    <row r="495" spans="1:1025" x14ac:dyDescent="0.2">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row>
    <row r="496" spans="1:1025" x14ac:dyDescent="0.2">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row>
    <row r="497" spans="1:1025" x14ac:dyDescent="0.2">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row>
    <row r="498" spans="1:1025" x14ac:dyDescent="0.2">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row>
    <row r="499" spans="1:1025" x14ac:dyDescent="0.2">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row>
    <row r="500" spans="1:1025" x14ac:dyDescent="0.2">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row>
    <row r="501" spans="1:1025" x14ac:dyDescent="0.2">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row>
    <row r="502" spans="1:1025" x14ac:dyDescent="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row>
    <row r="503" spans="1:1025" x14ac:dyDescent="0.2">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row>
    <row r="504" spans="1:1025" x14ac:dyDescent="0.2">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row>
    <row r="505" spans="1:1025" x14ac:dyDescent="0.2">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row>
    <row r="506" spans="1:1025" x14ac:dyDescent="0.2">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row>
    <row r="507" spans="1:1025" x14ac:dyDescent="0.2">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row>
    <row r="508" spans="1:1025" x14ac:dyDescent="0.2">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row>
    <row r="509" spans="1:1025" x14ac:dyDescent="0.2">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row>
    <row r="510" spans="1:1025" x14ac:dyDescent="0.2">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row>
    <row r="511" spans="1:1025" x14ac:dyDescent="0.2">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row>
    <row r="512" spans="1:1025" x14ac:dyDescent="0.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row>
    <row r="513" spans="1:1025" x14ac:dyDescent="0.2">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row>
    <row r="514" spans="1:1025" x14ac:dyDescent="0.2">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row>
    <row r="515" spans="1:1025" x14ac:dyDescent="0.2">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row>
    <row r="516" spans="1:1025" x14ac:dyDescent="0.2">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row>
    <row r="517" spans="1:1025" x14ac:dyDescent="0.2">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row>
    <row r="518" spans="1:1025" x14ac:dyDescent="0.2">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row>
    <row r="519" spans="1:1025" x14ac:dyDescent="0.2">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row>
    <row r="520" spans="1:1025" x14ac:dyDescent="0.2">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row>
    <row r="521" spans="1:1025" x14ac:dyDescent="0.2">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row>
    <row r="522" spans="1:1025" x14ac:dyDescent="0.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row>
    <row r="523" spans="1:1025" x14ac:dyDescent="0.2">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row>
    <row r="524" spans="1:1025" x14ac:dyDescent="0.2">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row>
    <row r="525" spans="1:1025" x14ac:dyDescent="0.2">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row>
    <row r="526" spans="1:1025" x14ac:dyDescent="0.2">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row>
    <row r="527" spans="1:1025" x14ac:dyDescent="0.2">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row>
    <row r="528" spans="1:1025" x14ac:dyDescent="0.2">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row>
    <row r="529" spans="1:1025" x14ac:dyDescent="0.2">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row>
    <row r="530" spans="1:1025" x14ac:dyDescent="0.2">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row>
    <row r="531" spans="1:1025" x14ac:dyDescent="0.2">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row>
    <row r="532" spans="1:1025" x14ac:dyDescent="0.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row>
    <row r="533" spans="1:1025" x14ac:dyDescent="0.2">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row>
    <row r="534" spans="1:1025" x14ac:dyDescent="0.2">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row>
    <row r="535" spans="1:1025" x14ac:dyDescent="0.2">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c r="AMK535"/>
    </row>
    <row r="536" spans="1:1025" x14ac:dyDescent="0.2">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row>
  </sheetData>
  <mergeCells count="480">
    <mergeCell ref="B336:G342"/>
    <mergeCell ref="I336:N342"/>
    <mergeCell ref="P336:U342"/>
    <mergeCell ref="W336:AB342"/>
    <mergeCell ref="B343:G343"/>
    <mergeCell ref="I343:N343"/>
    <mergeCell ref="P343:U343"/>
    <mergeCell ref="W343:AB343"/>
    <mergeCell ref="B344:G348"/>
    <mergeCell ref="I344:N348"/>
    <mergeCell ref="P344:U348"/>
    <mergeCell ref="W344:AB348"/>
    <mergeCell ref="B334:E334"/>
    <mergeCell ref="F334:G334"/>
    <mergeCell ref="I334:L334"/>
    <mergeCell ref="M334:N334"/>
    <mergeCell ref="P334:S334"/>
    <mergeCell ref="T334:U334"/>
    <mergeCell ref="W334:Z334"/>
    <mergeCell ref="AA334:AB334"/>
    <mergeCell ref="B335:G335"/>
    <mergeCell ref="I335:N335"/>
    <mergeCell ref="P335:U335"/>
    <mergeCell ref="W335:AB335"/>
    <mergeCell ref="B319:G325"/>
    <mergeCell ref="I319:N325"/>
    <mergeCell ref="P319:U325"/>
    <mergeCell ref="W319:AB325"/>
    <mergeCell ref="B326:G326"/>
    <mergeCell ref="I326:N326"/>
    <mergeCell ref="P326:U326"/>
    <mergeCell ref="W326:AB326"/>
    <mergeCell ref="B327:G331"/>
    <mergeCell ref="I327:N331"/>
    <mergeCell ref="P327:U331"/>
    <mergeCell ref="W327:AB331"/>
    <mergeCell ref="B317:E317"/>
    <mergeCell ref="F317:G317"/>
    <mergeCell ref="I317:L317"/>
    <mergeCell ref="M317:N317"/>
    <mergeCell ref="P317:S317"/>
    <mergeCell ref="T317:U317"/>
    <mergeCell ref="W317:Z317"/>
    <mergeCell ref="AA317:AB317"/>
    <mergeCell ref="B318:G318"/>
    <mergeCell ref="I318:N318"/>
    <mergeCell ref="P318:U318"/>
    <mergeCell ref="W318:AB318"/>
    <mergeCell ref="B301:G307"/>
    <mergeCell ref="I301:N307"/>
    <mergeCell ref="P301:U307"/>
    <mergeCell ref="W301:AB307"/>
    <mergeCell ref="B308:G308"/>
    <mergeCell ref="I308:N308"/>
    <mergeCell ref="P308:U308"/>
    <mergeCell ref="W308:AB308"/>
    <mergeCell ref="B309:G313"/>
    <mergeCell ref="I309:N313"/>
    <mergeCell ref="P309:U313"/>
    <mergeCell ref="W309:AB313"/>
    <mergeCell ref="B299:E299"/>
    <mergeCell ref="F299:G299"/>
    <mergeCell ref="I299:L299"/>
    <mergeCell ref="M299:N299"/>
    <mergeCell ref="P299:S299"/>
    <mergeCell ref="T299:U299"/>
    <mergeCell ref="W299:Z299"/>
    <mergeCell ref="AA299:AB299"/>
    <mergeCell ref="B300:G300"/>
    <mergeCell ref="I300:N300"/>
    <mergeCell ref="P300:U300"/>
    <mergeCell ref="W300:AB300"/>
    <mergeCell ref="B284:G290"/>
    <mergeCell ref="I284:N290"/>
    <mergeCell ref="P284:U290"/>
    <mergeCell ref="W284:AB290"/>
    <mergeCell ref="B291:G291"/>
    <mergeCell ref="I291:N291"/>
    <mergeCell ref="P291:U291"/>
    <mergeCell ref="W291:AB291"/>
    <mergeCell ref="B292:G296"/>
    <mergeCell ref="I292:N296"/>
    <mergeCell ref="P292:U296"/>
    <mergeCell ref="W292:AB296"/>
    <mergeCell ref="B282:E282"/>
    <mergeCell ref="F282:G282"/>
    <mergeCell ref="I282:L282"/>
    <mergeCell ref="M282:N282"/>
    <mergeCell ref="P282:S282"/>
    <mergeCell ref="T282:U282"/>
    <mergeCell ref="W282:Z282"/>
    <mergeCell ref="AA282:AB282"/>
    <mergeCell ref="B283:G283"/>
    <mergeCell ref="I283:N283"/>
    <mergeCell ref="P283:U283"/>
    <mergeCell ref="W283:AB283"/>
    <mergeCell ref="B266:G272"/>
    <mergeCell ref="I266:N272"/>
    <mergeCell ref="P266:U272"/>
    <mergeCell ref="W266:AB272"/>
    <mergeCell ref="B273:G273"/>
    <mergeCell ref="I273:N273"/>
    <mergeCell ref="P273:U273"/>
    <mergeCell ref="W273:AB273"/>
    <mergeCell ref="B274:G278"/>
    <mergeCell ref="I274:N278"/>
    <mergeCell ref="P274:U278"/>
    <mergeCell ref="W274:AB278"/>
    <mergeCell ref="B264:E264"/>
    <mergeCell ref="F264:G264"/>
    <mergeCell ref="I264:L264"/>
    <mergeCell ref="M264:N264"/>
    <mergeCell ref="P264:S264"/>
    <mergeCell ref="T264:U264"/>
    <mergeCell ref="W264:Z264"/>
    <mergeCell ref="AA264:AB264"/>
    <mergeCell ref="B265:G265"/>
    <mergeCell ref="I265:N265"/>
    <mergeCell ref="P265:U265"/>
    <mergeCell ref="W265:AB265"/>
    <mergeCell ref="B249:G255"/>
    <mergeCell ref="I249:N255"/>
    <mergeCell ref="P249:U255"/>
    <mergeCell ref="W249:AB255"/>
    <mergeCell ref="B256:G256"/>
    <mergeCell ref="I256:N256"/>
    <mergeCell ref="P256:U256"/>
    <mergeCell ref="W256:AB256"/>
    <mergeCell ref="B257:G261"/>
    <mergeCell ref="I257:N261"/>
    <mergeCell ref="P257:U261"/>
    <mergeCell ref="W257:AB261"/>
    <mergeCell ref="B247:E247"/>
    <mergeCell ref="F247:G247"/>
    <mergeCell ref="I247:L247"/>
    <mergeCell ref="M247:N247"/>
    <mergeCell ref="P247:S247"/>
    <mergeCell ref="T247:U247"/>
    <mergeCell ref="W247:Z247"/>
    <mergeCell ref="AA247:AB247"/>
    <mergeCell ref="B248:G248"/>
    <mergeCell ref="I248:N248"/>
    <mergeCell ref="P248:U248"/>
    <mergeCell ref="W248:AB248"/>
    <mergeCell ref="B231:G237"/>
    <mergeCell ref="I231:N237"/>
    <mergeCell ref="P231:U237"/>
    <mergeCell ref="W231:AB237"/>
    <mergeCell ref="B238:G238"/>
    <mergeCell ref="I238:N238"/>
    <mergeCell ref="P238:U238"/>
    <mergeCell ref="W238:AB238"/>
    <mergeCell ref="B239:G243"/>
    <mergeCell ref="I239:N243"/>
    <mergeCell ref="P239:U243"/>
    <mergeCell ref="W239:AB243"/>
    <mergeCell ref="B229:E229"/>
    <mergeCell ref="F229:G229"/>
    <mergeCell ref="I229:L229"/>
    <mergeCell ref="M229:N229"/>
    <mergeCell ref="P229:S229"/>
    <mergeCell ref="T229:U229"/>
    <mergeCell ref="W229:Z229"/>
    <mergeCell ref="AA229:AB229"/>
    <mergeCell ref="B230:G230"/>
    <mergeCell ref="I230:N230"/>
    <mergeCell ref="P230:U230"/>
    <mergeCell ref="W230:AB230"/>
    <mergeCell ref="B214:G220"/>
    <mergeCell ref="I214:N220"/>
    <mergeCell ref="P214:U220"/>
    <mergeCell ref="W214:AB220"/>
    <mergeCell ref="B221:G221"/>
    <mergeCell ref="I221:N221"/>
    <mergeCell ref="P221:U221"/>
    <mergeCell ref="W221:AB221"/>
    <mergeCell ref="B222:G226"/>
    <mergeCell ref="I222:N226"/>
    <mergeCell ref="P222:U226"/>
    <mergeCell ref="W222:AB226"/>
    <mergeCell ref="B212:E212"/>
    <mergeCell ref="F212:G212"/>
    <mergeCell ref="I212:L212"/>
    <mergeCell ref="M212:N212"/>
    <mergeCell ref="P212:S212"/>
    <mergeCell ref="T212:U212"/>
    <mergeCell ref="W212:Z212"/>
    <mergeCell ref="AA212:AB212"/>
    <mergeCell ref="B213:G213"/>
    <mergeCell ref="I213:N213"/>
    <mergeCell ref="P213:U213"/>
    <mergeCell ref="W213:AB213"/>
    <mergeCell ref="B196:G202"/>
    <mergeCell ref="I196:N202"/>
    <mergeCell ref="P196:U202"/>
    <mergeCell ref="W196:AB202"/>
    <mergeCell ref="B203:G203"/>
    <mergeCell ref="I203:N203"/>
    <mergeCell ref="P203:U203"/>
    <mergeCell ref="W203:AB203"/>
    <mergeCell ref="B204:G208"/>
    <mergeCell ref="I204:N208"/>
    <mergeCell ref="P204:U208"/>
    <mergeCell ref="W204:AB208"/>
    <mergeCell ref="B194:E194"/>
    <mergeCell ref="F194:G194"/>
    <mergeCell ref="I194:L194"/>
    <mergeCell ref="M194:N194"/>
    <mergeCell ref="P194:S194"/>
    <mergeCell ref="T194:U194"/>
    <mergeCell ref="W194:Z194"/>
    <mergeCell ref="AA194:AB194"/>
    <mergeCell ref="B195:G195"/>
    <mergeCell ref="I195:N195"/>
    <mergeCell ref="P195:U195"/>
    <mergeCell ref="W195:AB195"/>
    <mergeCell ref="B179:G185"/>
    <mergeCell ref="I179:N185"/>
    <mergeCell ref="P179:U185"/>
    <mergeCell ref="W179:AB185"/>
    <mergeCell ref="B186:G186"/>
    <mergeCell ref="I186:N186"/>
    <mergeCell ref="P186:U186"/>
    <mergeCell ref="W186:AB186"/>
    <mergeCell ref="B187:G191"/>
    <mergeCell ref="I187:N191"/>
    <mergeCell ref="P187:U191"/>
    <mergeCell ref="W187:AB191"/>
    <mergeCell ref="B177:E177"/>
    <mergeCell ref="F177:G177"/>
    <mergeCell ref="I177:L177"/>
    <mergeCell ref="M177:N177"/>
    <mergeCell ref="P177:S177"/>
    <mergeCell ref="T177:U177"/>
    <mergeCell ref="W177:Z177"/>
    <mergeCell ref="AA177:AB177"/>
    <mergeCell ref="B178:G178"/>
    <mergeCell ref="I178:N178"/>
    <mergeCell ref="P178:U178"/>
    <mergeCell ref="W178:AB178"/>
    <mergeCell ref="B161:G167"/>
    <mergeCell ref="I161:N167"/>
    <mergeCell ref="P161:U167"/>
    <mergeCell ref="W161:AB167"/>
    <mergeCell ref="B168:G168"/>
    <mergeCell ref="I168:N168"/>
    <mergeCell ref="P168:U168"/>
    <mergeCell ref="W168:AB168"/>
    <mergeCell ref="B169:G173"/>
    <mergeCell ref="I169:N173"/>
    <mergeCell ref="P169:U173"/>
    <mergeCell ref="W169:AB173"/>
    <mergeCell ref="B159:E159"/>
    <mergeCell ref="F159:G159"/>
    <mergeCell ref="I159:L159"/>
    <mergeCell ref="M159:N159"/>
    <mergeCell ref="P159:S159"/>
    <mergeCell ref="T159:U159"/>
    <mergeCell ref="W159:Z159"/>
    <mergeCell ref="AA159:AB159"/>
    <mergeCell ref="B160:G160"/>
    <mergeCell ref="I160:N160"/>
    <mergeCell ref="P160:U160"/>
    <mergeCell ref="W160:AB160"/>
    <mergeCell ref="B144:G150"/>
    <mergeCell ref="I144:N150"/>
    <mergeCell ref="P144:U150"/>
    <mergeCell ref="W144:AB150"/>
    <mergeCell ref="B151:G151"/>
    <mergeCell ref="I151:N151"/>
    <mergeCell ref="P151:U151"/>
    <mergeCell ref="W151:AB151"/>
    <mergeCell ref="B152:G156"/>
    <mergeCell ref="I152:N156"/>
    <mergeCell ref="P152:U156"/>
    <mergeCell ref="W152:AB156"/>
    <mergeCell ref="B142:E142"/>
    <mergeCell ref="F142:G142"/>
    <mergeCell ref="I142:L142"/>
    <mergeCell ref="M142:N142"/>
    <mergeCell ref="P142:S142"/>
    <mergeCell ref="T142:U142"/>
    <mergeCell ref="W142:Z142"/>
    <mergeCell ref="AA142:AB142"/>
    <mergeCell ref="B143:G143"/>
    <mergeCell ref="I143:N143"/>
    <mergeCell ref="P143:U143"/>
    <mergeCell ref="W143:AB143"/>
    <mergeCell ref="B126:G132"/>
    <mergeCell ref="I126:N132"/>
    <mergeCell ref="P126:U132"/>
    <mergeCell ref="W126:AB132"/>
    <mergeCell ref="B133:G133"/>
    <mergeCell ref="I133:N133"/>
    <mergeCell ref="P133:U133"/>
    <mergeCell ref="W133:AB133"/>
    <mergeCell ref="B134:G138"/>
    <mergeCell ref="I134:N138"/>
    <mergeCell ref="P134:U138"/>
    <mergeCell ref="W134:AB138"/>
    <mergeCell ref="B124:E124"/>
    <mergeCell ref="F124:G124"/>
    <mergeCell ref="I124:L124"/>
    <mergeCell ref="M124:N124"/>
    <mergeCell ref="P124:S124"/>
    <mergeCell ref="T124:U124"/>
    <mergeCell ref="W124:Z124"/>
    <mergeCell ref="AA124:AB124"/>
    <mergeCell ref="B125:G125"/>
    <mergeCell ref="I125:N125"/>
    <mergeCell ref="P125:U125"/>
    <mergeCell ref="W125:AB125"/>
    <mergeCell ref="B109:G115"/>
    <mergeCell ref="I109:N115"/>
    <mergeCell ref="P109:U115"/>
    <mergeCell ref="W109:AB115"/>
    <mergeCell ref="B116:G116"/>
    <mergeCell ref="I116:N116"/>
    <mergeCell ref="P116:U116"/>
    <mergeCell ref="W116:AB116"/>
    <mergeCell ref="B117:G121"/>
    <mergeCell ref="I117:N121"/>
    <mergeCell ref="P117:U121"/>
    <mergeCell ref="W117:AB121"/>
    <mergeCell ref="B107:E107"/>
    <mergeCell ref="F107:G107"/>
    <mergeCell ref="I107:L107"/>
    <mergeCell ref="M107:N107"/>
    <mergeCell ref="P107:S107"/>
    <mergeCell ref="T107:U107"/>
    <mergeCell ref="W107:Z107"/>
    <mergeCell ref="AA107:AB107"/>
    <mergeCell ref="B108:G108"/>
    <mergeCell ref="I108:N108"/>
    <mergeCell ref="P108:U108"/>
    <mergeCell ref="W108:AB108"/>
    <mergeCell ref="B91:G97"/>
    <mergeCell ref="I91:N97"/>
    <mergeCell ref="P91:U97"/>
    <mergeCell ref="W91:AB97"/>
    <mergeCell ref="B98:G98"/>
    <mergeCell ref="I98:N98"/>
    <mergeCell ref="P98:U98"/>
    <mergeCell ref="W98:AB98"/>
    <mergeCell ref="B99:G103"/>
    <mergeCell ref="I99:N103"/>
    <mergeCell ref="P99:U103"/>
    <mergeCell ref="W99:AB103"/>
    <mergeCell ref="B89:E89"/>
    <mergeCell ref="F89:G89"/>
    <mergeCell ref="I89:L89"/>
    <mergeCell ref="M89:N89"/>
    <mergeCell ref="P89:S89"/>
    <mergeCell ref="T89:U89"/>
    <mergeCell ref="W89:Z89"/>
    <mergeCell ref="AA89:AB89"/>
    <mergeCell ref="B90:G90"/>
    <mergeCell ref="I90:N90"/>
    <mergeCell ref="P90:U90"/>
    <mergeCell ref="W90:AB90"/>
    <mergeCell ref="B74:G80"/>
    <mergeCell ref="I74:N80"/>
    <mergeCell ref="P74:U80"/>
    <mergeCell ref="W74:AB80"/>
    <mergeCell ref="B81:G81"/>
    <mergeCell ref="I81:N81"/>
    <mergeCell ref="P81:U81"/>
    <mergeCell ref="W81:AB81"/>
    <mergeCell ref="B82:G86"/>
    <mergeCell ref="I82:N86"/>
    <mergeCell ref="P82:U86"/>
    <mergeCell ref="W82:AB86"/>
    <mergeCell ref="B72:E72"/>
    <mergeCell ref="F72:G72"/>
    <mergeCell ref="I72:L72"/>
    <mergeCell ref="M72:N72"/>
    <mergeCell ref="P72:S72"/>
    <mergeCell ref="T72:U72"/>
    <mergeCell ref="W72:Z72"/>
    <mergeCell ref="AA72:AB72"/>
    <mergeCell ref="B73:G73"/>
    <mergeCell ref="I73:N73"/>
    <mergeCell ref="P73:U73"/>
    <mergeCell ref="W73:AB73"/>
    <mergeCell ref="B56:G62"/>
    <mergeCell ref="I56:N62"/>
    <mergeCell ref="P56:U62"/>
    <mergeCell ref="W56:AB62"/>
    <mergeCell ref="B63:G63"/>
    <mergeCell ref="I63:N63"/>
    <mergeCell ref="P63:U63"/>
    <mergeCell ref="W63:AB63"/>
    <mergeCell ref="B64:G68"/>
    <mergeCell ref="I64:N68"/>
    <mergeCell ref="P64:U68"/>
    <mergeCell ref="W64:AB68"/>
    <mergeCell ref="B54:E54"/>
    <mergeCell ref="F54:G54"/>
    <mergeCell ref="I54:L54"/>
    <mergeCell ref="M54:N54"/>
    <mergeCell ref="P54:S54"/>
    <mergeCell ref="T54:U54"/>
    <mergeCell ref="W54:Z54"/>
    <mergeCell ref="AA54:AB54"/>
    <mergeCell ref="B55:G55"/>
    <mergeCell ref="I55:N55"/>
    <mergeCell ref="P55:U55"/>
    <mergeCell ref="W55:AB55"/>
    <mergeCell ref="B39:G45"/>
    <mergeCell ref="I39:N45"/>
    <mergeCell ref="P39:U45"/>
    <mergeCell ref="W39:AB45"/>
    <mergeCell ref="B46:G46"/>
    <mergeCell ref="I46:N46"/>
    <mergeCell ref="P46:U46"/>
    <mergeCell ref="W46:AB46"/>
    <mergeCell ref="B47:G51"/>
    <mergeCell ref="I47:N51"/>
    <mergeCell ref="P47:U51"/>
    <mergeCell ref="W47:AB51"/>
    <mergeCell ref="B37:E37"/>
    <mergeCell ref="F37:G37"/>
    <mergeCell ref="I37:L37"/>
    <mergeCell ref="M37:N37"/>
    <mergeCell ref="P37:S37"/>
    <mergeCell ref="T37:U37"/>
    <mergeCell ref="W37:Z37"/>
    <mergeCell ref="AA37:AB37"/>
    <mergeCell ref="B38:G38"/>
    <mergeCell ref="I38:N38"/>
    <mergeCell ref="P38:U38"/>
    <mergeCell ref="W38:AB38"/>
    <mergeCell ref="B21:G27"/>
    <mergeCell ref="I21:N27"/>
    <mergeCell ref="P21:U27"/>
    <mergeCell ref="W21:AB27"/>
    <mergeCell ref="B28:G28"/>
    <mergeCell ref="I28:N28"/>
    <mergeCell ref="P28:U28"/>
    <mergeCell ref="W28:AB28"/>
    <mergeCell ref="B29:G33"/>
    <mergeCell ref="I29:N33"/>
    <mergeCell ref="P29:U33"/>
    <mergeCell ref="W29:AB33"/>
    <mergeCell ref="B19:E19"/>
    <mergeCell ref="F19:G19"/>
    <mergeCell ref="I19:L19"/>
    <mergeCell ref="M19:N19"/>
    <mergeCell ref="P19:S19"/>
    <mergeCell ref="T19:U19"/>
    <mergeCell ref="W19:Z19"/>
    <mergeCell ref="AA19:AB19"/>
    <mergeCell ref="B20:G20"/>
    <mergeCell ref="I20:N20"/>
    <mergeCell ref="P20:U20"/>
    <mergeCell ref="W20:AB20"/>
    <mergeCell ref="B4:G10"/>
    <mergeCell ref="I4:N10"/>
    <mergeCell ref="P4:U10"/>
    <mergeCell ref="W4:AB10"/>
    <mergeCell ref="B11:G11"/>
    <mergeCell ref="I11:N11"/>
    <mergeCell ref="P11:U11"/>
    <mergeCell ref="W11:AB11"/>
    <mergeCell ref="B12:G16"/>
    <mergeCell ref="I12:N16"/>
    <mergeCell ref="P12:U16"/>
    <mergeCell ref="W12:AB16"/>
    <mergeCell ref="B2:E2"/>
    <mergeCell ref="F2:G2"/>
    <mergeCell ref="I2:L2"/>
    <mergeCell ref="M2:N2"/>
    <mergeCell ref="P2:S2"/>
    <mergeCell ref="T2:U2"/>
    <mergeCell ref="W2:Z2"/>
    <mergeCell ref="AA2:AB2"/>
    <mergeCell ref="B3:G3"/>
    <mergeCell ref="I3:N3"/>
    <mergeCell ref="P3:U3"/>
    <mergeCell ref="W3:AB3"/>
  </mergeCells>
  <conditionalFormatting sqref="I72">
    <cfRule type="cellIs" dxfId="187" priority="1" operator="equal">
      <formula>"Test"</formula>
    </cfRule>
  </conditionalFormatting>
  <conditionalFormatting sqref="I2">
    <cfRule type="cellIs" dxfId="186" priority="2" operator="equal">
      <formula>"Test"</formula>
    </cfRule>
  </conditionalFormatting>
  <conditionalFormatting sqref="P2">
    <cfRule type="cellIs" dxfId="185" priority="3" operator="equal">
      <formula>"Test"</formula>
    </cfRule>
  </conditionalFormatting>
  <conditionalFormatting sqref="W2">
    <cfRule type="cellIs" dxfId="184" priority="4" operator="equal">
      <formula>"Test"</formula>
    </cfRule>
  </conditionalFormatting>
  <conditionalFormatting sqref="B19">
    <cfRule type="cellIs" dxfId="183" priority="5" operator="equal">
      <formula>"Test"</formula>
    </cfRule>
  </conditionalFormatting>
  <conditionalFormatting sqref="B89">
    <cfRule type="cellIs" dxfId="182" priority="6" operator="equal">
      <formula>"Test"</formula>
    </cfRule>
  </conditionalFormatting>
  <conditionalFormatting sqref="P72">
    <cfRule type="cellIs" dxfId="181" priority="7" operator="equal">
      <formula>"Test"</formula>
    </cfRule>
  </conditionalFormatting>
  <conditionalFormatting sqref="W72">
    <cfRule type="cellIs" dxfId="180" priority="8" operator="equal">
      <formula>"Test"</formula>
    </cfRule>
  </conditionalFormatting>
  <conditionalFormatting sqref="I89">
    <cfRule type="cellIs" dxfId="179" priority="9" operator="equal">
      <formula>"Test"</formula>
    </cfRule>
  </conditionalFormatting>
  <conditionalFormatting sqref="AA72">
    <cfRule type="cellIs" dxfId="178" priority="10" operator="equal">
      <formula>"Test"</formula>
    </cfRule>
  </conditionalFormatting>
  <conditionalFormatting sqref="M2">
    <cfRule type="cellIs" dxfId="177" priority="11" operator="equal">
      <formula>"Test"</formula>
    </cfRule>
  </conditionalFormatting>
  <conditionalFormatting sqref="T2">
    <cfRule type="cellIs" dxfId="176" priority="12" operator="equal">
      <formula>"Test"</formula>
    </cfRule>
  </conditionalFormatting>
  <conditionalFormatting sqref="AA2">
    <cfRule type="cellIs" dxfId="175" priority="13" operator="equal">
      <formula>"Test"</formula>
    </cfRule>
  </conditionalFormatting>
  <conditionalFormatting sqref="F19">
    <cfRule type="cellIs" dxfId="174" priority="14" operator="equal">
      <formula>"Test"</formula>
    </cfRule>
  </conditionalFormatting>
  <conditionalFormatting sqref="M72">
    <cfRule type="cellIs" dxfId="173" priority="15" operator="equal">
      <formula>"Test"</formula>
    </cfRule>
  </conditionalFormatting>
  <conditionalFormatting sqref="M89">
    <cfRule type="cellIs" dxfId="172" priority="16" operator="equal">
      <formula>"Test"</formula>
    </cfRule>
  </conditionalFormatting>
  <conditionalFormatting sqref="T72">
    <cfRule type="cellIs" dxfId="171" priority="17" operator="equal">
      <formula>"Test"</formula>
    </cfRule>
  </conditionalFormatting>
  <conditionalFormatting sqref="F89">
    <cfRule type="cellIs" dxfId="170" priority="18" operator="equal">
      <formula>"Test"</formula>
    </cfRule>
  </conditionalFormatting>
  <printOptions horizontalCentered="1" verticalCentered="1"/>
  <pageMargins left="0.7" right="0.7" top="0.75" bottom="0.75" header="0.51180555555555496" footer="0.51180555555555496"/>
  <pageSetup firstPageNumber="0" orientation="landscape" r:id="rId1"/>
  <rowBreaks count="9" manualBreakCount="9">
    <brk id="35" max="16383" man="1"/>
    <brk id="70" max="16383" man="1"/>
    <brk id="105" max="16383" man="1"/>
    <brk id="140" max="16383" man="1"/>
    <brk id="175" max="16383" man="1"/>
    <brk id="210" max="16383" man="1"/>
    <brk id="245" max="16383" man="1"/>
    <brk id="280" max="16383" man="1"/>
    <brk id="315"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76"/>
  <sheetViews>
    <sheetView view="pageBreakPreview" zoomScaleNormal="85" zoomScaleSheetLayoutView="100" zoomScalePageLayoutView="85" workbookViewId="0">
      <selection activeCell="AE82" sqref="AE82"/>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2.42578125" style="96" customWidth="1"/>
    <col min="30" max="1025" width="8.85546875" style="39"/>
  </cols>
  <sheetData>
    <row r="1" spans="1:1024" s="42" customFormat="1" ht="11.25" customHeight="1" x14ac:dyDescent="0.2">
      <c r="A1" s="4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row>
    <row r="2" spans="1:1024" s="45" customFormat="1" ht="33.75" customHeight="1" thickBot="1" x14ac:dyDescent="0.35">
      <c r="A2" s="43"/>
      <c r="B2" s="114" t="e">
        <f ca="1">INDIRECT("Other!A" &amp;VALUE(C17))</f>
        <v>#REF!</v>
      </c>
      <c r="C2" s="114"/>
      <c r="D2" s="114"/>
      <c r="E2" s="114"/>
      <c r="F2" s="115" t="e">
        <f ca="1">CONCATENATE(INDIRECT("Other!E" &amp;VALUE(C17)), " Dinarim")</f>
        <v>#REF!</v>
      </c>
      <c r="G2" s="115"/>
      <c r="H2" s="77"/>
      <c r="I2" s="114" t="e">
        <f ca="1">INDIRECT("Other!A" &amp;VALUE(J17))</f>
        <v>#REF!</v>
      </c>
      <c r="J2" s="114"/>
      <c r="K2" s="114"/>
      <c r="L2" s="114"/>
      <c r="M2" s="115" t="e">
        <f ca="1">CONCATENATE(INDIRECT("Other!E" &amp;VALUE(J17)), " Dinarim")</f>
        <v>#REF!</v>
      </c>
      <c r="N2" s="115"/>
      <c r="O2" s="77"/>
      <c r="P2" s="114" t="e">
        <f ca="1">INDIRECT("Other!A" &amp;VALUE(Q17))</f>
        <v>#REF!</v>
      </c>
      <c r="Q2" s="114"/>
      <c r="R2" s="114"/>
      <c r="S2" s="114"/>
      <c r="T2" s="115" t="e">
        <f ca="1">CONCATENATE(INDIRECT("Other!E" &amp;VALUE(Q17)), " Dinarim")</f>
        <v>#REF!</v>
      </c>
      <c r="U2" s="115"/>
      <c r="V2" s="77"/>
      <c r="W2" s="114" t="e">
        <f ca="1">INDIRECT("Other!A" &amp;VALUE(X17))</f>
        <v>#REF!</v>
      </c>
      <c r="X2" s="114"/>
      <c r="Y2" s="114"/>
      <c r="Z2" s="114"/>
      <c r="AA2" s="115" t="e">
        <f ca="1">CONCATENATE(INDIRECT("Other!E" &amp;VALUE(X17)), " Dinarim")</f>
        <v>#REF!</v>
      </c>
      <c r="AB2" s="115"/>
      <c r="AC2" s="44"/>
    </row>
    <row r="3" spans="1:1024" s="39" customFormat="1" ht="18.75" thickTop="1" thickBot="1" x14ac:dyDescent="0.35">
      <c r="A3" s="40"/>
      <c r="B3" s="106" t="e">
        <f ca="1">IF(INDIRECT("Other!B"&amp;VALUE(C17))=0,"",INDIRECT("Other!B"&amp;VALUE(C17)))</f>
        <v>#REF!</v>
      </c>
      <c r="C3" s="106"/>
      <c r="D3" s="106"/>
      <c r="E3" s="106"/>
      <c r="F3" s="106"/>
      <c r="G3" s="106"/>
      <c r="H3" s="46"/>
      <c r="I3" s="106" t="e">
        <f ca="1">IF(INDIRECT("Other!B"&amp;VALUE(J17))=0,"",INDIRECT("Other!B"&amp;VALUE(J17)))</f>
        <v>#REF!</v>
      </c>
      <c r="J3" s="106"/>
      <c r="K3" s="106"/>
      <c r="L3" s="106"/>
      <c r="M3" s="106"/>
      <c r="N3" s="106"/>
      <c r="O3" s="46"/>
      <c r="P3" s="106" t="e">
        <f ca="1">IF(INDIRECT("Other!B"&amp;VALUE(Q17))=0,"",INDIRECT("Other!B"&amp;VALUE(Q17)))</f>
        <v>#REF!</v>
      </c>
      <c r="Q3" s="106"/>
      <c r="R3" s="106"/>
      <c r="S3" s="106"/>
      <c r="T3" s="106"/>
      <c r="U3" s="106"/>
      <c r="V3" s="46"/>
      <c r="W3" s="106" t="e">
        <f ca="1">IF(INDIRECT("Other!B"&amp;VALUE(X17))=0,"",INDIRECT("Other!B"&amp;VALUE(X17)))</f>
        <v>#REF!</v>
      </c>
      <c r="X3" s="106"/>
      <c r="Y3" s="106"/>
      <c r="Z3" s="106"/>
      <c r="AA3" s="106"/>
      <c r="AB3" s="106"/>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39" customFormat="1" ht="12.75" customHeight="1" thickTop="1" thickBot="1" x14ac:dyDescent="0.25">
      <c r="A4" s="40"/>
      <c r="B4" s="107" t="e">
        <f ca="1">IF(INDIRECT("Other!D"&amp;VALUE(C17))=0,"",INDIRECT("Other!D"&amp;VALUE(C17)))</f>
        <v>#REF!</v>
      </c>
      <c r="C4" s="107"/>
      <c r="D4" s="107"/>
      <c r="E4" s="107"/>
      <c r="F4" s="107"/>
      <c r="G4" s="107"/>
      <c r="H4" s="46"/>
      <c r="I4" s="107" t="e">
        <f ca="1">IF(INDIRECT("Other!D"&amp;VALUE(J17))=0,"",INDIRECT("Other!D"&amp;VALUE(J17)))</f>
        <v>#REF!</v>
      </c>
      <c r="J4" s="107"/>
      <c r="K4" s="107"/>
      <c r="L4" s="107"/>
      <c r="M4" s="107"/>
      <c r="N4" s="107"/>
      <c r="O4" s="46"/>
      <c r="P4" s="107" t="e">
        <f ca="1">IF(INDIRECT("Other!D"&amp;VALUE(Q17))=0,"",INDIRECT("Other!D"&amp;VALUE(Q17)))</f>
        <v>#REF!</v>
      </c>
      <c r="Q4" s="107"/>
      <c r="R4" s="107"/>
      <c r="S4" s="107"/>
      <c r="T4" s="107"/>
      <c r="U4" s="107"/>
      <c r="V4" s="46"/>
      <c r="W4" s="107" t="e">
        <f ca="1">IF(INDIRECT("Other!D"&amp;VALUE(X17))=0,"",INDIRECT("Other!D"&amp;VALUE(X17)))</f>
        <v>#REF!</v>
      </c>
      <c r="X4" s="107"/>
      <c r="Y4" s="107"/>
      <c r="Z4" s="107"/>
      <c r="AA4" s="107"/>
      <c r="AB4" s="107"/>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s="39" customFormat="1" ht="12.75" customHeight="1" thickTop="1" thickBot="1" x14ac:dyDescent="0.25">
      <c r="A5" s="40"/>
      <c r="B5" s="107"/>
      <c r="C5" s="107"/>
      <c r="D5" s="107"/>
      <c r="E5" s="107"/>
      <c r="F5" s="107"/>
      <c r="G5" s="107"/>
      <c r="H5" s="46"/>
      <c r="I5" s="107"/>
      <c r="J5" s="107"/>
      <c r="K5" s="107"/>
      <c r="L5" s="107"/>
      <c r="M5" s="107"/>
      <c r="N5" s="107"/>
      <c r="O5" s="46"/>
      <c r="P5" s="107"/>
      <c r="Q5" s="107"/>
      <c r="R5" s="107"/>
      <c r="S5" s="107"/>
      <c r="T5" s="107"/>
      <c r="U5" s="107"/>
      <c r="V5" s="46"/>
      <c r="W5" s="107"/>
      <c r="X5" s="107"/>
      <c r="Y5" s="107"/>
      <c r="Z5" s="107"/>
      <c r="AA5" s="107"/>
      <c r="AB5" s="107"/>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39" customFormat="1" ht="12.75" customHeight="1" thickTop="1" thickBot="1" x14ac:dyDescent="0.25">
      <c r="A6" s="40"/>
      <c r="B6" s="107"/>
      <c r="C6" s="107"/>
      <c r="D6" s="107"/>
      <c r="E6" s="107"/>
      <c r="F6" s="107"/>
      <c r="G6" s="107"/>
      <c r="H6" s="46"/>
      <c r="I6" s="107"/>
      <c r="J6" s="107"/>
      <c r="K6" s="107"/>
      <c r="L6" s="107"/>
      <c r="M6" s="107"/>
      <c r="N6" s="107"/>
      <c r="O6" s="46"/>
      <c r="P6" s="107"/>
      <c r="Q6" s="107"/>
      <c r="R6" s="107"/>
      <c r="S6" s="107"/>
      <c r="T6" s="107"/>
      <c r="U6" s="107"/>
      <c r="V6" s="46"/>
      <c r="W6" s="107"/>
      <c r="X6" s="107"/>
      <c r="Y6" s="107"/>
      <c r="Z6" s="107"/>
      <c r="AA6" s="107"/>
      <c r="AB6" s="107"/>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39" customFormat="1" ht="12.75" customHeight="1" thickTop="1" thickBot="1" x14ac:dyDescent="0.25">
      <c r="A7" s="40"/>
      <c r="B7" s="107"/>
      <c r="C7" s="107"/>
      <c r="D7" s="107"/>
      <c r="E7" s="107"/>
      <c r="F7" s="107"/>
      <c r="G7" s="107"/>
      <c r="H7" s="46"/>
      <c r="I7" s="107"/>
      <c r="J7" s="107"/>
      <c r="K7" s="107"/>
      <c r="L7" s="107"/>
      <c r="M7" s="107"/>
      <c r="N7" s="107"/>
      <c r="O7" s="46"/>
      <c r="P7" s="107"/>
      <c r="Q7" s="107"/>
      <c r="R7" s="107"/>
      <c r="S7" s="107"/>
      <c r="T7" s="107"/>
      <c r="U7" s="107"/>
      <c r="V7" s="46"/>
      <c r="W7" s="107"/>
      <c r="X7" s="107"/>
      <c r="Y7" s="107"/>
      <c r="Z7" s="107"/>
      <c r="AA7" s="107"/>
      <c r="AB7" s="107"/>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s="39" customFormat="1" ht="12.75" customHeight="1" thickTop="1" thickBot="1" x14ac:dyDescent="0.25">
      <c r="A8" s="40"/>
      <c r="B8" s="107"/>
      <c r="C8" s="107"/>
      <c r="D8" s="107"/>
      <c r="E8" s="107"/>
      <c r="F8" s="107"/>
      <c r="G8" s="107"/>
      <c r="H8" s="46"/>
      <c r="I8" s="107"/>
      <c r="J8" s="107"/>
      <c r="K8" s="107"/>
      <c r="L8" s="107"/>
      <c r="M8" s="107"/>
      <c r="N8" s="107"/>
      <c r="O8" s="46"/>
      <c r="P8" s="107"/>
      <c r="Q8" s="107"/>
      <c r="R8" s="107"/>
      <c r="S8" s="107"/>
      <c r="T8" s="107"/>
      <c r="U8" s="107"/>
      <c r="V8" s="46"/>
      <c r="W8" s="107"/>
      <c r="X8" s="107"/>
      <c r="Y8" s="107"/>
      <c r="Z8" s="107"/>
      <c r="AA8" s="107"/>
      <c r="AB8" s="107"/>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s="39" customFormat="1" ht="12.75" customHeight="1" thickTop="1" thickBot="1" x14ac:dyDescent="0.25">
      <c r="A9" s="40"/>
      <c r="B9" s="107"/>
      <c r="C9" s="107"/>
      <c r="D9" s="107"/>
      <c r="E9" s="107"/>
      <c r="F9" s="107"/>
      <c r="G9" s="107"/>
      <c r="H9" s="46"/>
      <c r="I9" s="107"/>
      <c r="J9" s="107"/>
      <c r="K9" s="107"/>
      <c r="L9" s="107"/>
      <c r="M9" s="107"/>
      <c r="N9" s="107"/>
      <c r="O9" s="46"/>
      <c r="P9" s="107"/>
      <c r="Q9" s="107"/>
      <c r="R9" s="107"/>
      <c r="S9" s="107"/>
      <c r="T9" s="107"/>
      <c r="U9" s="107"/>
      <c r="V9" s="46"/>
      <c r="W9" s="107"/>
      <c r="X9" s="107"/>
      <c r="Y9" s="107"/>
      <c r="Z9" s="107"/>
      <c r="AA9" s="107"/>
      <c r="AB9" s="107"/>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39" customFormat="1" ht="12.75" customHeight="1" thickTop="1" x14ac:dyDescent="0.2">
      <c r="A10" s="40"/>
      <c r="B10" s="107"/>
      <c r="C10" s="107"/>
      <c r="D10" s="107"/>
      <c r="E10" s="107"/>
      <c r="F10" s="107"/>
      <c r="G10" s="107"/>
      <c r="H10" s="46"/>
      <c r="I10" s="107"/>
      <c r="J10" s="107"/>
      <c r="K10" s="107"/>
      <c r="L10" s="107"/>
      <c r="M10" s="107"/>
      <c r="N10" s="107"/>
      <c r="O10" s="46"/>
      <c r="P10" s="107"/>
      <c r="Q10" s="107"/>
      <c r="R10" s="107"/>
      <c r="S10" s="107"/>
      <c r="T10" s="107"/>
      <c r="U10" s="107"/>
      <c r="V10" s="46"/>
      <c r="W10" s="107"/>
      <c r="X10" s="107"/>
      <c r="Y10" s="107"/>
      <c r="Z10" s="107"/>
      <c r="AA10" s="107"/>
      <c r="AB10" s="107"/>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s="39" customFormat="1" ht="12.75" customHeight="1" x14ac:dyDescent="0.2">
      <c r="A11" s="40"/>
      <c r="B11" s="108" t="str">
        <f ca="1">(INDIRECT("Data!D"&amp;6))</f>
        <v>Owner:</v>
      </c>
      <c r="C11" s="108"/>
      <c r="D11" s="108"/>
      <c r="E11" s="108"/>
      <c r="F11" s="108"/>
      <c r="G11" s="108"/>
      <c r="H11" s="46"/>
      <c r="I11" s="108" t="str">
        <f ca="1">(INDIRECT("Data!D"&amp;6))</f>
        <v>Owner:</v>
      </c>
      <c r="J11" s="108"/>
      <c r="K11" s="108"/>
      <c r="L11" s="108"/>
      <c r="M11" s="108"/>
      <c r="N11" s="108"/>
      <c r="O11" s="46"/>
      <c r="P11" s="108" t="str">
        <f ca="1">(INDIRECT("Data!D"&amp;6))</f>
        <v>Owner:</v>
      </c>
      <c r="Q11" s="108"/>
      <c r="R11" s="108"/>
      <c r="S11" s="108"/>
      <c r="T11" s="108"/>
      <c r="U11" s="108"/>
      <c r="V11" s="46"/>
      <c r="W11" s="108" t="str">
        <f ca="1">(INDIRECT("Data!D"&amp;6))</f>
        <v>Owner:</v>
      </c>
      <c r="X11" s="108"/>
      <c r="Y11" s="108"/>
      <c r="Z11" s="108"/>
      <c r="AA11" s="108"/>
      <c r="AB11" s="108"/>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39" customFormat="1" ht="12.75" customHeight="1" x14ac:dyDescent="0.2">
      <c r="A12" s="40"/>
      <c r="B12" s="109" t="e">
        <f ca="1">IF(INDIRECT("Other!C"&amp;VALUE(C17))=0,"",INDIRECT("Other!C"&amp;VALUE(C17)))</f>
        <v>#REF!</v>
      </c>
      <c r="C12" s="109"/>
      <c r="D12" s="109"/>
      <c r="E12" s="109"/>
      <c r="F12" s="109"/>
      <c r="G12" s="109"/>
      <c r="H12" s="46"/>
      <c r="I12" s="109" t="e">
        <f ca="1">IF(INDIRECT("Other!C"&amp;VALUE(J17))=0,"",INDIRECT("Other!C"&amp;VALUE(J17)))</f>
        <v>#REF!</v>
      </c>
      <c r="J12" s="109"/>
      <c r="K12" s="109"/>
      <c r="L12" s="109"/>
      <c r="M12" s="109"/>
      <c r="N12" s="109"/>
      <c r="O12" s="46"/>
      <c r="P12" s="109" t="e">
        <f ca="1">IF(INDIRECT("Other!C"&amp;VALUE(Q17))=0,"",INDIRECT("Other!C"&amp;VALUE(Q17)))</f>
        <v>#REF!</v>
      </c>
      <c r="Q12" s="109"/>
      <c r="R12" s="109"/>
      <c r="S12" s="109"/>
      <c r="T12" s="109"/>
      <c r="U12" s="109"/>
      <c r="V12" s="46"/>
      <c r="W12" s="109" t="e">
        <f ca="1">IF(INDIRECT("Other!C"&amp;VALUE(X17))=0,"",INDIRECT("Other!C"&amp;VALUE(X17)))</f>
        <v>#REF!</v>
      </c>
      <c r="X12" s="109"/>
      <c r="Y12" s="109"/>
      <c r="Z12" s="109"/>
      <c r="AA12" s="109"/>
      <c r="AB12" s="109"/>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s="39" customFormat="1" ht="12.75" customHeight="1" x14ac:dyDescent="0.2">
      <c r="A13" s="40"/>
      <c r="B13" s="109"/>
      <c r="C13" s="109"/>
      <c r="D13" s="109"/>
      <c r="E13" s="109"/>
      <c r="F13" s="109"/>
      <c r="G13" s="109"/>
      <c r="H13" s="46"/>
      <c r="I13" s="109"/>
      <c r="J13" s="109"/>
      <c r="K13" s="109"/>
      <c r="L13" s="109"/>
      <c r="M13" s="109"/>
      <c r="N13" s="109"/>
      <c r="O13" s="46"/>
      <c r="P13" s="109"/>
      <c r="Q13" s="109"/>
      <c r="R13" s="109"/>
      <c r="S13" s="109"/>
      <c r="T13" s="109"/>
      <c r="U13" s="109"/>
      <c r="V13" s="46"/>
      <c r="W13" s="109"/>
      <c r="X13" s="109"/>
      <c r="Y13" s="109"/>
      <c r="Z13" s="109"/>
      <c r="AA13" s="109"/>
      <c r="AB13" s="109"/>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39" customFormat="1" ht="12.75" customHeight="1" x14ac:dyDescent="0.2">
      <c r="A14" s="40"/>
      <c r="B14" s="109"/>
      <c r="C14" s="109"/>
      <c r="D14" s="109"/>
      <c r="E14" s="109"/>
      <c r="F14" s="109"/>
      <c r="G14" s="109"/>
      <c r="H14" s="46"/>
      <c r="I14" s="109"/>
      <c r="J14" s="109"/>
      <c r="K14" s="109"/>
      <c r="L14" s="109"/>
      <c r="M14" s="109"/>
      <c r="N14" s="109"/>
      <c r="O14" s="46"/>
      <c r="P14" s="109"/>
      <c r="Q14" s="109"/>
      <c r="R14" s="109"/>
      <c r="S14" s="109"/>
      <c r="T14" s="109"/>
      <c r="U14" s="109"/>
      <c r="V14" s="46"/>
      <c r="W14" s="109"/>
      <c r="X14" s="109"/>
      <c r="Y14" s="109"/>
      <c r="Z14" s="109"/>
      <c r="AA14" s="109"/>
      <c r="AB14" s="109"/>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39" customFormat="1" ht="12.75" customHeight="1" x14ac:dyDescent="0.2">
      <c r="A15" s="40"/>
      <c r="B15" s="109"/>
      <c r="C15" s="109"/>
      <c r="D15" s="109"/>
      <c r="E15" s="109"/>
      <c r="F15" s="109"/>
      <c r="G15" s="109"/>
      <c r="H15" s="46"/>
      <c r="I15" s="109"/>
      <c r="J15" s="109"/>
      <c r="K15" s="109"/>
      <c r="L15" s="109"/>
      <c r="M15" s="109"/>
      <c r="N15" s="109"/>
      <c r="O15" s="46"/>
      <c r="P15" s="109"/>
      <c r="Q15" s="109"/>
      <c r="R15" s="109"/>
      <c r="S15" s="109"/>
      <c r="T15" s="109"/>
      <c r="U15" s="109"/>
      <c r="V15" s="46"/>
      <c r="W15" s="109"/>
      <c r="X15" s="109"/>
      <c r="Y15" s="109"/>
      <c r="Z15" s="109"/>
      <c r="AA15" s="109"/>
      <c r="AB15" s="109"/>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s="39" customFormat="1" ht="9.75" customHeight="1" x14ac:dyDescent="0.2">
      <c r="A16" s="40"/>
      <c r="B16" s="109"/>
      <c r="C16" s="109"/>
      <c r="D16" s="109"/>
      <c r="E16" s="109"/>
      <c r="F16" s="109"/>
      <c r="G16" s="109"/>
      <c r="H16" s="46"/>
      <c r="I16" s="109"/>
      <c r="J16" s="109"/>
      <c r="K16" s="109"/>
      <c r="L16" s="109"/>
      <c r="M16" s="109"/>
      <c r="N16" s="109"/>
      <c r="O16" s="46"/>
      <c r="P16" s="109"/>
      <c r="Q16" s="109"/>
      <c r="R16" s="109"/>
      <c r="S16" s="109"/>
      <c r="T16" s="109"/>
      <c r="U16" s="109"/>
      <c r="V16" s="46"/>
      <c r="W16" s="109"/>
      <c r="X16" s="109"/>
      <c r="Y16" s="109"/>
      <c r="Z16" s="109"/>
      <c r="AA16" s="109"/>
      <c r="AB16" s="109"/>
      <c r="AC16" s="4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s="39" customFormat="1" x14ac:dyDescent="0.2">
      <c r="A17" s="40"/>
      <c r="B17" s="47" t="str">
        <f ca="1">(INDIRECT("Data!A"&amp;16))</f>
        <v>OTR</v>
      </c>
      <c r="C17" s="48">
        <v>5</v>
      </c>
      <c r="D17" s="49"/>
      <c r="E17" s="49"/>
      <c r="F17" s="50" t="s">
        <v>180</v>
      </c>
      <c r="G17" s="51" t="str">
        <f ca="1">(INDIRECT("Data!E"&amp;1))</f>
        <v>0.1.5</v>
      </c>
      <c r="H17" s="46"/>
      <c r="I17" s="47" t="str">
        <f ca="1">(INDIRECT("Data!A"&amp;16))</f>
        <v>OTR</v>
      </c>
      <c r="J17" s="48">
        <v>5</v>
      </c>
      <c r="K17" s="49"/>
      <c r="L17" s="49"/>
      <c r="M17" s="50" t="s">
        <v>180</v>
      </c>
      <c r="N17" s="51" t="str">
        <f ca="1">(INDIRECT("Data!E"&amp;1))</f>
        <v>0.1.5</v>
      </c>
      <c r="O17" s="46"/>
      <c r="P17" s="47" t="str">
        <f ca="1">(INDIRECT("Data!A"&amp;16))</f>
        <v>OTR</v>
      </c>
      <c r="Q17" s="48">
        <v>5</v>
      </c>
      <c r="R17" s="49"/>
      <c r="S17" s="49"/>
      <c r="T17" s="50" t="s">
        <v>180</v>
      </c>
      <c r="U17" s="51" t="str">
        <f ca="1">(INDIRECT("Data!E"&amp;1))</f>
        <v>0.1.5</v>
      </c>
      <c r="V17" s="46"/>
      <c r="W17" s="47" t="str">
        <f ca="1">(INDIRECT("Data!A"&amp;16))</f>
        <v>OTR</v>
      </c>
      <c r="X17" s="48">
        <v>5</v>
      </c>
      <c r="Y17" s="49"/>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row>
    <row r="19" spans="1:1024" s="45" customFormat="1" ht="33.75" customHeight="1" thickBot="1" x14ac:dyDescent="0.35">
      <c r="A19" s="43"/>
      <c r="B19" s="114" t="e">
        <f ca="1">INDIRECT("Other!A" &amp;VALUE(C34))</f>
        <v>#REF!</v>
      </c>
      <c r="C19" s="114"/>
      <c r="D19" s="114"/>
      <c r="E19" s="114"/>
      <c r="F19" s="115" t="e">
        <f ca="1">CONCATENATE(INDIRECT("Other!E" &amp;VALUE(C34)), " Dinarim")</f>
        <v>#REF!</v>
      </c>
      <c r="G19" s="115"/>
      <c r="H19" s="77"/>
      <c r="I19" s="114" t="e">
        <f ca="1">INDIRECT("Other!A" &amp;VALUE(J34))</f>
        <v>#REF!</v>
      </c>
      <c r="J19" s="114"/>
      <c r="K19" s="114"/>
      <c r="L19" s="114"/>
      <c r="M19" s="115" t="e">
        <f ca="1">CONCATENATE(INDIRECT("Other!E" &amp;VALUE(J34)), " Dinarim")</f>
        <v>#REF!</v>
      </c>
      <c r="N19" s="115"/>
      <c r="O19" s="77"/>
      <c r="P19" s="114" t="e">
        <f ca="1">INDIRECT("Other!A" &amp;VALUE(Q34))</f>
        <v>#REF!</v>
      </c>
      <c r="Q19" s="114"/>
      <c r="R19" s="114"/>
      <c r="S19" s="114"/>
      <c r="T19" s="115" t="e">
        <f ca="1">CONCATENATE(INDIRECT("Other!E" &amp;VALUE(Q34)), " Dinarim")</f>
        <v>#REF!</v>
      </c>
      <c r="U19" s="115"/>
      <c r="V19" s="77"/>
      <c r="W19" s="114" t="e">
        <f ca="1">INDIRECT("Other!A" &amp;VALUE(X34))</f>
        <v>#REF!</v>
      </c>
      <c r="X19" s="114"/>
      <c r="Y19" s="114"/>
      <c r="Z19" s="114"/>
      <c r="AA19" s="115" t="e">
        <f ca="1">CONCATENATE(INDIRECT("Other!E" &amp;VALUE(X34)), " Dinarim")</f>
        <v>#REF!</v>
      </c>
      <c r="AB19" s="115"/>
      <c r="AC19" s="44"/>
    </row>
    <row r="20" spans="1:1024" s="39" customFormat="1" ht="18.75" thickTop="1" thickBot="1" x14ac:dyDescent="0.35">
      <c r="A20" s="40"/>
      <c r="B20" s="106" t="e">
        <f ca="1">IF(INDIRECT("Other!B"&amp;VALUE(C34))=0,"",INDIRECT("Other!B"&amp;VALUE(C34)))</f>
        <v>#REF!</v>
      </c>
      <c r="C20" s="106"/>
      <c r="D20" s="106"/>
      <c r="E20" s="106"/>
      <c r="F20" s="106"/>
      <c r="G20" s="106"/>
      <c r="H20" s="46"/>
      <c r="I20" s="106" t="e">
        <f ca="1">IF(INDIRECT("Other!B"&amp;VALUE(J34))=0,"",INDIRECT("Other!B"&amp;VALUE(J34)))</f>
        <v>#REF!</v>
      </c>
      <c r="J20" s="106"/>
      <c r="K20" s="106"/>
      <c r="L20" s="106"/>
      <c r="M20" s="106"/>
      <c r="N20" s="106"/>
      <c r="O20" s="46"/>
      <c r="P20" s="106" t="e">
        <f ca="1">IF(INDIRECT("Other!B"&amp;VALUE(Q34))=0,"",INDIRECT("Other!B"&amp;VALUE(Q34)))</f>
        <v>#REF!</v>
      </c>
      <c r="Q20" s="106"/>
      <c r="R20" s="106"/>
      <c r="S20" s="106"/>
      <c r="T20" s="106"/>
      <c r="U20" s="106"/>
      <c r="V20" s="46"/>
      <c r="W20" s="106" t="e">
        <f ca="1">IF(INDIRECT("Other!B"&amp;VALUE(X34))=0,"",INDIRECT("Other!B"&amp;VALUE(X34)))</f>
        <v>#REF!</v>
      </c>
      <c r="X20" s="106"/>
      <c r="Y20" s="106"/>
      <c r="Z20" s="106"/>
      <c r="AA20" s="106"/>
      <c r="AB20" s="106"/>
      <c r="AC20" s="46"/>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s="39" customFormat="1" ht="12.75" customHeight="1" thickTop="1" thickBot="1" x14ac:dyDescent="0.25">
      <c r="A21" s="40"/>
      <c r="B21" s="107" t="e">
        <f ca="1">IF(INDIRECT("Other!D"&amp;VALUE(C34))=0,"",INDIRECT("Other!D"&amp;VALUE(C34)))</f>
        <v>#REF!</v>
      </c>
      <c r="C21" s="107"/>
      <c r="D21" s="107"/>
      <c r="E21" s="107"/>
      <c r="F21" s="107"/>
      <c r="G21" s="107"/>
      <c r="H21" s="46"/>
      <c r="I21" s="107" t="e">
        <f ca="1">IF(INDIRECT("Other!D"&amp;VALUE(J34))=0,"",INDIRECT("Other!D"&amp;VALUE(J34)))</f>
        <v>#REF!</v>
      </c>
      <c r="J21" s="107"/>
      <c r="K21" s="107"/>
      <c r="L21" s="107"/>
      <c r="M21" s="107"/>
      <c r="N21" s="107"/>
      <c r="O21" s="46"/>
      <c r="P21" s="107" t="e">
        <f ca="1">IF(INDIRECT("Other!D"&amp;VALUE(Q34))=0,"",INDIRECT("Other!D"&amp;VALUE(Q34)))</f>
        <v>#REF!</v>
      </c>
      <c r="Q21" s="107"/>
      <c r="R21" s="107"/>
      <c r="S21" s="107"/>
      <c r="T21" s="107"/>
      <c r="U21" s="107"/>
      <c r="V21" s="46"/>
      <c r="W21" s="107" t="e">
        <f ca="1">IF(INDIRECT("Other!D"&amp;VALUE(X34))=0,"",INDIRECT("Other!D"&amp;VALUE(X34)))</f>
        <v>#REF!</v>
      </c>
      <c r="X21" s="107"/>
      <c r="Y21" s="107"/>
      <c r="Z21" s="107"/>
      <c r="AA21" s="107"/>
      <c r="AB21" s="107"/>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s="39" customFormat="1" ht="12.75" customHeight="1" thickTop="1" thickBot="1" x14ac:dyDescent="0.25">
      <c r="A22" s="40"/>
      <c r="B22" s="107"/>
      <c r="C22" s="107"/>
      <c r="D22" s="107"/>
      <c r="E22" s="107"/>
      <c r="F22" s="107"/>
      <c r="G22" s="107"/>
      <c r="H22" s="46"/>
      <c r="I22" s="107"/>
      <c r="J22" s="107"/>
      <c r="K22" s="107"/>
      <c r="L22" s="107"/>
      <c r="M22" s="107"/>
      <c r="N22" s="107"/>
      <c r="O22" s="46"/>
      <c r="P22" s="107"/>
      <c r="Q22" s="107"/>
      <c r="R22" s="107"/>
      <c r="S22" s="107"/>
      <c r="T22" s="107"/>
      <c r="U22" s="107"/>
      <c r="V22" s="46"/>
      <c r="W22" s="107"/>
      <c r="X22" s="107"/>
      <c r="Y22" s="107"/>
      <c r="Z22" s="107"/>
      <c r="AA22" s="107"/>
      <c r="AB22" s="107"/>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39" customFormat="1" ht="12.75" customHeight="1" thickTop="1" thickBot="1" x14ac:dyDescent="0.25">
      <c r="A23" s="40"/>
      <c r="B23" s="107"/>
      <c r="C23" s="107"/>
      <c r="D23" s="107"/>
      <c r="E23" s="107"/>
      <c r="F23" s="107"/>
      <c r="G23" s="107"/>
      <c r="H23" s="46"/>
      <c r="I23" s="107"/>
      <c r="J23" s="107"/>
      <c r="K23" s="107"/>
      <c r="L23" s="107"/>
      <c r="M23" s="107"/>
      <c r="N23" s="107"/>
      <c r="O23" s="46"/>
      <c r="P23" s="107"/>
      <c r="Q23" s="107"/>
      <c r="R23" s="107"/>
      <c r="S23" s="107"/>
      <c r="T23" s="107"/>
      <c r="U23" s="107"/>
      <c r="V23" s="46"/>
      <c r="W23" s="107"/>
      <c r="X23" s="107"/>
      <c r="Y23" s="107"/>
      <c r="Z23" s="107"/>
      <c r="AA23" s="107"/>
      <c r="AB23" s="107"/>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39" customFormat="1" ht="12.75" customHeight="1" thickTop="1" thickBot="1" x14ac:dyDescent="0.25">
      <c r="A24" s="40"/>
      <c r="B24" s="107"/>
      <c r="C24" s="107"/>
      <c r="D24" s="107"/>
      <c r="E24" s="107"/>
      <c r="F24" s="107"/>
      <c r="G24" s="107"/>
      <c r="H24" s="46"/>
      <c r="I24" s="107"/>
      <c r="J24" s="107"/>
      <c r="K24" s="107"/>
      <c r="L24" s="107"/>
      <c r="M24" s="107"/>
      <c r="N24" s="107"/>
      <c r="O24" s="46"/>
      <c r="P24" s="107"/>
      <c r="Q24" s="107"/>
      <c r="R24" s="107"/>
      <c r="S24" s="107"/>
      <c r="T24" s="107"/>
      <c r="U24" s="107"/>
      <c r="V24" s="46"/>
      <c r="W24" s="107"/>
      <c r="X24" s="107"/>
      <c r="Y24" s="107"/>
      <c r="Z24" s="107"/>
      <c r="AA24" s="107"/>
      <c r="AB24" s="107"/>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39" customFormat="1" ht="12.75" customHeight="1" thickTop="1" thickBot="1" x14ac:dyDescent="0.25">
      <c r="A25" s="40"/>
      <c r="B25" s="107"/>
      <c r="C25" s="107"/>
      <c r="D25" s="107"/>
      <c r="E25" s="107"/>
      <c r="F25" s="107"/>
      <c r="G25" s="107"/>
      <c r="H25" s="46"/>
      <c r="I25" s="107"/>
      <c r="J25" s="107"/>
      <c r="K25" s="107"/>
      <c r="L25" s="107"/>
      <c r="M25" s="107"/>
      <c r="N25" s="107"/>
      <c r="O25" s="46"/>
      <c r="P25" s="107"/>
      <c r="Q25" s="107"/>
      <c r="R25" s="107"/>
      <c r="S25" s="107"/>
      <c r="T25" s="107"/>
      <c r="U25" s="107"/>
      <c r="V25" s="46"/>
      <c r="W25" s="107"/>
      <c r="X25" s="107"/>
      <c r="Y25" s="107"/>
      <c r="Z25" s="107"/>
      <c r="AA25" s="107"/>
      <c r="AB25" s="107"/>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39" customFormat="1" ht="12.75" customHeight="1" thickTop="1" thickBot="1" x14ac:dyDescent="0.25">
      <c r="A26" s="40"/>
      <c r="B26" s="107"/>
      <c r="C26" s="107"/>
      <c r="D26" s="107"/>
      <c r="E26" s="107"/>
      <c r="F26" s="107"/>
      <c r="G26" s="107"/>
      <c r="H26" s="46"/>
      <c r="I26" s="107"/>
      <c r="J26" s="107"/>
      <c r="K26" s="107"/>
      <c r="L26" s="107"/>
      <c r="M26" s="107"/>
      <c r="N26" s="107"/>
      <c r="O26" s="46"/>
      <c r="P26" s="107"/>
      <c r="Q26" s="107"/>
      <c r="R26" s="107"/>
      <c r="S26" s="107"/>
      <c r="T26" s="107"/>
      <c r="U26" s="107"/>
      <c r="V26" s="46"/>
      <c r="W26" s="107"/>
      <c r="X26" s="107"/>
      <c r="Y26" s="107"/>
      <c r="Z26" s="107"/>
      <c r="AA26" s="107"/>
      <c r="AB26" s="107"/>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s="39" customFormat="1" ht="12.75" customHeight="1" thickTop="1" x14ac:dyDescent="0.2">
      <c r="A27" s="40"/>
      <c r="B27" s="107"/>
      <c r="C27" s="107"/>
      <c r="D27" s="107"/>
      <c r="E27" s="107"/>
      <c r="F27" s="107"/>
      <c r="G27" s="107"/>
      <c r="H27" s="46"/>
      <c r="I27" s="107"/>
      <c r="J27" s="107"/>
      <c r="K27" s="107"/>
      <c r="L27" s="107"/>
      <c r="M27" s="107"/>
      <c r="N27" s="107"/>
      <c r="O27" s="46"/>
      <c r="P27" s="107"/>
      <c r="Q27" s="107"/>
      <c r="R27" s="107"/>
      <c r="S27" s="107"/>
      <c r="T27" s="107"/>
      <c r="U27" s="107"/>
      <c r="V27" s="46"/>
      <c r="W27" s="107"/>
      <c r="X27" s="107"/>
      <c r="Y27" s="107"/>
      <c r="Z27" s="107"/>
      <c r="AA27" s="107"/>
      <c r="AB27" s="107"/>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39" customFormat="1" ht="12.75" customHeight="1" x14ac:dyDescent="0.2">
      <c r="A28" s="40"/>
      <c r="B28" s="108" t="str">
        <f ca="1">(INDIRECT("Data!D"&amp;6))</f>
        <v>Owner:</v>
      </c>
      <c r="C28" s="108"/>
      <c r="D28" s="108"/>
      <c r="E28" s="108"/>
      <c r="F28" s="108"/>
      <c r="G28" s="108"/>
      <c r="H28" s="46"/>
      <c r="I28" s="108" t="str">
        <f ca="1">(INDIRECT("Data!D"&amp;6))</f>
        <v>Owner:</v>
      </c>
      <c r="J28" s="108"/>
      <c r="K28" s="108"/>
      <c r="L28" s="108"/>
      <c r="M28" s="108"/>
      <c r="N28" s="108"/>
      <c r="O28" s="46"/>
      <c r="P28" s="108" t="str">
        <f ca="1">(INDIRECT("Data!D"&amp;6))</f>
        <v>Owner:</v>
      </c>
      <c r="Q28" s="108"/>
      <c r="R28" s="108"/>
      <c r="S28" s="108"/>
      <c r="T28" s="108"/>
      <c r="U28" s="108"/>
      <c r="V28" s="46"/>
      <c r="W28" s="108" t="str">
        <f ca="1">(INDIRECT("Data!D"&amp;6))</f>
        <v>Owner:</v>
      </c>
      <c r="X28" s="108"/>
      <c r="Y28" s="108"/>
      <c r="Z28" s="108"/>
      <c r="AA28" s="108"/>
      <c r="AB28" s="108"/>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s="39" customFormat="1" ht="12.75" customHeight="1" x14ac:dyDescent="0.2">
      <c r="A29" s="40"/>
      <c r="B29" s="109" t="e">
        <f ca="1">IF(INDIRECT("Other!C"&amp;VALUE(C34))=0,"",INDIRECT("Other!C"&amp;VALUE(C34)))</f>
        <v>#REF!</v>
      </c>
      <c r="C29" s="109"/>
      <c r="D29" s="109"/>
      <c r="E29" s="109"/>
      <c r="F29" s="109"/>
      <c r="G29" s="109"/>
      <c r="H29" s="46"/>
      <c r="I29" s="109" t="e">
        <f ca="1">IF(INDIRECT("Other!C"&amp;VALUE(J34))=0,"",INDIRECT("Other!C"&amp;VALUE(J34)))</f>
        <v>#REF!</v>
      </c>
      <c r="J29" s="109"/>
      <c r="K29" s="109"/>
      <c r="L29" s="109"/>
      <c r="M29" s="109"/>
      <c r="N29" s="109"/>
      <c r="O29" s="46"/>
      <c r="P29" s="109" t="e">
        <f ca="1">IF(INDIRECT("Other!C"&amp;VALUE(Q34))=0,"",INDIRECT("Other!C"&amp;VALUE(Q34)))</f>
        <v>#REF!</v>
      </c>
      <c r="Q29" s="109"/>
      <c r="R29" s="109"/>
      <c r="S29" s="109"/>
      <c r="T29" s="109"/>
      <c r="U29" s="109"/>
      <c r="V29" s="46"/>
      <c r="W29" s="109" t="e">
        <f ca="1">IF(INDIRECT("Other!C"&amp;VALUE(X34))=0,"",INDIRECT("Other!C"&amp;VALUE(X34)))</f>
        <v>#REF!</v>
      </c>
      <c r="X29" s="109"/>
      <c r="Y29" s="109"/>
      <c r="Z29" s="109"/>
      <c r="AA29" s="109"/>
      <c r="AB29" s="109"/>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s="39" customFormat="1" ht="12.75" customHeight="1" x14ac:dyDescent="0.2">
      <c r="A30" s="40"/>
      <c r="B30" s="109"/>
      <c r="C30" s="109"/>
      <c r="D30" s="109"/>
      <c r="E30" s="109"/>
      <c r="F30" s="109"/>
      <c r="G30" s="109"/>
      <c r="H30" s="46"/>
      <c r="I30" s="109"/>
      <c r="J30" s="109"/>
      <c r="K30" s="109"/>
      <c r="L30" s="109"/>
      <c r="M30" s="109"/>
      <c r="N30" s="109"/>
      <c r="O30" s="46"/>
      <c r="P30" s="109"/>
      <c r="Q30" s="109"/>
      <c r="R30" s="109"/>
      <c r="S30" s="109"/>
      <c r="T30" s="109"/>
      <c r="U30" s="109"/>
      <c r="V30" s="46"/>
      <c r="W30" s="109"/>
      <c r="X30" s="109"/>
      <c r="Y30" s="109"/>
      <c r="Z30" s="109"/>
      <c r="AA30" s="109"/>
      <c r="AB30" s="109"/>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39" customFormat="1" ht="12.75" customHeight="1" x14ac:dyDescent="0.2">
      <c r="A31" s="40"/>
      <c r="B31" s="109"/>
      <c r="C31" s="109"/>
      <c r="D31" s="109"/>
      <c r="E31" s="109"/>
      <c r="F31" s="109"/>
      <c r="G31" s="109"/>
      <c r="H31" s="46"/>
      <c r="I31" s="109"/>
      <c r="J31" s="109"/>
      <c r="K31" s="109"/>
      <c r="L31" s="109"/>
      <c r="M31" s="109"/>
      <c r="N31" s="109"/>
      <c r="O31" s="46"/>
      <c r="P31" s="109"/>
      <c r="Q31" s="109"/>
      <c r="R31" s="109"/>
      <c r="S31" s="109"/>
      <c r="T31" s="109"/>
      <c r="U31" s="109"/>
      <c r="V31" s="46"/>
      <c r="W31" s="109"/>
      <c r="X31" s="109"/>
      <c r="Y31" s="109"/>
      <c r="Z31" s="109"/>
      <c r="AA31" s="109"/>
      <c r="AB31" s="109"/>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s="39" customFormat="1" ht="12.75" customHeight="1" x14ac:dyDescent="0.2">
      <c r="A32" s="40"/>
      <c r="B32" s="109"/>
      <c r="C32" s="109"/>
      <c r="D32" s="109"/>
      <c r="E32" s="109"/>
      <c r="F32" s="109"/>
      <c r="G32" s="109"/>
      <c r="H32" s="46"/>
      <c r="I32" s="109"/>
      <c r="J32" s="109"/>
      <c r="K32" s="109"/>
      <c r="L32" s="109"/>
      <c r="M32" s="109"/>
      <c r="N32" s="109"/>
      <c r="O32" s="46"/>
      <c r="P32" s="109"/>
      <c r="Q32" s="109"/>
      <c r="R32" s="109"/>
      <c r="S32" s="109"/>
      <c r="T32" s="109"/>
      <c r="U32" s="109"/>
      <c r="V32" s="46"/>
      <c r="W32" s="109"/>
      <c r="X32" s="109"/>
      <c r="Y32" s="109"/>
      <c r="Z32" s="109"/>
      <c r="AA32" s="109"/>
      <c r="AB32" s="109"/>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s="39" customFormat="1" ht="9.75" customHeight="1" x14ac:dyDescent="0.2">
      <c r="A33" s="40"/>
      <c r="B33" s="109"/>
      <c r="C33" s="109"/>
      <c r="D33" s="109"/>
      <c r="E33" s="109"/>
      <c r="F33" s="109"/>
      <c r="G33" s="109"/>
      <c r="H33" s="46"/>
      <c r="I33" s="109"/>
      <c r="J33" s="109"/>
      <c r="K33" s="109"/>
      <c r="L33" s="109"/>
      <c r="M33" s="109"/>
      <c r="N33" s="109"/>
      <c r="O33" s="46"/>
      <c r="P33" s="109"/>
      <c r="Q33" s="109"/>
      <c r="R33" s="109"/>
      <c r="S33" s="109"/>
      <c r="T33" s="109"/>
      <c r="U33" s="109"/>
      <c r="V33" s="46"/>
      <c r="W33" s="109"/>
      <c r="X33" s="109"/>
      <c r="Y33" s="109"/>
      <c r="Z33" s="109"/>
      <c r="AA33" s="109"/>
      <c r="AB33" s="109"/>
      <c r="AC33" s="46"/>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s="39" customFormat="1" x14ac:dyDescent="0.2">
      <c r="A34" s="40"/>
      <c r="B34" s="47" t="str">
        <f ca="1">(INDIRECT("Data!A"&amp;16))</f>
        <v>OTR</v>
      </c>
      <c r="C34" s="48">
        <v>5</v>
      </c>
      <c r="D34" s="49"/>
      <c r="E34" s="49"/>
      <c r="F34" s="50" t="s">
        <v>180</v>
      </c>
      <c r="G34" s="51" t="str">
        <f ca="1">(INDIRECT("Data!E"&amp;1))</f>
        <v>0.1.5</v>
      </c>
      <c r="H34" s="46"/>
      <c r="I34" s="47" t="str">
        <f ca="1">(INDIRECT("Data!A"&amp;16))</f>
        <v>OTR</v>
      </c>
      <c r="J34" s="48">
        <v>5</v>
      </c>
      <c r="K34" s="49"/>
      <c r="L34" s="49"/>
      <c r="M34" s="50" t="s">
        <v>180</v>
      </c>
      <c r="N34" s="51" t="str">
        <f ca="1">(INDIRECT("Data!E"&amp;1))</f>
        <v>0.1.5</v>
      </c>
      <c r="O34" s="46"/>
      <c r="P34" s="47" t="str">
        <f ca="1">(INDIRECT("Data!A"&amp;16))</f>
        <v>OTR</v>
      </c>
      <c r="Q34" s="48">
        <f>J34 + 1</f>
        <v>6</v>
      </c>
      <c r="R34" s="49"/>
      <c r="S34" s="49"/>
      <c r="T34" s="50" t="s">
        <v>180</v>
      </c>
      <c r="U34" s="51" t="str">
        <f ca="1">(INDIRECT("Data!E"&amp;1))</f>
        <v>0.1.5</v>
      </c>
      <c r="V34" s="46"/>
      <c r="W34" s="47" t="str">
        <f ca="1">(INDIRECT("Data!A"&amp;16))</f>
        <v>OTR</v>
      </c>
      <c r="X34" s="48">
        <v>6</v>
      </c>
      <c r="Y34" s="49"/>
      <c r="Z34" s="49"/>
      <c r="AA34" s="50" t="s">
        <v>180</v>
      </c>
      <c r="AB34" s="51" t="str">
        <f ca="1">(INDIRECT("Data!E"&amp;1))</f>
        <v>0.1.5</v>
      </c>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42" customFormat="1" ht="11.25" customHeight="1" x14ac:dyDescent="0.2">
      <c r="A35" s="4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row>
    <row r="36" spans="1:1024" s="42" customFormat="1" ht="11.25" customHeight="1" x14ac:dyDescent="0.2">
      <c r="A36" s="40"/>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row>
    <row r="37" spans="1:1024" s="45" customFormat="1" ht="33.75" customHeight="1" thickBot="1" x14ac:dyDescent="0.35">
      <c r="A37" s="43"/>
      <c r="B37" s="114" t="e">
        <f ca="1">INDIRECT("Other!A" &amp;VALUE(C52))</f>
        <v>#REF!</v>
      </c>
      <c r="C37" s="114"/>
      <c r="D37" s="114"/>
      <c r="E37" s="114"/>
      <c r="F37" s="114"/>
      <c r="G37" s="114"/>
      <c r="H37" s="44"/>
      <c r="I37" s="114" t="e">
        <f ca="1">INDIRECT("Other!A" &amp;VALUE(J52))</f>
        <v>#REF!</v>
      </c>
      <c r="J37" s="114"/>
      <c r="K37" s="114"/>
      <c r="L37" s="114"/>
      <c r="M37" s="114"/>
      <c r="N37" s="114"/>
      <c r="O37" s="44"/>
      <c r="P37" s="114" t="e">
        <f ca="1">INDIRECT("Other!A" &amp;VALUE(Q52))</f>
        <v>#REF!</v>
      </c>
      <c r="Q37" s="114"/>
      <c r="R37" s="114"/>
      <c r="S37" s="114"/>
      <c r="T37" s="114"/>
      <c r="U37" s="114"/>
      <c r="V37" s="44"/>
      <c r="W37" s="114" t="e">
        <f ca="1">INDIRECT("Other!A" &amp;VALUE(X52))</f>
        <v>#REF!</v>
      </c>
      <c r="X37" s="114"/>
      <c r="Y37" s="114"/>
      <c r="Z37" s="114"/>
      <c r="AA37" s="114"/>
      <c r="AB37" s="114"/>
      <c r="AC37" s="44"/>
    </row>
    <row r="38" spans="1:1024" s="39" customFormat="1" ht="18.75" thickTop="1" thickBot="1" x14ac:dyDescent="0.35">
      <c r="A38" s="40"/>
      <c r="B38" s="106" t="e">
        <f ca="1">IF(INDIRECT("Other!B"&amp;VALUE(C52))=0,"",INDIRECT("Other!B"&amp;VALUE(C52)))</f>
        <v>#REF!</v>
      </c>
      <c r="C38" s="106"/>
      <c r="D38" s="106"/>
      <c r="E38" s="106"/>
      <c r="F38" s="106"/>
      <c r="G38" s="106"/>
      <c r="H38" s="46"/>
      <c r="I38" s="106" t="e">
        <f ca="1">IF(INDIRECT("Other!B"&amp;VALUE(J52))=0,"",INDIRECT("Other!B"&amp;VALUE(J52)))</f>
        <v>#REF!</v>
      </c>
      <c r="J38" s="106"/>
      <c r="K38" s="106"/>
      <c r="L38" s="106"/>
      <c r="M38" s="106"/>
      <c r="N38" s="106"/>
      <c r="O38" s="46"/>
      <c r="P38" s="106" t="e">
        <f ca="1">IF(INDIRECT("Other!B"&amp;VALUE(Q52))=0,"",INDIRECT("Other!B"&amp;VALUE(Q52)))</f>
        <v>#REF!</v>
      </c>
      <c r="Q38" s="106"/>
      <c r="R38" s="106"/>
      <c r="S38" s="106"/>
      <c r="T38" s="106"/>
      <c r="U38" s="106"/>
      <c r="V38" s="46"/>
      <c r="W38" s="106" t="e">
        <f ca="1">IF(INDIRECT("Other!B"&amp;VALUE(X52))=0,"",INDIRECT("Other!B"&amp;VALUE(X52)))</f>
        <v>#REF!</v>
      </c>
      <c r="X38" s="106"/>
      <c r="Y38" s="106"/>
      <c r="Z38" s="106"/>
      <c r="AA38" s="106"/>
      <c r="AB38" s="106"/>
      <c r="AC38" s="46"/>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39" customFormat="1" ht="12.75" customHeight="1" thickTop="1" thickBot="1" x14ac:dyDescent="0.25">
      <c r="A39" s="40"/>
      <c r="B39" s="107" t="e">
        <f ca="1">IF(INDIRECT("Other!D"&amp;VALUE(C52))=0,"",INDIRECT("Other!D"&amp;VALUE(C52)))</f>
        <v>#REF!</v>
      </c>
      <c r="C39" s="107"/>
      <c r="D39" s="107"/>
      <c r="E39" s="107"/>
      <c r="F39" s="107"/>
      <c r="G39" s="107"/>
      <c r="H39" s="46"/>
      <c r="I39" s="107" t="e">
        <f ca="1">IF(INDIRECT("Other!D"&amp;VALUE(J52))=0,"",INDIRECT("Other!D"&amp;VALUE(J52)))</f>
        <v>#REF!</v>
      </c>
      <c r="J39" s="107"/>
      <c r="K39" s="107"/>
      <c r="L39" s="107"/>
      <c r="M39" s="107"/>
      <c r="N39" s="107"/>
      <c r="O39" s="46"/>
      <c r="P39" s="107" t="e">
        <f ca="1">IF(INDIRECT("Other!D"&amp;VALUE(Q52))=0,"",INDIRECT("Other!D"&amp;VALUE(Q52)))</f>
        <v>#REF!</v>
      </c>
      <c r="Q39" s="107"/>
      <c r="R39" s="107"/>
      <c r="S39" s="107"/>
      <c r="T39" s="107"/>
      <c r="U39" s="107"/>
      <c r="V39" s="46"/>
      <c r="W39" s="107" t="e">
        <f ca="1">IF(INDIRECT("Other!D"&amp;VALUE(X52))=0,"",INDIRECT("Other!D"&amp;VALUE(X52)))</f>
        <v>#REF!</v>
      </c>
      <c r="X39" s="107"/>
      <c r="Y39" s="107"/>
      <c r="Z39" s="107"/>
      <c r="AA39" s="107"/>
      <c r="AB39" s="107"/>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s="39" customFormat="1" ht="12.75" customHeight="1" thickTop="1" thickBot="1" x14ac:dyDescent="0.25">
      <c r="A40" s="40"/>
      <c r="B40" s="107"/>
      <c r="C40" s="107"/>
      <c r="D40" s="107"/>
      <c r="E40" s="107"/>
      <c r="F40" s="107"/>
      <c r="G40" s="107"/>
      <c r="H40" s="46"/>
      <c r="I40" s="107"/>
      <c r="J40" s="107"/>
      <c r="K40" s="107"/>
      <c r="L40" s="107"/>
      <c r="M40" s="107"/>
      <c r="N40" s="107"/>
      <c r="O40" s="46"/>
      <c r="P40" s="107"/>
      <c r="Q40" s="107"/>
      <c r="R40" s="107"/>
      <c r="S40" s="107"/>
      <c r="T40" s="107"/>
      <c r="U40" s="107"/>
      <c r="V40" s="46"/>
      <c r="W40" s="107"/>
      <c r="X40" s="107"/>
      <c r="Y40" s="107"/>
      <c r="Z40" s="107"/>
      <c r="AA40" s="107"/>
      <c r="AB40" s="107"/>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s="39" customFormat="1" ht="12.75" customHeight="1" thickTop="1" thickBot="1" x14ac:dyDescent="0.25">
      <c r="A41" s="40"/>
      <c r="B41" s="107"/>
      <c r="C41" s="107"/>
      <c r="D41" s="107"/>
      <c r="E41" s="107"/>
      <c r="F41" s="107"/>
      <c r="G41" s="107"/>
      <c r="H41" s="46"/>
      <c r="I41" s="107"/>
      <c r="J41" s="107"/>
      <c r="K41" s="107"/>
      <c r="L41" s="107"/>
      <c r="M41" s="107"/>
      <c r="N41" s="107"/>
      <c r="O41" s="46"/>
      <c r="P41" s="107"/>
      <c r="Q41" s="107"/>
      <c r="R41" s="107"/>
      <c r="S41" s="107"/>
      <c r="T41" s="107"/>
      <c r="U41" s="107"/>
      <c r="V41" s="46"/>
      <c r="W41" s="107"/>
      <c r="X41" s="107"/>
      <c r="Y41" s="107"/>
      <c r="Z41" s="107"/>
      <c r="AA41" s="107"/>
      <c r="AB41" s="107"/>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s="39" customFormat="1" ht="12.75" customHeight="1" thickTop="1" thickBot="1" x14ac:dyDescent="0.25">
      <c r="A42" s="40"/>
      <c r="B42" s="107"/>
      <c r="C42" s="107"/>
      <c r="D42" s="107"/>
      <c r="E42" s="107"/>
      <c r="F42" s="107"/>
      <c r="G42" s="107"/>
      <c r="H42" s="46"/>
      <c r="I42" s="107"/>
      <c r="J42" s="107"/>
      <c r="K42" s="107"/>
      <c r="L42" s="107"/>
      <c r="M42" s="107"/>
      <c r="N42" s="107"/>
      <c r="O42" s="46"/>
      <c r="P42" s="107"/>
      <c r="Q42" s="107"/>
      <c r="R42" s="107"/>
      <c r="S42" s="107"/>
      <c r="T42" s="107"/>
      <c r="U42" s="107"/>
      <c r="V42" s="46"/>
      <c r="W42" s="107"/>
      <c r="X42" s="107"/>
      <c r="Y42" s="107"/>
      <c r="Z42" s="107"/>
      <c r="AA42" s="107"/>
      <c r="AB42" s="107"/>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39" customFormat="1" ht="12.75" customHeight="1" thickTop="1" thickBot="1" x14ac:dyDescent="0.25">
      <c r="A43" s="40"/>
      <c r="B43" s="107"/>
      <c r="C43" s="107"/>
      <c r="D43" s="107"/>
      <c r="E43" s="107"/>
      <c r="F43" s="107"/>
      <c r="G43" s="107"/>
      <c r="H43" s="46"/>
      <c r="I43" s="107"/>
      <c r="J43" s="107"/>
      <c r="K43" s="107"/>
      <c r="L43" s="107"/>
      <c r="M43" s="107"/>
      <c r="N43" s="107"/>
      <c r="O43" s="46"/>
      <c r="P43" s="107"/>
      <c r="Q43" s="107"/>
      <c r="R43" s="107"/>
      <c r="S43" s="107"/>
      <c r="T43" s="107"/>
      <c r="U43" s="107"/>
      <c r="V43" s="46"/>
      <c r="W43" s="107"/>
      <c r="X43" s="107"/>
      <c r="Y43" s="107"/>
      <c r="Z43" s="107"/>
      <c r="AA43" s="107"/>
      <c r="AB43" s="107"/>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s="39" customFormat="1" ht="12.75" customHeight="1" thickTop="1" thickBot="1" x14ac:dyDescent="0.25">
      <c r="A44" s="40"/>
      <c r="B44" s="107"/>
      <c r="C44" s="107"/>
      <c r="D44" s="107"/>
      <c r="E44" s="107"/>
      <c r="F44" s="107"/>
      <c r="G44" s="107"/>
      <c r="H44" s="46"/>
      <c r="I44" s="107"/>
      <c r="J44" s="107"/>
      <c r="K44" s="107"/>
      <c r="L44" s="107"/>
      <c r="M44" s="107"/>
      <c r="N44" s="107"/>
      <c r="O44" s="46"/>
      <c r="P44" s="107"/>
      <c r="Q44" s="107"/>
      <c r="R44" s="107"/>
      <c r="S44" s="107"/>
      <c r="T44" s="107"/>
      <c r="U44" s="107"/>
      <c r="V44" s="46"/>
      <c r="W44" s="107"/>
      <c r="X44" s="107"/>
      <c r="Y44" s="107"/>
      <c r="Z44" s="107"/>
      <c r="AA44" s="107"/>
      <c r="AB44" s="107"/>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s="39" customFormat="1" ht="12.75" customHeight="1" thickTop="1" x14ac:dyDescent="0.2">
      <c r="A45" s="40"/>
      <c r="B45" s="107"/>
      <c r="C45" s="107"/>
      <c r="D45" s="107"/>
      <c r="E45" s="107"/>
      <c r="F45" s="107"/>
      <c r="G45" s="107"/>
      <c r="H45" s="46"/>
      <c r="I45" s="107"/>
      <c r="J45" s="107"/>
      <c r="K45" s="107"/>
      <c r="L45" s="107"/>
      <c r="M45" s="107"/>
      <c r="N45" s="107"/>
      <c r="O45" s="46"/>
      <c r="P45" s="107"/>
      <c r="Q45" s="107"/>
      <c r="R45" s="107"/>
      <c r="S45" s="107"/>
      <c r="T45" s="107"/>
      <c r="U45" s="107"/>
      <c r="V45" s="46"/>
      <c r="W45" s="107"/>
      <c r="X45" s="107"/>
      <c r="Y45" s="107"/>
      <c r="Z45" s="107"/>
      <c r="AA45" s="107"/>
      <c r="AB45" s="107"/>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s="39" customFormat="1" ht="12.75" customHeight="1" x14ac:dyDescent="0.2">
      <c r="A46" s="40"/>
      <c r="B46" s="108" t="str">
        <f ca="1">(INDIRECT("Data!D"&amp;6))</f>
        <v>Owner:</v>
      </c>
      <c r="C46" s="108"/>
      <c r="D46" s="108"/>
      <c r="E46" s="108"/>
      <c r="F46" s="108"/>
      <c r="G46" s="108"/>
      <c r="H46" s="46"/>
      <c r="I46" s="108" t="str">
        <f ca="1">(INDIRECT("Data!D"&amp;6))</f>
        <v>Owner:</v>
      </c>
      <c r="J46" s="108"/>
      <c r="K46" s="108"/>
      <c r="L46" s="108"/>
      <c r="M46" s="108"/>
      <c r="N46" s="108"/>
      <c r="O46" s="46"/>
      <c r="P46" s="108" t="str">
        <f ca="1">(INDIRECT("Data!D"&amp;6))</f>
        <v>Owner:</v>
      </c>
      <c r="Q46" s="108"/>
      <c r="R46" s="108"/>
      <c r="S46" s="108"/>
      <c r="T46" s="108"/>
      <c r="U46" s="108"/>
      <c r="V46" s="46"/>
      <c r="W46" s="108" t="str">
        <f ca="1">(INDIRECT("Data!D"&amp;6))</f>
        <v>Owner:</v>
      </c>
      <c r="X46" s="108"/>
      <c r="Y46" s="108"/>
      <c r="Z46" s="108"/>
      <c r="AA46" s="108"/>
      <c r="AB46" s="108"/>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s="39" customFormat="1" ht="12.75" customHeight="1" x14ac:dyDescent="0.2">
      <c r="A47" s="40"/>
      <c r="B47" s="109" t="e">
        <f ca="1">IF(INDIRECT("Other!C"&amp;VALUE(C52))=0,"",INDIRECT("Other!C"&amp;VALUE(C52)))</f>
        <v>#REF!</v>
      </c>
      <c r="C47" s="109"/>
      <c r="D47" s="109"/>
      <c r="E47" s="109"/>
      <c r="F47" s="109"/>
      <c r="G47" s="109"/>
      <c r="H47" s="46"/>
      <c r="I47" s="109" t="e">
        <f ca="1">IF(INDIRECT("Other!C"&amp;VALUE(J52))=0,"",INDIRECT("Other!C"&amp;VALUE(J52)))</f>
        <v>#REF!</v>
      </c>
      <c r="J47" s="109"/>
      <c r="K47" s="109"/>
      <c r="L47" s="109"/>
      <c r="M47" s="109"/>
      <c r="N47" s="109"/>
      <c r="O47" s="46"/>
      <c r="P47" s="109" t="e">
        <f ca="1">IF(INDIRECT("Other!C"&amp;VALUE(Q52))=0,"",INDIRECT("Other!C"&amp;VALUE(Q52)))</f>
        <v>#REF!</v>
      </c>
      <c r="Q47" s="109"/>
      <c r="R47" s="109"/>
      <c r="S47" s="109"/>
      <c r="T47" s="109"/>
      <c r="U47" s="109"/>
      <c r="V47" s="46"/>
      <c r="W47" s="109" t="e">
        <f ca="1">IF(INDIRECT("Other!C"&amp;VALUE(X52))=0,"",INDIRECT("Other!C"&amp;VALUE(X52)))</f>
        <v>#REF!</v>
      </c>
      <c r="X47" s="109"/>
      <c r="Y47" s="109"/>
      <c r="Z47" s="109"/>
      <c r="AA47" s="109"/>
      <c r="AB47" s="109"/>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s="39" customFormat="1" ht="12.75" customHeight="1" x14ac:dyDescent="0.2">
      <c r="A48" s="40"/>
      <c r="B48" s="109"/>
      <c r="C48" s="109"/>
      <c r="D48" s="109"/>
      <c r="E48" s="109"/>
      <c r="F48" s="109"/>
      <c r="G48" s="109"/>
      <c r="H48" s="46"/>
      <c r="I48" s="109"/>
      <c r="J48" s="109"/>
      <c r="K48" s="109"/>
      <c r="L48" s="109"/>
      <c r="M48" s="109"/>
      <c r="N48" s="109"/>
      <c r="O48" s="46"/>
      <c r="P48" s="109"/>
      <c r="Q48" s="109"/>
      <c r="R48" s="109"/>
      <c r="S48" s="109"/>
      <c r="T48" s="109"/>
      <c r="U48" s="109"/>
      <c r="V48" s="46"/>
      <c r="W48" s="109"/>
      <c r="X48" s="109"/>
      <c r="Y48" s="109"/>
      <c r="Z48" s="109"/>
      <c r="AA48" s="109"/>
      <c r="AB48" s="109"/>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39" customFormat="1" ht="12.75" customHeight="1" x14ac:dyDescent="0.2">
      <c r="A49" s="40"/>
      <c r="B49" s="109"/>
      <c r="C49" s="109"/>
      <c r="D49" s="109"/>
      <c r="E49" s="109"/>
      <c r="F49" s="109"/>
      <c r="G49" s="109"/>
      <c r="H49" s="46"/>
      <c r="I49" s="109"/>
      <c r="J49" s="109"/>
      <c r="K49" s="109"/>
      <c r="L49" s="109"/>
      <c r="M49" s="109"/>
      <c r="N49" s="109"/>
      <c r="O49" s="46"/>
      <c r="P49" s="109"/>
      <c r="Q49" s="109"/>
      <c r="R49" s="109"/>
      <c r="S49" s="109"/>
      <c r="T49" s="109"/>
      <c r="U49" s="109"/>
      <c r="V49" s="46"/>
      <c r="W49" s="109"/>
      <c r="X49" s="109"/>
      <c r="Y49" s="109"/>
      <c r="Z49" s="109"/>
      <c r="AA49" s="109"/>
      <c r="AB49" s="109"/>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39" customFormat="1" ht="12.75" customHeight="1" x14ac:dyDescent="0.2">
      <c r="A50" s="40"/>
      <c r="B50" s="109"/>
      <c r="C50" s="109"/>
      <c r="D50" s="109"/>
      <c r="E50" s="109"/>
      <c r="F50" s="109"/>
      <c r="G50" s="109"/>
      <c r="H50" s="46"/>
      <c r="I50" s="109"/>
      <c r="J50" s="109"/>
      <c r="K50" s="109"/>
      <c r="L50" s="109"/>
      <c r="M50" s="109"/>
      <c r="N50" s="109"/>
      <c r="O50" s="46"/>
      <c r="P50" s="109"/>
      <c r="Q50" s="109"/>
      <c r="R50" s="109"/>
      <c r="S50" s="109"/>
      <c r="T50" s="109"/>
      <c r="U50" s="109"/>
      <c r="V50" s="46"/>
      <c r="W50" s="109"/>
      <c r="X50" s="109"/>
      <c r="Y50" s="109"/>
      <c r="Z50" s="109"/>
      <c r="AA50" s="109"/>
      <c r="AB50" s="109"/>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s="39" customFormat="1" ht="9.75" customHeight="1" x14ac:dyDescent="0.2">
      <c r="A51" s="40"/>
      <c r="B51" s="109"/>
      <c r="C51" s="109"/>
      <c r="D51" s="109"/>
      <c r="E51" s="109"/>
      <c r="F51" s="109"/>
      <c r="G51" s="109"/>
      <c r="H51" s="46"/>
      <c r="I51" s="109"/>
      <c r="J51" s="109"/>
      <c r="K51" s="109"/>
      <c r="L51" s="109"/>
      <c r="M51" s="109"/>
      <c r="N51" s="109"/>
      <c r="O51" s="46"/>
      <c r="P51" s="109"/>
      <c r="Q51" s="109"/>
      <c r="R51" s="109"/>
      <c r="S51" s="109"/>
      <c r="T51" s="109"/>
      <c r="U51" s="109"/>
      <c r="V51" s="46"/>
      <c r="W51" s="109"/>
      <c r="X51" s="109"/>
      <c r="Y51" s="109"/>
      <c r="Z51" s="109"/>
      <c r="AA51" s="109"/>
      <c r="AB51" s="109"/>
      <c r="AC51" s="46"/>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s="39" customFormat="1" x14ac:dyDescent="0.2">
      <c r="A52" s="40"/>
      <c r="B52" s="47" t="str">
        <f ca="1">(INDIRECT("Data!A"&amp;16))</f>
        <v>OTR</v>
      </c>
      <c r="C52" s="48">
        <v>6</v>
      </c>
      <c r="D52" s="49"/>
      <c r="E52" s="49"/>
      <c r="F52" s="50" t="s">
        <v>180</v>
      </c>
      <c r="G52" s="51" t="str">
        <f ca="1">(INDIRECT("Data!E"&amp;1))</f>
        <v>0.1.5</v>
      </c>
      <c r="H52" s="46"/>
      <c r="I52" s="47" t="str">
        <f ca="1">(INDIRECT("Data!A"&amp;16))</f>
        <v>OTR</v>
      </c>
      <c r="J52" s="48">
        <v>6</v>
      </c>
      <c r="K52" s="49"/>
      <c r="L52" s="49"/>
      <c r="M52" s="50" t="s">
        <v>180</v>
      </c>
      <c r="N52" s="51" t="str">
        <f ca="1">(INDIRECT("Data!E"&amp;1))</f>
        <v>0.1.5</v>
      </c>
      <c r="O52" s="46"/>
      <c r="P52" s="47" t="str">
        <f ca="1">(INDIRECT("Data!A"&amp;16))</f>
        <v>OTR</v>
      </c>
      <c r="Q52" s="48">
        <v>6</v>
      </c>
      <c r="R52" s="49"/>
      <c r="S52" s="49"/>
      <c r="T52" s="50" t="s">
        <v>180</v>
      </c>
      <c r="U52" s="51" t="str">
        <f ca="1">(INDIRECT("Data!E"&amp;1))</f>
        <v>0.1.5</v>
      </c>
      <c r="V52" s="46"/>
      <c r="W52" s="47" t="str">
        <f ca="1">(INDIRECT("Data!A"&amp;16))</f>
        <v>OTR</v>
      </c>
      <c r="X52" s="48">
        <v>6</v>
      </c>
      <c r="Y52" s="49"/>
      <c r="Z52" s="49"/>
      <c r="AA52" s="50" t="s">
        <v>180</v>
      </c>
      <c r="AB52" s="51" t="str">
        <f ca="1">(INDIRECT("Data!E"&amp;1))</f>
        <v>0.1.5</v>
      </c>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42" customFormat="1" ht="11.25" customHeight="1" x14ac:dyDescent="0.2">
      <c r="A53" s="40"/>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row>
    <row r="54" spans="1:1024" s="45" customFormat="1" ht="33.75" customHeight="1" thickBot="1" x14ac:dyDescent="0.35">
      <c r="A54" s="43"/>
      <c r="B54" s="114" t="e">
        <f ca="1">INDIRECT("Other!A" &amp;VALUE(C69))</f>
        <v>#REF!</v>
      </c>
      <c r="C54" s="114"/>
      <c r="D54" s="114"/>
      <c r="E54" s="114"/>
      <c r="F54" s="114"/>
      <c r="G54" s="114"/>
      <c r="H54" s="44"/>
      <c r="I54" s="114" t="e">
        <f ca="1">INDIRECT("Other!A" &amp;VALUE(J69))</f>
        <v>#REF!</v>
      </c>
      <c r="J54" s="114"/>
      <c r="K54" s="114"/>
      <c r="L54" s="114"/>
      <c r="M54" s="114"/>
      <c r="N54" s="114"/>
      <c r="O54" s="44"/>
      <c r="P54" s="114" t="e">
        <f ca="1">INDIRECT("Other!A" &amp;VALUE(Q69))</f>
        <v>#REF!</v>
      </c>
      <c r="Q54" s="114"/>
      <c r="R54" s="114"/>
      <c r="S54" s="114"/>
      <c r="T54" s="114"/>
      <c r="U54" s="114"/>
      <c r="V54" s="44"/>
      <c r="W54" s="114" t="e">
        <f ca="1">INDIRECT("Other!A" &amp;VALUE(X69))</f>
        <v>#REF!</v>
      </c>
      <c r="X54" s="114"/>
      <c r="Y54" s="114"/>
      <c r="Z54" s="114"/>
      <c r="AA54" s="114"/>
      <c r="AB54" s="114"/>
      <c r="AC54" s="44"/>
    </row>
    <row r="55" spans="1:1024" s="39" customFormat="1" ht="18.75" thickTop="1" thickBot="1" x14ac:dyDescent="0.35">
      <c r="A55" s="40"/>
      <c r="B55" s="106" t="e">
        <f ca="1">IF(INDIRECT("Other!B"&amp;VALUE(C69))=0,"",INDIRECT("Other!B"&amp;VALUE(C69)))</f>
        <v>#REF!</v>
      </c>
      <c r="C55" s="106"/>
      <c r="D55" s="106"/>
      <c r="E55" s="106"/>
      <c r="F55" s="106"/>
      <c r="G55" s="106"/>
      <c r="H55" s="46"/>
      <c r="I55" s="106" t="e">
        <f ca="1">IF(INDIRECT("Other!B"&amp;VALUE(J69))=0,"",INDIRECT("Other!B"&amp;VALUE(J69)))</f>
        <v>#REF!</v>
      </c>
      <c r="J55" s="106"/>
      <c r="K55" s="106"/>
      <c r="L55" s="106"/>
      <c r="M55" s="106"/>
      <c r="N55" s="106"/>
      <c r="O55" s="46"/>
      <c r="P55" s="106" t="e">
        <f ca="1">IF(INDIRECT("Other!B"&amp;VALUE(Q69))=0,"",INDIRECT("Other!B"&amp;VALUE(Q69)))</f>
        <v>#REF!</v>
      </c>
      <c r="Q55" s="106"/>
      <c r="R55" s="106"/>
      <c r="S55" s="106"/>
      <c r="T55" s="106"/>
      <c r="U55" s="106"/>
      <c r="V55" s="46"/>
      <c r="W55" s="106" t="e">
        <f ca="1">IF(INDIRECT("Other!B"&amp;VALUE(X69))=0,"",INDIRECT("Other!B"&amp;VALUE(X69)))</f>
        <v>#REF!</v>
      </c>
      <c r="X55" s="106"/>
      <c r="Y55" s="106"/>
      <c r="Z55" s="106"/>
      <c r="AA55" s="106"/>
      <c r="AB55" s="106"/>
      <c r="AC55" s="46"/>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s="39" customFormat="1" ht="12.75" customHeight="1" thickTop="1" thickBot="1" x14ac:dyDescent="0.25">
      <c r="A56" s="40"/>
      <c r="B56" s="107" t="e">
        <f ca="1">IF(INDIRECT("Other!D"&amp;VALUE(C69))=0,"",INDIRECT("Other!D"&amp;VALUE(C69)))</f>
        <v>#REF!</v>
      </c>
      <c r="C56" s="107"/>
      <c r="D56" s="107"/>
      <c r="E56" s="107"/>
      <c r="F56" s="107"/>
      <c r="G56" s="107"/>
      <c r="H56" s="46"/>
      <c r="I56" s="107" t="e">
        <f ca="1">IF(INDIRECT("Other!D"&amp;VALUE(J69))=0,"",INDIRECT("Other!D"&amp;VALUE(J69)))</f>
        <v>#REF!</v>
      </c>
      <c r="J56" s="107"/>
      <c r="K56" s="107"/>
      <c r="L56" s="107"/>
      <c r="M56" s="107"/>
      <c r="N56" s="107"/>
      <c r="O56" s="46"/>
      <c r="P56" s="107" t="e">
        <f ca="1">IF(INDIRECT("Other!D"&amp;VALUE(Q69))=0,"",INDIRECT("Other!D"&amp;VALUE(Q69)))</f>
        <v>#REF!</v>
      </c>
      <c r="Q56" s="107"/>
      <c r="R56" s="107"/>
      <c r="S56" s="107"/>
      <c r="T56" s="107"/>
      <c r="U56" s="107"/>
      <c r="V56" s="46"/>
      <c r="W56" s="107" t="e">
        <f ca="1">IF(INDIRECT("Other!D"&amp;VALUE(X69))=0,"",INDIRECT("Other!D"&amp;VALUE(X69)))</f>
        <v>#REF!</v>
      </c>
      <c r="X56" s="107"/>
      <c r="Y56" s="107"/>
      <c r="Z56" s="107"/>
      <c r="AA56" s="107"/>
      <c r="AB56" s="107"/>
      <c r="AC56" s="4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39" customFormat="1" ht="12.75" customHeight="1" thickTop="1" thickBot="1" x14ac:dyDescent="0.25">
      <c r="A57" s="40"/>
      <c r="B57" s="107"/>
      <c r="C57" s="107"/>
      <c r="D57" s="107"/>
      <c r="E57" s="107"/>
      <c r="F57" s="107"/>
      <c r="G57" s="107"/>
      <c r="H57" s="46"/>
      <c r="I57" s="107"/>
      <c r="J57" s="107"/>
      <c r="K57" s="107"/>
      <c r="L57" s="107"/>
      <c r="M57" s="107"/>
      <c r="N57" s="107"/>
      <c r="O57" s="46"/>
      <c r="P57" s="107"/>
      <c r="Q57" s="107"/>
      <c r="R57" s="107"/>
      <c r="S57" s="107"/>
      <c r="T57" s="107"/>
      <c r="U57" s="107"/>
      <c r="V57" s="46"/>
      <c r="W57" s="107"/>
      <c r="X57" s="107"/>
      <c r="Y57" s="107"/>
      <c r="Z57" s="107"/>
      <c r="AA57" s="107"/>
      <c r="AB57" s="107"/>
      <c r="AC57" s="46"/>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s="39" customFormat="1" ht="12.75" customHeight="1" thickTop="1" thickBot="1" x14ac:dyDescent="0.25">
      <c r="A58" s="40"/>
      <c r="B58" s="107"/>
      <c r="C58" s="107"/>
      <c r="D58" s="107"/>
      <c r="E58" s="107"/>
      <c r="F58" s="107"/>
      <c r="G58" s="107"/>
      <c r="H58" s="46"/>
      <c r="I58" s="107"/>
      <c r="J58" s="107"/>
      <c r="K58" s="107"/>
      <c r="L58" s="107"/>
      <c r="M58" s="107"/>
      <c r="N58" s="107"/>
      <c r="O58" s="46"/>
      <c r="P58" s="107"/>
      <c r="Q58" s="107"/>
      <c r="R58" s="107"/>
      <c r="S58" s="107"/>
      <c r="T58" s="107"/>
      <c r="U58" s="107"/>
      <c r="V58" s="46"/>
      <c r="W58" s="107"/>
      <c r="X58" s="107"/>
      <c r="Y58" s="107"/>
      <c r="Z58" s="107"/>
      <c r="AA58" s="107"/>
      <c r="AB58" s="107"/>
      <c r="AC58" s="46"/>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s="39" customFormat="1" ht="12.75" customHeight="1" thickTop="1" thickBot="1" x14ac:dyDescent="0.25">
      <c r="A59" s="40"/>
      <c r="B59" s="107"/>
      <c r="C59" s="107"/>
      <c r="D59" s="107"/>
      <c r="E59" s="107"/>
      <c r="F59" s="107"/>
      <c r="G59" s="107"/>
      <c r="H59" s="46"/>
      <c r="I59" s="107"/>
      <c r="J59" s="107"/>
      <c r="K59" s="107"/>
      <c r="L59" s="107"/>
      <c r="M59" s="107"/>
      <c r="N59" s="107"/>
      <c r="O59" s="46"/>
      <c r="P59" s="107"/>
      <c r="Q59" s="107"/>
      <c r="R59" s="107"/>
      <c r="S59" s="107"/>
      <c r="T59" s="107"/>
      <c r="U59" s="107"/>
      <c r="V59" s="46"/>
      <c r="W59" s="107"/>
      <c r="X59" s="107"/>
      <c r="Y59" s="107"/>
      <c r="Z59" s="107"/>
      <c r="AA59" s="107"/>
      <c r="AB59" s="107"/>
      <c r="AC59" s="46"/>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s="39" customFormat="1" ht="12.75" customHeight="1" thickTop="1" thickBot="1" x14ac:dyDescent="0.25">
      <c r="A60" s="40"/>
      <c r="B60" s="107"/>
      <c r="C60" s="107"/>
      <c r="D60" s="107"/>
      <c r="E60" s="107"/>
      <c r="F60" s="107"/>
      <c r="G60" s="107"/>
      <c r="H60" s="46"/>
      <c r="I60" s="107"/>
      <c r="J60" s="107"/>
      <c r="K60" s="107"/>
      <c r="L60" s="107"/>
      <c r="M60" s="107"/>
      <c r="N60" s="107"/>
      <c r="O60" s="46"/>
      <c r="P60" s="107"/>
      <c r="Q60" s="107"/>
      <c r="R60" s="107"/>
      <c r="S60" s="107"/>
      <c r="T60" s="107"/>
      <c r="U60" s="107"/>
      <c r="V60" s="46"/>
      <c r="W60" s="107"/>
      <c r="X60" s="107"/>
      <c r="Y60" s="107"/>
      <c r="Z60" s="107"/>
      <c r="AA60" s="107"/>
      <c r="AB60" s="107"/>
      <c r="AC60" s="46"/>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s="39" customFormat="1" ht="12.75" customHeight="1" thickTop="1" thickBot="1" x14ac:dyDescent="0.25">
      <c r="A61" s="40"/>
      <c r="B61" s="107"/>
      <c r="C61" s="107"/>
      <c r="D61" s="107"/>
      <c r="E61" s="107"/>
      <c r="F61" s="107"/>
      <c r="G61" s="107"/>
      <c r="H61" s="46"/>
      <c r="I61" s="107"/>
      <c r="J61" s="107"/>
      <c r="K61" s="107"/>
      <c r="L61" s="107"/>
      <c r="M61" s="107"/>
      <c r="N61" s="107"/>
      <c r="O61" s="46"/>
      <c r="P61" s="107"/>
      <c r="Q61" s="107"/>
      <c r="R61" s="107"/>
      <c r="S61" s="107"/>
      <c r="T61" s="107"/>
      <c r="U61" s="107"/>
      <c r="V61" s="46"/>
      <c r="W61" s="107"/>
      <c r="X61" s="107"/>
      <c r="Y61" s="107"/>
      <c r="Z61" s="107"/>
      <c r="AA61" s="107"/>
      <c r="AB61" s="107"/>
      <c r="AC61" s="46"/>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39" customFormat="1" ht="12.75" customHeight="1" thickTop="1" x14ac:dyDescent="0.2">
      <c r="A62" s="40"/>
      <c r="B62" s="107"/>
      <c r="C62" s="107"/>
      <c r="D62" s="107"/>
      <c r="E62" s="107"/>
      <c r="F62" s="107"/>
      <c r="G62" s="107"/>
      <c r="H62" s="46"/>
      <c r="I62" s="107"/>
      <c r="J62" s="107"/>
      <c r="K62" s="107"/>
      <c r="L62" s="107"/>
      <c r="M62" s="107"/>
      <c r="N62" s="107"/>
      <c r="O62" s="46"/>
      <c r="P62" s="107"/>
      <c r="Q62" s="107"/>
      <c r="R62" s="107"/>
      <c r="S62" s="107"/>
      <c r="T62" s="107"/>
      <c r="U62" s="107"/>
      <c r="V62" s="46"/>
      <c r="W62" s="107"/>
      <c r="X62" s="107"/>
      <c r="Y62" s="107"/>
      <c r="Z62" s="107"/>
      <c r="AA62" s="107"/>
      <c r="AB62" s="107"/>
      <c r="AC62" s="46"/>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39" customFormat="1" ht="12.75" customHeight="1" x14ac:dyDescent="0.2">
      <c r="A63" s="40"/>
      <c r="B63" s="108" t="str">
        <f ca="1">(INDIRECT("Data!D"&amp;6))</f>
        <v>Owner:</v>
      </c>
      <c r="C63" s="108"/>
      <c r="D63" s="108"/>
      <c r="E63" s="108"/>
      <c r="F63" s="108"/>
      <c r="G63" s="108"/>
      <c r="H63" s="46"/>
      <c r="I63" s="108" t="str">
        <f ca="1">(INDIRECT("Data!D"&amp;6))</f>
        <v>Owner:</v>
      </c>
      <c r="J63" s="108"/>
      <c r="K63" s="108"/>
      <c r="L63" s="108"/>
      <c r="M63" s="108"/>
      <c r="N63" s="108"/>
      <c r="O63" s="46"/>
      <c r="P63" s="108" t="str">
        <f ca="1">(INDIRECT("Data!D"&amp;6))</f>
        <v>Owner:</v>
      </c>
      <c r="Q63" s="108"/>
      <c r="R63" s="108"/>
      <c r="S63" s="108"/>
      <c r="T63" s="108"/>
      <c r="U63" s="108"/>
      <c r="V63" s="46"/>
      <c r="W63" s="108" t="str">
        <f ca="1">(INDIRECT("Data!D"&amp;6))</f>
        <v>Owner:</v>
      </c>
      <c r="X63" s="108"/>
      <c r="Y63" s="108"/>
      <c r="Z63" s="108"/>
      <c r="AA63" s="108"/>
      <c r="AB63" s="108"/>
      <c r="AC63" s="46"/>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s="39" customFormat="1" ht="12.75" customHeight="1" x14ac:dyDescent="0.2">
      <c r="A64" s="40"/>
      <c r="B64" s="109" t="e">
        <f ca="1">IF(INDIRECT("Other!C"&amp;VALUE(C69))=0,"",INDIRECT("Other!C"&amp;VALUE(C69)))</f>
        <v>#REF!</v>
      </c>
      <c r="C64" s="109"/>
      <c r="D64" s="109"/>
      <c r="E64" s="109"/>
      <c r="F64" s="109"/>
      <c r="G64" s="109"/>
      <c r="H64" s="46"/>
      <c r="I64" s="109" t="e">
        <f ca="1">IF(INDIRECT("Other!C"&amp;VALUE(J69))=0,"",INDIRECT("Other!C"&amp;VALUE(J69)))</f>
        <v>#REF!</v>
      </c>
      <c r="J64" s="109"/>
      <c r="K64" s="109"/>
      <c r="L64" s="109"/>
      <c r="M64" s="109"/>
      <c r="N64" s="109"/>
      <c r="O64" s="46"/>
      <c r="P64" s="109" t="e">
        <f ca="1">IF(INDIRECT("Other!C"&amp;VALUE(Q69))=0,"",INDIRECT("Other!C"&amp;VALUE(Q69)))</f>
        <v>#REF!</v>
      </c>
      <c r="Q64" s="109"/>
      <c r="R64" s="109"/>
      <c r="S64" s="109"/>
      <c r="T64" s="109"/>
      <c r="U64" s="109"/>
      <c r="V64" s="46"/>
      <c r="W64" s="109" t="e">
        <f ca="1">IF(INDIRECT("Other!C"&amp;VALUE(X69))=0,"",INDIRECT("Other!C"&amp;VALUE(X69)))</f>
        <v>#REF!</v>
      </c>
      <c r="X64" s="109"/>
      <c r="Y64" s="109"/>
      <c r="Z64" s="109"/>
      <c r="AA64" s="109"/>
      <c r="AB64" s="109"/>
      <c r="AC64" s="46"/>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s="39" customFormat="1" ht="12.75" customHeight="1" x14ac:dyDescent="0.2">
      <c r="A65" s="40"/>
      <c r="B65" s="109"/>
      <c r="C65" s="109"/>
      <c r="D65" s="109"/>
      <c r="E65" s="109"/>
      <c r="F65" s="109"/>
      <c r="G65" s="109"/>
      <c r="H65" s="46"/>
      <c r="I65" s="109"/>
      <c r="J65" s="109"/>
      <c r="K65" s="109"/>
      <c r="L65" s="109"/>
      <c r="M65" s="109"/>
      <c r="N65" s="109"/>
      <c r="O65" s="46"/>
      <c r="P65" s="109"/>
      <c r="Q65" s="109"/>
      <c r="R65" s="109"/>
      <c r="S65" s="109"/>
      <c r="T65" s="109"/>
      <c r="U65" s="109"/>
      <c r="V65" s="46"/>
      <c r="W65" s="109"/>
      <c r="X65" s="109"/>
      <c r="Y65" s="109"/>
      <c r="Z65" s="109"/>
      <c r="AA65" s="109"/>
      <c r="AB65" s="109"/>
      <c r="AC65" s="46"/>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s="39" customFormat="1" ht="12.75" customHeight="1" x14ac:dyDescent="0.2">
      <c r="A66" s="40"/>
      <c r="B66" s="109"/>
      <c r="C66" s="109"/>
      <c r="D66" s="109"/>
      <c r="E66" s="109"/>
      <c r="F66" s="109"/>
      <c r="G66" s="109"/>
      <c r="H66" s="46"/>
      <c r="I66" s="109"/>
      <c r="J66" s="109"/>
      <c r="K66" s="109"/>
      <c r="L66" s="109"/>
      <c r="M66" s="109"/>
      <c r="N66" s="109"/>
      <c r="O66" s="46"/>
      <c r="P66" s="109"/>
      <c r="Q66" s="109"/>
      <c r="R66" s="109"/>
      <c r="S66" s="109"/>
      <c r="T66" s="109"/>
      <c r="U66" s="109"/>
      <c r="V66" s="46"/>
      <c r="W66" s="109"/>
      <c r="X66" s="109"/>
      <c r="Y66" s="109"/>
      <c r="Z66" s="109"/>
      <c r="AA66" s="109"/>
      <c r="AB66" s="109"/>
      <c r="AC66" s="4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s="39" customFormat="1" ht="12.75" customHeight="1" x14ac:dyDescent="0.2">
      <c r="A67" s="40"/>
      <c r="B67" s="109"/>
      <c r="C67" s="109"/>
      <c r="D67" s="109"/>
      <c r="E67" s="109"/>
      <c r="F67" s="109"/>
      <c r="G67" s="109"/>
      <c r="H67" s="46"/>
      <c r="I67" s="109"/>
      <c r="J67" s="109"/>
      <c r="K67" s="109"/>
      <c r="L67" s="109"/>
      <c r="M67" s="109"/>
      <c r="N67" s="109"/>
      <c r="O67" s="46"/>
      <c r="P67" s="109"/>
      <c r="Q67" s="109"/>
      <c r="R67" s="109"/>
      <c r="S67" s="109"/>
      <c r="T67" s="109"/>
      <c r="U67" s="109"/>
      <c r="V67" s="46"/>
      <c r="W67" s="109"/>
      <c r="X67" s="109"/>
      <c r="Y67" s="109"/>
      <c r="Z67" s="109"/>
      <c r="AA67" s="109"/>
      <c r="AB67" s="109"/>
      <c r="AC67" s="46"/>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s="39" customFormat="1" ht="9.75" customHeight="1" x14ac:dyDescent="0.2">
      <c r="A68" s="40"/>
      <c r="B68" s="109"/>
      <c r="C68" s="109"/>
      <c r="D68" s="109"/>
      <c r="E68" s="109"/>
      <c r="F68" s="109"/>
      <c r="G68" s="109"/>
      <c r="H68" s="46"/>
      <c r="I68" s="109"/>
      <c r="J68" s="109"/>
      <c r="K68" s="109"/>
      <c r="L68" s="109"/>
      <c r="M68" s="109"/>
      <c r="N68" s="109"/>
      <c r="O68" s="46"/>
      <c r="P68" s="109"/>
      <c r="Q68" s="109"/>
      <c r="R68" s="109"/>
      <c r="S68" s="109"/>
      <c r="T68" s="109"/>
      <c r="U68" s="109"/>
      <c r="V68" s="46"/>
      <c r="W68" s="109"/>
      <c r="X68" s="109"/>
      <c r="Y68" s="109"/>
      <c r="Z68" s="109"/>
      <c r="AA68" s="109"/>
      <c r="AB68" s="109"/>
      <c r="AC68" s="46"/>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s="39" customFormat="1" x14ac:dyDescent="0.2">
      <c r="A69" s="40"/>
      <c r="B69" s="47" t="str">
        <f ca="1">(INDIRECT("Data!A"&amp;16))</f>
        <v>OTR</v>
      </c>
      <c r="C69" s="48">
        <v>7</v>
      </c>
      <c r="D69" s="49"/>
      <c r="E69" s="49"/>
      <c r="F69" s="50" t="s">
        <v>180</v>
      </c>
      <c r="G69" s="51" t="str">
        <f ca="1">(INDIRECT("Data!E"&amp;1))</f>
        <v>0.1.5</v>
      </c>
      <c r="H69" s="46"/>
      <c r="I69" s="47" t="str">
        <f ca="1">(INDIRECT("Data!A"&amp;16))</f>
        <v>OTR</v>
      </c>
      <c r="J69" s="48">
        <v>7</v>
      </c>
      <c r="K69" s="49"/>
      <c r="L69" s="49"/>
      <c r="M69" s="50" t="s">
        <v>180</v>
      </c>
      <c r="N69" s="51" t="str">
        <f ca="1">(INDIRECT("Data!E"&amp;1))</f>
        <v>0.1.5</v>
      </c>
      <c r="O69" s="46"/>
      <c r="P69" s="47" t="str">
        <f ca="1">(INDIRECT("Data!A"&amp;16))</f>
        <v>OTR</v>
      </c>
      <c r="Q69" s="48">
        <v>7</v>
      </c>
      <c r="R69" s="49"/>
      <c r="S69" s="49"/>
      <c r="T69" s="50" t="s">
        <v>180</v>
      </c>
      <c r="U69" s="51" t="str">
        <f ca="1">(INDIRECT("Data!E"&amp;1))</f>
        <v>0.1.5</v>
      </c>
      <c r="V69" s="46"/>
      <c r="W69" s="47" t="str">
        <f ca="1">(INDIRECT("Data!A"&amp;16))</f>
        <v>OTR</v>
      </c>
      <c r="X69" s="48">
        <v>7</v>
      </c>
      <c r="Y69" s="49"/>
      <c r="Z69" s="49"/>
      <c r="AA69" s="50" t="s">
        <v>180</v>
      </c>
      <c r="AB69" s="51" t="str">
        <f ca="1">(INDIRECT("Data!E"&amp;1))</f>
        <v>0.1.5</v>
      </c>
      <c r="AC69" s="46"/>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s="42" customFormat="1" ht="11.25" customHeight="1" x14ac:dyDescent="0.2">
      <c r="A70" s="40"/>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row>
    <row r="71" spans="1:1024" s="42" customFormat="1" ht="11.25" customHeight="1" x14ac:dyDescent="0.2">
      <c r="A71" s="40"/>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row>
    <row r="72" spans="1:1024" s="45" customFormat="1" ht="33.75" customHeight="1" thickBot="1" x14ac:dyDescent="0.35">
      <c r="A72" s="43"/>
      <c r="B72" s="114" t="e">
        <f ca="1">INDIRECT("Other!A" &amp;VALUE(C87))</f>
        <v>#REF!</v>
      </c>
      <c r="C72" s="114"/>
      <c r="D72" s="114"/>
      <c r="E72" s="114"/>
      <c r="F72" s="114"/>
      <c r="G72" s="114"/>
      <c r="H72" s="44"/>
      <c r="I72" s="114" t="e">
        <f ca="1">INDIRECT("Other!A" &amp;VALUE(J87))</f>
        <v>#REF!</v>
      </c>
      <c r="J72" s="114"/>
      <c r="K72" s="114"/>
      <c r="L72" s="114"/>
      <c r="M72" s="114"/>
      <c r="N72" s="114"/>
      <c r="O72" s="44"/>
      <c r="P72" s="114" t="e">
        <f ca="1">INDIRECT("Other!A" &amp;VALUE(Q87))</f>
        <v>#REF!</v>
      </c>
      <c r="Q72" s="114"/>
      <c r="R72" s="114"/>
      <c r="S72" s="114"/>
      <c r="T72" s="114"/>
      <c r="U72" s="114"/>
      <c r="V72" s="44"/>
      <c r="W72" s="114" t="e">
        <f ca="1">INDIRECT("Other!A" &amp;VALUE(X87))</f>
        <v>#REF!</v>
      </c>
      <c r="X72" s="114"/>
      <c r="Y72" s="114"/>
      <c r="Z72" s="114"/>
      <c r="AA72" s="114"/>
      <c r="AB72" s="114"/>
      <c r="AC72" s="44"/>
    </row>
    <row r="73" spans="1:1024" s="39" customFormat="1" ht="18.75" thickTop="1" thickBot="1" x14ac:dyDescent="0.35">
      <c r="A73" s="40"/>
      <c r="B73" s="106" t="e">
        <f ca="1">IF(INDIRECT("Other!B"&amp;VALUE(C87))=0,"",INDIRECT("Other!B"&amp;VALUE(C87)))</f>
        <v>#REF!</v>
      </c>
      <c r="C73" s="106"/>
      <c r="D73" s="106"/>
      <c r="E73" s="106"/>
      <c r="F73" s="106"/>
      <c r="G73" s="106"/>
      <c r="H73" s="46"/>
      <c r="I73" s="106" t="e">
        <f ca="1">IF(INDIRECT("Other!B"&amp;VALUE(J87))=0,"",INDIRECT("Other!B"&amp;VALUE(J87)))</f>
        <v>#REF!</v>
      </c>
      <c r="J73" s="106"/>
      <c r="K73" s="106"/>
      <c r="L73" s="106"/>
      <c r="M73" s="106"/>
      <c r="N73" s="106"/>
      <c r="O73" s="46"/>
      <c r="P73" s="106" t="e">
        <f ca="1">IF(INDIRECT("Other!B"&amp;VALUE(Q87))=0,"",INDIRECT("Other!B"&amp;VALUE(Q87)))</f>
        <v>#REF!</v>
      </c>
      <c r="Q73" s="106"/>
      <c r="R73" s="106"/>
      <c r="S73" s="106"/>
      <c r="T73" s="106"/>
      <c r="U73" s="106"/>
      <c r="V73" s="46"/>
      <c r="W73" s="106" t="e">
        <f ca="1">IF(INDIRECT("Other!B"&amp;VALUE(X87))=0,"",INDIRECT("Other!B"&amp;VALUE(X87)))</f>
        <v>#REF!</v>
      </c>
      <c r="X73" s="106"/>
      <c r="Y73" s="106"/>
      <c r="Z73" s="106"/>
      <c r="AA73" s="106"/>
      <c r="AB73" s="106"/>
      <c r="AC73" s="46"/>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s="39" customFormat="1" ht="12.75" customHeight="1" thickTop="1" thickBot="1" x14ac:dyDescent="0.25">
      <c r="A74" s="40"/>
      <c r="B74" s="107" t="e">
        <f ca="1">IF(INDIRECT("Other!D"&amp;VALUE(C87))=0,"",INDIRECT("Other!D"&amp;VALUE(C87)))</f>
        <v>#REF!</v>
      </c>
      <c r="C74" s="107"/>
      <c r="D74" s="107"/>
      <c r="E74" s="107"/>
      <c r="F74" s="107"/>
      <c r="G74" s="107"/>
      <c r="H74" s="46"/>
      <c r="I74" s="107" t="e">
        <f ca="1">IF(INDIRECT("Other!D"&amp;VALUE(J87))=0,"",INDIRECT("Other!D"&amp;VALUE(J87)))</f>
        <v>#REF!</v>
      </c>
      <c r="J74" s="107"/>
      <c r="K74" s="107"/>
      <c r="L74" s="107"/>
      <c r="M74" s="107"/>
      <c r="N74" s="107"/>
      <c r="O74" s="46"/>
      <c r="P74" s="107" t="e">
        <f ca="1">IF(INDIRECT("Other!D"&amp;VALUE(Q87))=0,"",INDIRECT("Other!D"&amp;VALUE(Q87)))</f>
        <v>#REF!</v>
      </c>
      <c r="Q74" s="107"/>
      <c r="R74" s="107"/>
      <c r="S74" s="107"/>
      <c r="T74" s="107"/>
      <c r="U74" s="107"/>
      <c r="V74" s="46"/>
      <c r="W74" s="107" t="e">
        <f ca="1">IF(INDIRECT("Other!D"&amp;VALUE(X87))=0,"",INDIRECT("Other!D"&amp;VALUE(X87)))</f>
        <v>#REF!</v>
      </c>
      <c r="X74" s="107"/>
      <c r="Y74" s="107"/>
      <c r="Z74" s="107"/>
      <c r="AA74" s="107"/>
      <c r="AB74" s="107"/>
      <c r="AC74" s="46"/>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s="39" customFormat="1" ht="12.75" customHeight="1" thickTop="1" thickBot="1" x14ac:dyDescent="0.25">
      <c r="A75" s="40"/>
      <c r="B75" s="107"/>
      <c r="C75" s="107"/>
      <c r="D75" s="107"/>
      <c r="E75" s="107"/>
      <c r="F75" s="107"/>
      <c r="G75" s="107"/>
      <c r="H75" s="46"/>
      <c r="I75" s="107"/>
      <c r="J75" s="107"/>
      <c r="K75" s="107"/>
      <c r="L75" s="107"/>
      <c r="M75" s="107"/>
      <c r="N75" s="107"/>
      <c r="O75" s="46"/>
      <c r="P75" s="107"/>
      <c r="Q75" s="107"/>
      <c r="R75" s="107"/>
      <c r="S75" s="107"/>
      <c r="T75" s="107"/>
      <c r="U75" s="107"/>
      <c r="V75" s="46"/>
      <c r="W75" s="107"/>
      <c r="X75" s="107"/>
      <c r="Y75" s="107"/>
      <c r="Z75" s="107"/>
      <c r="AA75" s="107"/>
      <c r="AB75" s="107"/>
      <c r="AC75" s="46"/>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s="39" customFormat="1" ht="12.75" customHeight="1" thickTop="1" thickBot="1" x14ac:dyDescent="0.25">
      <c r="A76" s="40"/>
      <c r="B76" s="107"/>
      <c r="C76" s="107"/>
      <c r="D76" s="107"/>
      <c r="E76" s="107"/>
      <c r="F76" s="107"/>
      <c r="G76" s="107"/>
      <c r="H76" s="46"/>
      <c r="I76" s="107"/>
      <c r="J76" s="107"/>
      <c r="K76" s="107"/>
      <c r="L76" s="107"/>
      <c r="M76" s="107"/>
      <c r="N76" s="107"/>
      <c r="O76" s="46"/>
      <c r="P76" s="107"/>
      <c r="Q76" s="107"/>
      <c r="R76" s="107"/>
      <c r="S76" s="107"/>
      <c r="T76" s="107"/>
      <c r="U76" s="107"/>
      <c r="V76" s="46"/>
      <c r="W76" s="107"/>
      <c r="X76" s="107"/>
      <c r="Y76" s="107"/>
      <c r="Z76" s="107"/>
      <c r="AA76" s="107"/>
      <c r="AB76" s="107"/>
      <c r="AC76" s="4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s="39" customFormat="1" ht="12.75" customHeight="1" thickTop="1" thickBot="1" x14ac:dyDescent="0.25">
      <c r="A77" s="40"/>
      <c r="B77" s="107"/>
      <c r="C77" s="107"/>
      <c r="D77" s="107"/>
      <c r="E77" s="107"/>
      <c r="F77" s="107"/>
      <c r="G77" s="107"/>
      <c r="H77" s="46"/>
      <c r="I77" s="107"/>
      <c r="J77" s="107"/>
      <c r="K77" s="107"/>
      <c r="L77" s="107"/>
      <c r="M77" s="107"/>
      <c r="N77" s="107"/>
      <c r="O77" s="46"/>
      <c r="P77" s="107"/>
      <c r="Q77" s="107"/>
      <c r="R77" s="107"/>
      <c r="S77" s="107"/>
      <c r="T77" s="107"/>
      <c r="U77" s="107"/>
      <c r="V77" s="46"/>
      <c r="W77" s="107"/>
      <c r="X77" s="107"/>
      <c r="Y77" s="107"/>
      <c r="Z77" s="107"/>
      <c r="AA77" s="107"/>
      <c r="AB77" s="107"/>
      <c r="AC77" s="46"/>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s="39" customFormat="1" ht="12.75" customHeight="1" thickTop="1" thickBot="1" x14ac:dyDescent="0.25">
      <c r="A78" s="40"/>
      <c r="B78" s="107"/>
      <c r="C78" s="107"/>
      <c r="D78" s="107"/>
      <c r="E78" s="107"/>
      <c r="F78" s="107"/>
      <c r="G78" s="107"/>
      <c r="H78" s="46"/>
      <c r="I78" s="107"/>
      <c r="J78" s="107"/>
      <c r="K78" s="107"/>
      <c r="L78" s="107"/>
      <c r="M78" s="107"/>
      <c r="N78" s="107"/>
      <c r="O78" s="46"/>
      <c r="P78" s="107"/>
      <c r="Q78" s="107"/>
      <c r="R78" s="107"/>
      <c r="S78" s="107"/>
      <c r="T78" s="107"/>
      <c r="U78" s="107"/>
      <c r="V78" s="46"/>
      <c r="W78" s="107"/>
      <c r="X78" s="107"/>
      <c r="Y78" s="107"/>
      <c r="Z78" s="107"/>
      <c r="AA78" s="107"/>
      <c r="AB78" s="107"/>
      <c r="AC78" s="46"/>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s="39" customFormat="1" ht="12.75" customHeight="1" thickTop="1" thickBot="1" x14ac:dyDescent="0.25">
      <c r="A79" s="40"/>
      <c r="B79" s="107"/>
      <c r="C79" s="107"/>
      <c r="D79" s="107"/>
      <c r="E79" s="107"/>
      <c r="F79" s="107"/>
      <c r="G79" s="107"/>
      <c r="H79" s="46"/>
      <c r="I79" s="107"/>
      <c r="J79" s="107"/>
      <c r="K79" s="107"/>
      <c r="L79" s="107"/>
      <c r="M79" s="107"/>
      <c r="N79" s="107"/>
      <c r="O79" s="46"/>
      <c r="P79" s="107"/>
      <c r="Q79" s="107"/>
      <c r="R79" s="107"/>
      <c r="S79" s="107"/>
      <c r="T79" s="107"/>
      <c r="U79" s="107"/>
      <c r="V79" s="46"/>
      <c r="W79" s="107"/>
      <c r="X79" s="107"/>
      <c r="Y79" s="107"/>
      <c r="Z79" s="107"/>
      <c r="AA79" s="107"/>
      <c r="AB79" s="107"/>
      <c r="AC79" s="46"/>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s="39" customFormat="1" ht="12.75" customHeight="1" thickTop="1" x14ac:dyDescent="0.2">
      <c r="A80" s="40"/>
      <c r="B80" s="107"/>
      <c r="C80" s="107"/>
      <c r="D80" s="107"/>
      <c r="E80" s="107"/>
      <c r="F80" s="107"/>
      <c r="G80" s="107"/>
      <c r="H80" s="46"/>
      <c r="I80" s="107"/>
      <c r="J80" s="107"/>
      <c r="K80" s="107"/>
      <c r="L80" s="107"/>
      <c r="M80" s="107"/>
      <c r="N80" s="107"/>
      <c r="O80" s="46"/>
      <c r="P80" s="107"/>
      <c r="Q80" s="107"/>
      <c r="R80" s="107"/>
      <c r="S80" s="107"/>
      <c r="T80" s="107"/>
      <c r="U80" s="107"/>
      <c r="V80" s="46"/>
      <c r="W80" s="107"/>
      <c r="X80" s="107"/>
      <c r="Y80" s="107"/>
      <c r="Z80" s="107"/>
      <c r="AA80" s="107"/>
      <c r="AB80" s="107"/>
      <c r="AC80" s="46"/>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s="39" customFormat="1" ht="12.75" customHeight="1" x14ac:dyDescent="0.2">
      <c r="A81" s="40"/>
      <c r="B81" s="108" t="str">
        <f ca="1">(INDIRECT("Data!D"&amp;6))</f>
        <v>Owner:</v>
      </c>
      <c r="C81" s="108"/>
      <c r="D81" s="108"/>
      <c r="E81" s="108"/>
      <c r="F81" s="108"/>
      <c r="G81" s="108"/>
      <c r="H81" s="46"/>
      <c r="I81" s="108" t="str">
        <f ca="1">(INDIRECT("Data!D"&amp;6))</f>
        <v>Owner:</v>
      </c>
      <c r="J81" s="108"/>
      <c r="K81" s="108"/>
      <c r="L81" s="108"/>
      <c r="M81" s="108"/>
      <c r="N81" s="108"/>
      <c r="O81" s="46"/>
      <c r="P81" s="108" t="str">
        <f ca="1">(INDIRECT("Data!D"&amp;6))</f>
        <v>Owner:</v>
      </c>
      <c r="Q81" s="108"/>
      <c r="R81" s="108"/>
      <c r="S81" s="108"/>
      <c r="T81" s="108"/>
      <c r="U81" s="108"/>
      <c r="V81" s="46"/>
      <c r="W81" s="108" t="str">
        <f ca="1">(INDIRECT("Data!D"&amp;6))</f>
        <v>Owner:</v>
      </c>
      <c r="X81" s="108"/>
      <c r="Y81" s="108"/>
      <c r="Z81" s="108"/>
      <c r="AA81" s="108"/>
      <c r="AB81" s="108"/>
      <c r="AC81" s="46"/>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s="39" customFormat="1" ht="12.75" customHeight="1" x14ac:dyDescent="0.2">
      <c r="A82" s="40"/>
      <c r="B82" s="109" t="e">
        <f ca="1">IF(INDIRECT("Other!C"&amp;VALUE(C87))=0,"",INDIRECT("Other!C"&amp;VALUE(C87)))</f>
        <v>#REF!</v>
      </c>
      <c r="C82" s="109"/>
      <c r="D82" s="109"/>
      <c r="E82" s="109"/>
      <c r="F82" s="109"/>
      <c r="G82" s="109"/>
      <c r="H82" s="46"/>
      <c r="I82" s="109" t="e">
        <f ca="1">IF(INDIRECT("Other!C"&amp;VALUE(J87))=0,"",INDIRECT("Other!C"&amp;VALUE(J87)))</f>
        <v>#REF!</v>
      </c>
      <c r="J82" s="109"/>
      <c r="K82" s="109"/>
      <c r="L82" s="109"/>
      <c r="M82" s="109"/>
      <c r="N82" s="109"/>
      <c r="O82" s="46"/>
      <c r="P82" s="109" t="e">
        <f ca="1">IF(INDIRECT("Other!C"&amp;VALUE(Q87))=0,"",INDIRECT("Other!C"&amp;VALUE(Q87)))</f>
        <v>#REF!</v>
      </c>
      <c r="Q82" s="109"/>
      <c r="R82" s="109"/>
      <c r="S82" s="109"/>
      <c r="T82" s="109"/>
      <c r="U82" s="109"/>
      <c r="V82" s="46"/>
      <c r="W82" s="109" t="e">
        <f ca="1">IF(INDIRECT("Other!C"&amp;VALUE(X87))=0,"",INDIRECT("Other!C"&amp;VALUE(X87)))</f>
        <v>#REF!</v>
      </c>
      <c r="X82" s="109"/>
      <c r="Y82" s="109"/>
      <c r="Z82" s="109"/>
      <c r="AA82" s="109"/>
      <c r="AB82" s="109"/>
      <c r="AC82" s="46"/>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s="39" customFormat="1" ht="12.75" customHeight="1" x14ac:dyDescent="0.2">
      <c r="A83" s="40"/>
      <c r="B83" s="109"/>
      <c r="C83" s="109"/>
      <c r="D83" s="109"/>
      <c r="E83" s="109"/>
      <c r="F83" s="109"/>
      <c r="G83" s="109"/>
      <c r="H83" s="46"/>
      <c r="I83" s="109"/>
      <c r="J83" s="109"/>
      <c r="K83" s="109"/>
      <c r="L83" s="109"/>
      <c r="M83" s="109"/>
      <c r="N83" s="109"/>
      <c r="O83" s="46"/>
      <c r="P83" s="109"/>
      <c r="Q83" s="109"/>
      <c r="R83" s="109"/>
      <c r="S83" s="109"/>
      <c r="T83" s="109"/>
      <c r="U83" s="109"/>
      <c r="V83" s="46"/>
      <c r="W83" s="109"/>
      <c r="X83" s="109"/>
      <c r="Y83" s="109"/>
      <c r="Z83" s="109"/>
      <c r="AA83" s="109"/>
      <c r="AB83" s="109"/>
      <c r="AC83" s="46"/>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s="39" customFormat="1" ht="12.75" customHeight="1" x14ac:dyDescent="0.2">
      <c r="A84" s="40"/>
      <c r="B84" s="109"/>
      <c r="C84" s="109"/>
      <c r="D84" s="109"/>
      <c r="E84" s="109"/>
      <c r="F84" s="109"/>
      <c r="G84" s="109"/>
      <c r="H84" s="46"/>
      <c r="I84" s="109"/>
      <c r="J84" s="109"/>
      <c r="K84" s="109"/>
      <c r="L84" s="109"/>
      <c r="M84" s="109"/>
      <c r="N84" s="109"/>
      <c r="O84" s="46"/>
      <c r="P84" s="109"/>
      <c r="Q84" s="109"/>
      <c r="R84" s="109"/>
      <c r="S84" s="109"/>
      <c r="T84" s="109"/>
      <c r="U84" s="109"/>
      <c r="V84" s="46"/>
      <c r="W84" s="109"/>
      <c r="X84" s="109"/>
      <c r="Y84" s="109"/>
      <c r="Z84" s="109"/>
      <c r="AA84" s="109"/>
      <c r="AB84" s="109"/>
      <c r="AC84" s="46"/>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s="39" customFormat="1" ht="12.75" customHeight="1" x14ac:dyDescent="0.2">
      <c r="A85" s="40"/>
      <c r="B85" s="109"/>
      <c r="C85" s="109"/>
      <c r="D85" s="109"/>
      <c r="E85" s="109"/>
      <c r="F85" s="109"/>
      <c r="G85" s="109"/>
      <c r="H85" s="46"/>
      <c r="I85" s="109"/>
      <c r="J85" s="109"/>
      <c r="K85" s="109"/>
      <c r="L85" s="109"/>
      <c r="M85" s="109"/>
      <c r="N85" s="109"/>
      <c r="O85" s="46"/>
      <c r="P85" s="109"/>
      <c r="Q85" s="109"/>
      <c r="R85" s="109"/>
      <c r="S85" s="109"/>
      <c r="T85" s="109"/>
      <c r="U85" s="109"/>
      <c r="V85" s="46"/>
      <c r="W85" s="109"/>
      <c r="X85" s="109"/>
      <c r="Y85" s="109"/>
      <c r="Z85" s="109"/>
      <c r="AA85" s="109"/>
      <c r="AB85" s="109"/>
      <c r="AC85" s="46"/>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39" customFormat="1" ht="9.75" customHeight="1" x14ac:dyDescent="0.2">
      <c r="A86" s="40"/>
      <c r="B86" s="109"/>
      <c r="C86" s="109"/>
      <c r="D86" s="109"/>
      <c r="E86" s="109"/>
      <c r="F86" s="109"/>
      <c r="G86" s="109"/>
      <c r="H86" s="46"/>
      <c r="I86" s="109"/>
      <c r="J86" s="109"/>
      <c r="K86" s="109"/>
      <c r="L86" s="109"/>
      <c r="M86" s="109"/>
      <c r="N86" s="109"/>
      <c r="O86" s="46"/>
      <c r="P86" s="109"/>
      <c r="Q86" s="109"/>
      <c r="R86" s="109"/>
      <c r="S86" s="109"/>
      <c r="T86" s="109"/>
      <c r="U86" s="109"/>
      <c r="V86" s="46"/>
      <c r="W86" s="109"/>
      <c r="X86" s="109"/>
      <c r="Y86" s="109"/>
      <c r="Z86" s="109"/>
      <c r="AA86" s="109"/>
      <c r="AB86" s="109"/>
      <c r="AC86" s="4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s="39" customFormat="1" x14ac:dyDescent="0.2">
      <c r="A87" s="40"/>
      <c r="B87" s="47" t="str">
        <f ca="1">(INDIRECT("Data!A"&amp;16))</f>
        <v>OTR</v>
      </c>
      <c r="C87" s="48">
        <v>7</v>
      </c>
      <c r="D87" s="49"/>
      <c r="E87" s="49"/>
      <c r="F87" s="50" t="s">
        <v>180</v>
      </c>
      <c r="G87" s="51" t="str">
        <f ca="1">(INDIRECT("Data!E"&amp;1))</f>
        <v>0.1.5</v>
      </c>
      <c r="H87" s="46"/>
      <c r="I87" s="47" t="str">
        <f ca="1">(INDIRECT("Data!A"&amp;16))</f>
        <v>OTR</v>
      </c>
      <c r="J87" s="48">
        <v>7</v>
      </c>
      <c r="K87" s="49"/>
      <c r="L87" s="49"/>
      <c r="M87" s="50" t="s">
        <v>180</v>
      </c>
      <c r="N87" s="51" t="str">
        <f ca="1">(INDIRECT("Data!E"&amp;1))</f>
        <v>0.1.5</v>
      </c>
      <c r="O87" s="46"/>
      <c r="P87" s="47" t="str">
        <f ca="1">(INDIRECT("Data!A"&amp;16))</f>
        <v>OTR</v>
      </c>
      <c r="Q87" s="48">
        <v>8</v>
      </c>
      <c r="R87" s="49"/>
      <c r="S87" s="49"/>
      <c r="T87" s="50" t="s">
        <v>180</v>
      </c>
      <c r="U87" s="51" t="str">
        <f ca="1">(INDIRECT("Data!E"&amp;1))</f>
        <v>0.1.5</v>
      </c>
      <c r="V87" s="46"/>
      <c r="W87" s="47" t="str">
        <f ca="1">(INDIRECT("Data!A"&amp;16))</f>
        <v>OTR</v>
      </c>
      <c r="X87" s="48">
        <v>8</v>
      </c>
      <c r="Y87" s="49"/>
      <c r="Z87" s="49"/>
      <c r="AA87" s="50" t="s">
        <v>180</v>
      </c>
      <c r="AB87" s="51" t="str">
        <f ca="1">(INDIRECT("Data!E"&amp;1))</f>
        <v>0.1.5</v>
      </c>
      <c r="AC87" s="46"/>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s="42" customFormat="1" ht="11.25" customHeight="1" x14ac:dyDescent="0.2">
      <c r="A88" s="40"/>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row>
    <row r="89" spans="1:1024" s="45" customFormat="1" ht="33.75" customHeight="1" thickBot="1" x14ac:dyDescent="0.35">
      <c r="A89" s="43"/>
      <c r="B89" s="114" t="e">
        <f ca="1">INDIRECT("Other!A" &amp;VALUE(C104))</f>
        <v>#REF!</v>
      </c>
      <c r="C89" s="114"/>
      <c r="D89" s="114"/>
      <c r="E89" s="114"/>
      <c r="F89" s="114"/>
      <c r="G89" s="114"/>
      <c r="H89" s="44"/>
      <c r="I89" s="114" t="e">
        <f ca="1">INDIRECT("Other!A" &amp;VALUE(J104))</f>
        <v>#REF!</v>
      </c>
      <c r="J89" s="114"/>
      <c r="K89" s="114"/>
      <c r="L89" s="114"/>
      <c r="M89" s="114"/>
      <c r="N89" s="114"/>
      <c r="O89" s="44"/>
      <c r="P89" s="114" t="e">
        <f ca="1">INDIRECT("Other!A" &amp;VALUE(Q104))</f>
        <v>#REF!</v>
      </c>
      <c r="Q89" s="114"/>
      <c r="R89" s="114"/>
      <c r="S89" s="114"/>
      <c r="T89" s="114"/>
      <c r="U89" s="114"/>
      <c r="V89" s="44"/>
      <c r="W89" s="114" t="e">
        <f ca="1">INDIRECT("Other!A" &amp;VALUE(X104))</f>
        <v>#REF!</v>
      </c>
      <c r="X89" s="114"/>
      <c r="Y89" s="114"/>
      <c r="Z89" s="114"/>
      <c r="AA89" s="114"/>
      <c r="AB89" s="114"/>
      <c r="AC89" s="44"/>
    </row>
    <row r="90" spans="1:1024" s="39" customFormat="1" ht="18.75" thickTop="1" thickBot="1" x14ac:dyDescent="0.35">
      <c r="A90" s="40"/>
      <c r="B90" s="106" t="e">
        <f ca="1">IF(INDIRECT("Other!B"&amp;VALUE(C104))=0,"",INDIRECT("Other!B"&amp;VALUE(C104)))</f>
        <v>#REF!</v>
      </c>
      <c r="C90" s="106"/>
      <c r="D90" s="106"/>
      <c r="E90" s="106"/>
      <c r="F90" s="106"/>
      <c r="G90" s="106"/>
      <c r="H90" s="46"/>
      <c r="I90" s="106" t="e">
        <f ca="1">IF(INDIRECT("Other!B"&amp;VALUE(J104))=0,"",INDIRECT("Other!B"&amp;VALUE(J104)))</f>
        <v>#REF!</v>
      </c>
      <c r="J90" s="106"/>
      <c r="K90" s="106"/>
      <c r="L90" s="106"/>
      <c r="M90" s="106"/>
      <c r="N90" s="106"/>
      <c r="O90" s="46"/>
      <c r="P90" s="106" t="e">
        <f ca="1">IF(INDIRECT("Other!B"&amp;VALUE(Q104))=0,"",INDIRECT("Other!B"&amp;VALUE(Q104)))</f>
        <v>#REF!</v>
      </c>
      <c r="Q90" s="106"/>
      <c r="R90" s="106"/>
      <c r="S90" s="106"/>
      <c r="T90" s="106"/>
      <c r="U90" s="106"/>
      <c r="V90" s="46"/>
      <c r="W90" s="106" t="e">
        <f ca="1">IF(INDIRECT("Other!B"&amp;VALUE(X104))=0,"",INDIRECT("Other!B"&amp;VALUE(X104)))</f>
        <v>#REF!</v>
      </c>
      <c r="X90" s="106"/>
      <c r="Y90" s="106"/>
      <c r="Z90" s="106"/>
      <c r="AA90" s="106"/>
      <c r="AB90" s="106"/>
      <c r="AC90" s="46"/>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s="39" customFormat="1" ht="12.75" customHeight="1" thickTop="1" thickBot="1" x14ac:dyDescent="0.25">
      <c r="A91" s="40"/>
      <c r="B91" s="107" t="e">
        <f ca="1">IF(INDIRECT("Other!D"&amp;VALUE(C104))=0,"",INDIRECT("Other!D"&amp;VALUE(C104)))</f>
        <v>#REF!</v>
      </c>
      <c r="C91" s="107"/>
      <c r="D91" s="107"/>
      <c r="E91" s="107"/>
      <c r="F91" s="107"/>
      <c r="G91" s="107"/>
      <c r="H91" s="46"/>
      <c r="I91" s="107" t="e">
        <f ca="1">IF(INDIRECT("Other!D"&amp;VALUE(J104))=0,"",INDIRECT("Other!D"&amp;VALUE(J104)))</f>
        <v>#REF!</v>
      </c>
      <c r="J91" s="107"/>
      <c r="K91" s="107"/>
      <c r="L91" s="107"/>
      <c r="M91" s="107"/>
      <c r="N91" s="107"/>
      <c r="O91" s="46"/>
      <c r="P91" s="107" t="e">
        <f ca="1">IF(INDIRECT("Other!D"&amp;VALUE(Q104))=0,"",INDIRECT("Other!D"&amp;VALUE(Q104)))</f>
        <v>#REF!</v>
      </c>
      <c r="Q91" s="107"/>
      <c r="R91" s="107"/>
      <c r="S91" s="107"/>
      <c r="T91" s="107"/>
      <c r="U91" s="107"/>
      <c r="V91" s="46"/>
      <c r="W91" s="107" t="e">
        <f ca="1">IF(INDIRECT("Other!D"&amp;VALUE(X104))=0,"",INDIRECT("Other!D"&amp;VALUE(X104)))</f>
        <v>#REF!</v>
      </c>
      <c r="X91" s="107"/>
      <c r="Y91" s="107"/>
      <c r="Z91" s="107"/>
      <c r="AA91" s="107"/>
      <c r="AB91" s="107"/>
      <c r="AC91" s="46"/>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s="39" customFormat="1" ht="12.75" customHeight="1" thickTop="1" thickBot="1" x14ac:dyDescent="0.25">
      <c r="A92" s="40"/>
      <c r="B92" s="107"/>
      <c r="C92" s="107"/>
      <c r="D92" s="107"/>
      <c r="E92" s="107"/>
      <c r="F92" s="107"/>
      <c r="G92" s="107"/>
      <c r="H92" s="46"/>
      <c r="I92" s="107"/>
      <c r="J92" s="107"/>
      <c r="K92" s="107"/>
      <c r="L92" s="107"/>
      <c r="M92" s="107"/>
      <c r="N92" s="107"/>
      <c r="O92" s="46"/>
      <c r="P92" s="107"/>
      <c r="Q92" s="107"/>
      <c r="R92" s="107"/>
      <c r="S92" s="107"/>
      <c r="T92" s="107"/>
      <c r="U92" s="107"/>
      <c r="V92" s="46"/>
      <c r="W92" s="107"/>
      <c r="X92" s="107"/>
      <c r="Y92" s="107"/>
      <c r="Z92" s="107"/>
      <c r="AA92" s="107"/>
      <c r="AB92" s="107"/>
      <c r="AC92" s="46"/>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s="39" customFormat="1" ht="12.75" customHeight="1" thickTop="1" thickBot="1" x14ac:dyDescent="0.25">
      <c r="A93" s="40"/>
      <c r="B93" s="107"/>
      <c r="C93" s="107"/>
      <c r="D93" s="107"/>
      <c r="E93" s="107"/>
      <c r="F93" s="107"/>
      <c r="G93" s="107"/>
      <c r="H93" s="46"/>
      <c r="I93" s="107"/>
      <c r="J93" s="107"/>
      <c r="K93" s="107"/>
      <c r="L93" s="107"/>
      <c r="M93" s="107"/>
      <c r="N93" s="107"/>
      <c r="O93" s="46"/>
      <c r="P93" s="107"/>
      <c r="Q93" s="107"/>
      <c r="R93" s="107"/>
      <c r="S93" s="107"/>
      <c r="T93" s="107"/>
      <c r="U93" s="107"/>
      <c r="V93" s="46"/>
      <c r="W93" s="107"/>
      <c r="X93" s="107"/>
      <c r="Y93" s="107"/>
      <c r="Z93" s="107"/>
      <c r="AA93" s="107"/>
      <c r="AB93" s="107"/>
      <c r="AC93" s="46"/>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s="39" customFormat="1" ht="12.75" customHeight="1" thickTop="1" thickBot="1" x14ac:dyDescent="0.25">
      <c r="A94" s="40"/>
      <c r="B94" s="107"/>
      <c r="C94" s="107"/>
      <c r="D94" s="107"/>
      <c r="E94" s="107"/>
      <c r="F94" s="107"/>
      <c r="G94" s="107"/>
      <c r="H94" s="46"/>
      <c r="I94" s="107"/>
      <c r="J94" s="107"/>
      <c r="K94" s="107"/>
      <c r="L94" s="107"/>
      <c r="M94" s="107"/>
      <c r="N94" s="107"/>
      <c r="O94" s="46"/>
      <c r="P94" s="107"/>
      <c r="Q94" s="107"/>
      <c r="R94" s="107"/>
      <c r="S94" s="107"/>
      <c r="T94" s="107"/>
      <c r="U94" s="107"/>
      <c r="V94" s="46"/>
      <c r="W94" s="107"/>
      <c r="X94" s="107"/>
      <c r="Y94" s="107"/>
      <c r="Z94" s="107"/>
      <c r="AA94" s="107"/>
      <c r="AB94" s="107"/>
      <c r="AC94" s="46"/>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39" customFormat="1" ht="12.75" customHeight="1" thickTop="1" thickBot="1" x14ac:dyDescent="0.25">
      <c r="A95" s="40"/>
      <c r="B95" s="107"/>
      <c r="C95" s="107"/>
      <c r="D95" s="107"/>
      <c r="E95" s="107"/>
      <c r="F95" s="107"/>
      <c r="G95" s="107"/>
      <c r="H95" s="46"/>
      <c r="I95" s="107"/>
      <c r="J95" s="107"/>
      <c r="K95" s="107"/>
      <c r="L95" s="107"/>
      <c r="M95" s="107"/>
      <c r="N95" s="107"/>
      <c r="O95" s="46"/>
      <c r="P95" s="107"/>
      <c r="Q95" s="107"/>
      <c r="R95" s="107"/>
      <c r="S95" s="107"/>
      <c r="T95" s="107"/>
      <c r="U95" s="107"/>
      <c r="V95" s="46"/>
      <c r="W95" s="107"/>
      <c r="X95" s="107"/>
      <c r="Y95" s="107"/>
      <c r="Z95" s="107"/>
      <c r="AA95" s="107"/>
      <c r="AB95" s="107"/>
      <c r="AC95" s="46"/>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s="39" customFormat="1" ht="12.75" customHeight="1" thickTop="1" thickBot="1" x14ac:dyDescent="0.25">
      <c r="A96" s="40"/>
      <c r="B96" s="107"/>
      <c r="C96" s="107"/>
      <c r="D96" s="107"/>
      <c r="E96" s="107"/>
      <c r="F96" s="107"/>
      <c r="G96" s="107"/>
      <c r="H96" s="46"/>
      <c r="I96" s="107"/>
      <c r="J96" s="107"/>
      <c r="K96" s="107"/>
      <c r="L96" s="107"/>
      <c r="M96" s="107"/>
      <c r="N96" s="107"/>
      <c r="O96" s="46"/>
      <c r="P96" s="107"/>
      <c r="Q96" s="107"/>
      <c r="R96" s="107"/>
      <c r="S96" s="107"/>
      <c r="T96" s="107"/>
      <c r="U96" s="107"/>
      <c r="V96" s="46"/>
      <c r="W96" s="107"/>
      <c r="X96" s="107"/>
      <c r="Y96" s="107"/>
      <c r="Z96" s="107"/>
      <c r="AA96" s="107"/>
      <c r="AB96" s="107"/>
      <c r="AC96" s="4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s="39" customFormat="1" ht="12.75" customHeight="1" thickTop="1" x14ac:dyDescent="0.2">
      <c r="A97" s="40"/>
      <c r="B97" s="107"/>
      <c r="C97" s="107"/>
      <c r="D97" s="107"/>
      <c r="E97" s="107"/>
      <c r="F97" s="107"/>
      <c r="G97" s="107"/>
      <c r="H97" s="46"/>
      <c r="I97" s="107"/>
      <c r="J97" s="107"/>
      <c r="K97" s="107"/>
      <c r="L97" s="107"/>
      <c r="M97" s="107"/>
      <c r="N97" s="107"/>
      <c r="O97" s="46"/>
      <c r="P97" s="107"/>
      <c r="Q97" s="107"/>
      <c r="R97" s="107"/>
      <c r="S97" s="107"/>
      <c r="T97" s="107"/>
      <c r="U97" s="107"/>
      <c r="V97" s="46"/>
      <c r="W97" s="107"/>
      <c r="X97" s="107"/>
      <c r="Y97" s="107"/>
      <c r="Z97" s="107"/>
      <c r="AA97" s="107"/>
      <c r="AB97" s="107"/>
      <c r="AC97" s="46"/>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s="39" customFormat="1" ht="12.75" customHeight="1" x14ac:dyDescent="0.2">
      <c r="A98" s="40"/>
      <c r="B98" s="108" t="str">
        <f ca="1">(INDIRECT("Data!D"&amp;6))</f>
        <v>Owner:</v>
      </c>
      <c r="C98" s="108"/>
      <c r="D98" s="108"/>
      <c r="E98" s="108"/>
      <c r="F98" s="108"/>
      <c r="G98" s="108"/>
      <c r="H98" s="46"/>
      <c r="I98" s="108" t="str">
        <f ca="1">(INDIRECT("Data!D"&amp;6))</f>
        <v>Owner:</v>
      </c>
      <c r="J98" s="108"/>
      <c r="K98" s="108"/>
      <c r="L98" s="108"/>
      <c r="M98" s="108"/>
      <c r="N98" s="108"/>
      <c r="O98" s="46"/>
      <c r="P98" s="108" t="str">
        <f ca="1">(INDIRECT("Data!D"&amp;6))</f>
        <v>Owner:</v>
      </c>
      <c r="Q98" s="108"/>
      <c r="R98" s="108"/>
      <c r="S98" s="108"/>
      <c r="T98" s="108"/>
      <c r="U98" s="108"/>
      <c r="V98" s="46"/>
      <c r="W98" s="108" t="str">
        <f ca="1">(INDIRECT("Data!D"&amp;6))</f>
        <v>Owner:</v>
      </c>
      <c r="X98" s="108"/>
      <c r="Y98" s="108"/>
      <c r="Z98" s="108"/>
      <c r="AA98" s="108"/>
      <c r="AB98" s="108"/>
      <c r="AC98" s="46"/>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s="39" customFormat="1" ht="12.75" customHeight="1" x14ac:dyDescent="0.2">
      <c r="A99" s="40"/>
      <c r="B99" s="109" t="e">
        <f ca="1">IF(INDIRECT("Other!C"&amp;VALUE(C104))=0,"",INDIRECT("Other!C"&amp;VALUE(C104)))</f>
        <v>#REF!</v>
      </c>
      <c r="C99" s="109"/>
      <c r="D99" s="109"/>
      <c r="E99" s="109"/>
      <c r="F99" s="109"/>
      <c r="G99" s="109"/>
      <c r="H99" s="46"/>
      <c r="I99" s="109" t="e">
        <f ca="1">IF(INDIRECT("Other!C"&amp;VALUE(J104))=0,"",INDIRECT("Other!C"&amp;VALUE(J104)))</f>
        <v>#REF!</v>
      </c>
      <c r="J99" s="109"/>
      <c r="K99" s="109"/>
      <c r="L99" s="109"/>
      <c r="M99" s="109"/>
      <c r="N99" s="109"/>
      <c r="O99" s="46"/>
      <c r="P99" s="109" t="e">
        <f ca="1">IF(INDIRECT("Other!C"&amp;VALUE(Q104))=0,"",INDIRECT("Other!C"&amp;VALUE(Q104)))</f>
        <v>#REF!</v>
      </c>
      <c r="Q99" s="109"/>
      <c r="R99" s="109"/>
      <c r="S99" s="109"/>
      <c r="T99" s="109"/>
      <c r="U99" s="109"/>
      <c r="V99" s="46"/>
      <c r="W99" s="109" t="e">
        <f ca="1">IF(INDIRECT("Other!C"&amp;VALUE(X104))=0,"",INDIRECT("Other!C"&amp;VALUE(X104)))</f>
        <v>#REF!</v>
      </c>
      <c r="X99" s="109"/>
      <c r="Y99" s="109"/>
      <c r="Z99" s="109"/>
      <c r="AA99" s="109"/>
      <c r="AB99" s="109"/>
      <c r="AC99" s="46"/>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s="39" customFormat="1" ht="12.75" customHeight="1" x14ac:dyDescent="0.2">
      <c r="A100" s="40"/>
      <c r="B100" s="109"/>
      <c r="C100" s="109"/>
      <c r="D100" s="109"/>
      <c r="E100" s="109"/>
      <c r="F100" s="109"/>
      <c r="G100" s="109"/>
      <c r="H100" s="46"/>
      <c r="I100" s="109"/>
      <c r="J100" s="109"/>
      <c r="K100" s="109"/>
      <c r="L100" s="109"/>
      <c r="M100" s="109"/>
      <c r="N100" s="109"/>
      <c r="O100" s="46"/>
      <c r="P100" s="109"/>
      <c r="Q100" s="109"/>
      <c r="R100" s="109"/>
      <c r="S100" s="109"/>
      <c r="T100" s="109"/>
      <c r="U100" s="109"/>
      <c r="V100" s="46"/>
      <c r="W100" s="109"/>
      <c r="X100" s="109"/>
      <c r="Y100" s="109"/>
      <c r="Z100" s="109"/>
      <c r="AA100" s="109"/>
      <c r="AB100" s="109"/>
      <c r="AC100" s="46"/>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s="39" customFormat="1" ht="12.75" customHeight="1" x14ac:dyDescent="0.2">
      <c r="A101" s="40"/>
      <c r="B101" s="109"/>
      <c r="C101" s="109"/>
      <c r="D101" s="109"/>
      <c r="E101" s="109"/>
      <c r="F101" s="109"/>
      <c r="G101" s="109"/>
      <c r="H101" s="46"/>
      <c r="I101" s="109"/>
      <c r="J101" s="109"/>
      <c r="K101" s="109"/>
      <c r="L101" s="109"/>
      <c r="M101" s="109"/>
      <c r="N101" s="109"/>
      <c r="O101" s="46"/>
      <c r="P101" s="109"/>
      <c r="Q101" s="109"/>
      <c r="R101" s="109"/>
      <c r="S101" s="109"/>
      <c r="T101" s="109"/>
      <c r="U101" s="109"/>
      <c r="V101" s="46"/>
      <c r="W101" s="109"/>
      <c r="X101" s="109"/>
      <c r="Y101" s="109"/>
      <c r="Z101" s="109"/>
      <c r="AA101" s="109"/>
      <c r="AB101" s="109"/>
      <c r="AC101" s="46"/>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s="39" customFormat="1" ht="12.75" customHeight="1" x14ac:dyDescent="0.2">
      <c r="A102" s="40"/>
      <c r="B102" s="109"/>
      <c r="C102" s="109"/>
      <c r="D102" s="109"/>
      <c r="E102" s="109"/>
      <c r="F102" s="109"/>
      <c r="G102" s="109"/>
      <c r="H102" s="46"/>
      <c r="I102" s="109"/>
      <c r="J102" s="109"/>
      <c r="K102" s="109"/>
      <c r="L102" s="109"/>
      <c r="M102" s="109"/>
      <c r="N102" s="109"/>
      <c r="O102" s="46"/>
      <c r="P102" s="109"/>
      <c r="Q102" s="109"/>
      <c r="R102" s="109"/>
      <c r="S102" s="109"/>
      <c r="T102" s="109"/>
      <c r="U102" s="109"/>
      <c r="V102" s="46"/>
      <c r="W102" s="109"/>
      <c r="X102" s="109"/>
      <c r="Y102" s="109"/>
      <c r="Z102" s="109"/>
      <c r="AA102" s="109"/>
      <c r="AB102" s="109"/>
      <c r="AC102" s="46"/>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39" customFormat="1" ht="9.75" customHeight="1" x14ac:dyDescent="0.2">
      <c r="A103" s="40"/>
      <c r="B103" s="109"/>
      <c r="C103" s="109"/>
      <c r="D103" s="109"/>
      <c r="E103" s="109"/>
      <c r="F103" s="109"/>
      <c r="G103" s="109"/>
      <c r="H103" s="46"/>
      <c r="I103" s="109"/>
      <c r="J103" s="109"/>
      <c r="K103" s="109"/>
      <c r="L103" s="109"/>
      <c r="M103" s="109"/>
      <c r="N103" s="109"/>
      <c r="O103" s="46"/>
      <c r="P103" s="109"/>
      <c r="Q103" s="109"/>
      <c r="R103" s="109"/>
      <c r="S103" s="109"/>
      <c r="T103" s="109"/>
      <c r="U103" s="109"/>
      <c r="V103" s="46"/>
      <c r="W103" s="109"/>
      <c r="X103" s="109"/>
      <c r="Y103" s="109"/>
      <c r="Z103" s="109"/>
      <c r="AA103" s="109"/>
      <c r="AB103" s="109"/>
      <c r="AC103" s="46"/>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s="39" customFormat="1" x14ac:dyDescent="0.2">
      <c r="A104" s="40"/>
      <c r="B104" s="47" t="str">
        <f ca="1">(INDIRECT("Data!A"&amp;16))</f>
        <v>OTR</v>
      </c>
      <c r="C104" s="48">
        <v>8</v>
      </c>
      <c r="D104" s="49"/>
      <c r="E104" s="49"/>
      <c r="F104" s="50" t="s">
        <v>180</v>
      </c>
      <c r="G104" s="51" t="str">
        <f ca="1">(INDIRECT("Data!E"&amp;1))</f>
        <v>0.1.5</v>
      </c>
      <c r="H104" s="46"/>
      <c r="I104" s="47" t="str">
        <f ca="1">(INDIRECT("Data!A"&amp;16))</f>
        <v>OTR</v>
      </c>
      <c r="J104" s="48">
        <v>8</v>
      </c>
      <c r="K104" s="49"/>
      <c r="L104" s="49"/>
      <c r="M104" s="50" t="s">
        <v>180</v>
      </c>
      <c r="N104" s="51" t="str">
        <f ca="1">(INDIRECT("Data!E"&amp;1))</f>
        <v>0.1.5</v>
      </c>
      <c r="O104" s="46"/>
      <c r="P104" s="47" t="str">
        <f ca="1">(INDIRECT("Data!A"&amp;16))</f>
        <v>OTR</v>
      </c>
      <c r="Q104" s="48">
        <v>8</v>
      </c>
      <c r="R104" s="49"/>
      <c r="S104" s="49"/>
      <c r="T104" s="50" t="s">
        <v>180</v>
      </c>
      <c r="U104" s="51" t="str">
        <f ca="1">(INDIRECT("Data!E"&amp;1))</f>
        <v>0.1.5</v>
      </c>
      <c r="V104" s="46"/>
      <c r="W104" s="47" t="str">
        <f ca="1">(INDIRECT("Data!A"&amp;16))</f>
        <v>OTR</v>
      </c>
      <c r="X104" s="48">
        <v>8</v>
      </c>
      <c r="Y104" s="49"/>
      <c r="Z104" s="49"/>
      <c r="AA104" s="50" t="s">
        <v>180</v>
      </c>
      <c r="AB104" s="51" t="str">
        <f ca="1">(INDIRECT("Data!E"&amp;1))</f>
        <v>0.1.5</v>
      </c>
      <c r="AC104" s="46"/>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s="42" customFormat="1" ht="11.25" customHeight="1" x14ac:dyDescent="0.2">
      <c r="A105" s="40"/>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row>
    <row r="106" spans="1:1024" s="42" customFormat="1" ht="11.25" customHeight="1" x14ac:dyDescent="0.2">
      <c r="A106" s="40"/>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row>
    <row r="107" spans="1:1024" s="45" customFormat="1" ht="33.75" customHeight="1" thickBot="1" x14ac:dyDescent="0.35">
      <c r="A107" s="43"/>
      <c r="B107" s="114" t="e">
        <f ca="1">INDIRECT("Other!A" &amp;VALUE(C122))</f>
        <v>#REF!</v>
      </c>
      <c r="C107" s="114"/>
      <c r="D107" s="114"/>
      <c r="E107" s="114"/>
      <c r="F107" s="114"/>
      <c r="G107" s="114"/>
      <c r="H107" s="44"/>
      <c r="I107" s="114" t="e">
        <f ca="1">INDIRECT("Other!A" &amp;VALUE(J122))</f>
        <v>#REF!</v>
      </c>
      <c r="J107" s="114"/>
      <c r="K107" s="114"/>
      <c r="L107" s="114"/>
      <c r="M107" s="114"/>
      <c r="N107" s="114"/>
      <c r="O107" s="44"/>
      <c r="P107" s="114" t="e">
        <f ca="1">INDIRECT("Other!A" &amp;VALUE(Q122))</f>
        <v>#REF!</v>
      </c>
      <c r="Q107" s="114"/>
      <c r="R107" s="114"/>
      <c r="S107" s="114"/>
      <c r="T107" s="114"/>
      <c r="U107" s="114"/>
      <c r="V107" s="44"/>
      <c r="W107" s="114" t="e">
        <f ca="1">INDIRECT("Other!A" &amp;VALUE(X122))</f>
        <v>#REF!</v>
      </c>
      <c r="X107" s="114"/>
      <c r="Y107" s="114"/>
      <c r="Z107" s="114"/>
      <c r="AA107" s="114"/>
      <c r="AB107" s="114"/>
      <c r="AC107" s="44"/>
    </row>
    <row r="108" spans="1:1024" s="39" customFormat="1" ht="18.75" thickTop="1" thickBot="1" x14ac:dyDescent="0.35">
      <c r="A108" s="40"/>
      <c r="B108" s="106" t="e">
        <f ca="1">IF(INDIRECT("Other!B"&amp;VALUE(C122))=0,"",INDIRECT("Other!B"&amp;VALUE(C122)))</f>
        <v>#REF!</v>
      </c>
      <c r="C108" s="106"/>
      <c r="D108" s="106"/>
      <c r="E108" s="106"/>
      <c r="F108" s="106"/>
      <c r="G108" s="106"/>
      <c r="H108" s="46"/>
      <c r="I108" s="106" t="e">
        <f ca="1">IF(INDIRECT("Other!B"&amp;VALUE(J122))=0,"",INDIRECT("Other!B"&amp;VALUE(J122)))</f>
        <v>#REF!</v>
      </c>
      <c r="J108" s="106"/>
      <c r="K108" s="106"/>
      <c r="L108" s="106"/>
      <c r="M108" s="106"/>
      <c r="N108" s="106"/>
      <c r="O108" s="46"/>
      <c r="P108" s="106" t="e">
        <f ca="1">IF(INDIRECT("Other!B"&amp;VALUE(Q122))=0,"",INDIRECT("Other!B"&amp;VALUE(Q122)))</f>
        <v>#REF!</v>
      </c>
      <c r="Q108" s="106"/>
      <c r="R108" s="106"/>
      <c r="S108" s="106"/>
      <c r="T108" s="106"/>
      <c r="U108" s="106"/>
      <c r="V108" s="46"/>
      <c r="W108" s="106" t="e">
        <f ca="1">IF(INDIRECT("Other!B"&amp;VALUE(X122))=0,"",INDIRECT("Other!B"&amp;VALUE(X122)))</f>
        <v>#REF!</v>
      </c>
      <c r="X108" s="106"/>
      <c r="Y108" s="106"/>
      <c r="Z108" s="106"/>
      <c r="AA108" s="106"/>
      <c r="AB108" s="106"/>
      <c r="AC108" s="46"/>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s="39" customFormat="1" ht="12.75" customHeight="1" thickTop="1" thickBot="1" x14ac:dyDescent="0.25">
      <c r="A109" s="40"/>
      <c r="B109" s="107" t="e">
        <f ca="1">IF(INDIRECT("Other!D"&amp;VALUE(C122))=0,"",INDIRECT("Other!D"&amp;VALUE(C122)))</f>
        <v>#REF!</v>
      </c>
      <c r="C109" s="107"/>
      <c r="D109" s="107"/>
      <c r="E109" s="107"/>
      <c r="F109" s="107"/>
      <c r="G109" s="107"/>
      <c r="H109" s="46"/>
      <c r="I109" s="107" t="e">
        <f ca="1">IF(INDIRECT("Other!D"&amp;VALUE(J122))=0,"",INDIRECT("Other!D"&amp;VALUE(J122)))</f>
        <v>#REF!</v>
      </c>
      <c r="J109" s="107"/>
      <c r="K109" s="107"/>
      <c r="L109" s="107"/>
      <c r="M109" s="107"/>
      <c r="N109" s="107"/>
      <c r="O109" s="46"/>
      <c r="P109" s="107" t="e">
        <f ca="1">IF(INDIRECT("Other!D"&amp;VALUE(Q122))=0,"",INDIRECT("Other!D"&amp;VALUE(Q122)))</f>
        <v>#REF!</v>
      </c>
      <c r="Q109" s="107"/>
      <c r="R109" s="107"/>
      <c r="S109" s="107"/>
      <c r="T109" s="107"/>
      <c r="U109" s="107"/>
      <c r="V109" s="46"/>
      <c r="W109" s="107" t="e">
        <f ca="1">IF(INDIRECT("Other!D"&amp;VALUE(X122))=0,"",INDIRECT("Other!D"&amp;VALUE(X122)))</f>
        <v>#REF!</v>
      </c>
      <c r="X109" s="107"/>
      <c r="Y109" s="107"/>
      <c r="Z109" s="107"/>
      <c r="AA109" s="107"/>
      <c r="AB109" s="107"/>
      <c r="AC109" s="46"/>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s="39" customFormat="1" ht="12.75" customHeight="1" thickTop="1" thickBot="1" x14ac:dyDescent="0.25">
      <c r="A110" s="40"/>
      <c r="B110" s="107"/>
      <c r="C110" s="107"/>
      <c r="D110" s="107"/>
      <c r="E110" s="107"/>
      <c r="F110" s="107"/>
      <c r="G110" s="107"/>
      <c r="H110" s="46"/>
      <c r="I110" s="107"/>
      <c r="J110" s="107"/>
      <c r="K110" s="107"/>
      <c r="L110" s="107"/>
      <c r="M110" s="107"/>
      <c r="N110" s="107"/>
      <c r="O110" s="46"/>
      <c r="P110" s="107"/>
      <c r="Q110" s="107"/>
      <c r="R110" s="107"/>
      <c r="S110" s="107"/>
      <c r="T110" s="107"/>
      <c r="U110" s="107"/>
      <c r="V110" s="46"/>
      <c r="W110" s="107"/>
      <c r="X110" s="107"/>
      <c r="Y110" s="107"/>
      <c r="Z110" s="107"/>
      <c r="AA110" s="107"/>
      <c r="AB110" s="107"/>
      <c r="AC110" s="46"/>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s="39" customFormat="1" ht="12.75" customHeight="1" thickTop="1" thickBot="1" x14ac:dyDescent="0.25">
      <c r="A111" s="40"/>
      <c r="B111" s="107"/>
      <c r="C111" s="107"/>
      <c r="D111" s="107"/>
      <c r="E111" s="107"/>
      <c r="F111" s="107"/>
      <c r="G111" s="107"/>
      <c r="H111" s="46"/>
      <c r="I111" s="107"/>
      <c r="J111" s="107"/>
      <c r="K111" s="107"/>
      <c r="L111" s="107"/>
      <c r="M111" s="107"/>
      <c r="N111" s="107"/>
      <c r="O111" s="46"/>
      <c r="P111" s="107"/>
      <c r="Q111" s="107"/>
      <c r="R111" s="107"/>
      <c r="S111" s="107"/>
      <c r="T111" s="107"/>
      <c r="U111" s="107"/>
      <c r="V111" s="46"/>
      <c r="W111" s="107"/>
      <c r="X111" s="107"/>
      <c r="Y111" s="107"/>
      <c r="Z111" s="107"/>
      <c r="AA111" s="107"/>
      <c r="AB111" s="107"/>
      <c r="AC111" s="46"/>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s="39" customFormat="1" ht="12.75" customHeight="1" thickTop="1" thickBot="1" x14ac:dyDescent="0.25">
      <c r="A112" s="40"/>
      <c r="B112" s="107"/>
      <c r="C112" s="107"/>
      <c r="D112" s="107"/>
      <c r="E112" s="107"/>
      <c r="F112" s="107"/>
      <c r="G112" s="107"/>
      <c r="H112" s="46"/>
      <c r="I112" s="107"/>
      <c r="J112" s="107"/>
      <c r="K112" s="107"/>
      <c r="L112" s="107"/>
      <c r="M112" s="107"/>
      <c r="N112" s="107"/>
      <c r="O112" s="46"/>
      <c r="P112" s="107"/>
      <c r="Q112" s="107"/>
      <c r="R112" s="107"/>
      <c r="S112" s="107"/>
      <c r="T112" s="107"/>
      <c r="U112" s="107"/>
      <c r="V112" s="46"/>
      <c r="W112" s="107"/>
      <c r="X112" s="107"/>
      <c r="Y112" s="107"/>
      <c r="Z112" s="107"/>
      <c r="AA112" s="107"/>
      <c r="AB112" s="107"/>
      <c r="AC112" s="46"/>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5" ht="12.75" customHeight="1" thickTop="1" thickBot="1" x14ac:dyDescent="0.25">
      <c r="A113" s="40"/>
      <c r="B113" s="107"/>
      <c r="C113" s="107"/>
      <c r="D113" s="107"/>
      <c r="E113" s="107"/>
      <c r="F113" s="107"/>
      <c r="G113" s="107"/>
      <c r="H113" s="46"/>
      <c r="I113" s="107"/>
      <c r="J113" s="107"/>
      <c r="K113" s="107"/>
      <c r="L113" s="107"/>
      <c r="M113" s="107"/>
      <c r="N113" s="107"/>
      <c r="O113" s="46"/>
      <c r="P113" s="107"/>
      <c r="Q113" s="107"/>
      <c r="R113" s="107"/>
      <c r="S113" s="107"/>
      <c r="T113" s="107"/>
      <c r="U113" s="107"/>
      <c r="V113" s="46"/>
      <c r="W113" s="107"/>
      <c r="X113" s="107"/>
      <c r="Y113" s="107"/>
      <c r="Z113" s="107"/>
      <c r="AA113" s="107"/>
      <c r="AB113" s="107"/>
      <c r="AC113" s="46"/>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5" ht="12.75" customHeight="1" thickTop="1" thickBot="1" x14ac:dyDescent="0.25">
      <c r="A114" s="40"/>
      <c r="B114" s="107"/>
      <c r="C114" s="107"/>
      <c r="D114" s="107"/>
      <c r="E114" s="107"/>
      <c r="F114" s="107"/>
      <c r="G114" s="107"/>
      <c r="H114" s="46"/>
      <c r="I114" s="107"/>
      <c r="J114" s="107"/>
      <c r="K114" s="107"/>
      <c r="L114" s="107"/>
      <c r="M114" s="107"/>
      <c r="N114" s="107"/>
      <c r="O114" s="46"/>
      <c r="P114" s="107"/>
      <c r="Q114" s="107"/>
      <c r="R114" s="107"/>
      <c r="S114" s="107"/>
      <c r="T114" s="107"/>
      <c r="U114" s="107"/>
      <c r="V114" s="46"/>
      <c r="W114" s="107"/>
      <c r="X114" s="107"/>
      <c r="Y114" s="107"/>
      <c r="Z114" s="107"/>
      <c r="AA114" s="107"/>
      <c r="AB114" s="107"/>
      <c r="AC114" s="46"/>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5" ht="12.75" customHeight="1" thickTop="1" x14ac:dyDescent="0.2">
      <c r="A115" s="40"/>
      <c r="B115" s="107"/>
      <c r="C115" s="107"/>
      <c r="D115" s="107"/>
      <c r="E115" s="107"/>
      <c r="F115" s="107"/>
      <c r="G115" s="107"/>
      <c r="H115" s="46"/>
      <c r="I115" s="107"/>
      <c r="J115" s="107"/>
      <c r="K115" s="107"/>
      <c r="L115" s="107"/>
      <c r="M115" s="107"/>
      <c r="N115" s="107"/>
      <c r="O115" s="46"/>
      <c r="P115" s="107"/>
      <c r="Q115" s="107"/>
      <c r="R115" s="107"/>
      <c r="S115" s="107"/>
      <c r="T115" s="107"/>
      <c r="U115" s="107"/>
      <c r="V115" s="46"/>
      <c r="W115" s="107"/>
      <c r="X115" s="107"/>
      <c r="Y115" s="107"/>
      <c r="Z115" s="107"/>
      <c r="AA115" s="107"/>
      <c r="AB115" s="107"/>
      <c r="AC115" s="46"/>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5" ht="12.75" customHeight="1" x14ac:dyDescent="0.2">
      <c r="A116" s="40"/>
      <c r="B116" s="108" t="str">
        <f ca="1">(INDIRECT("Data!D"&amp;6))</f>
        <v>Owner:</v>
      </c>
      <c r="C116" s="108"/>
      <c r="D116" s="108"/>
      <c r="E116" s="108"/>
      <c r="F116" s="108"/>
      <c r="G116" s="108"/>
      <c r="H116" s="46"/>
      <c r="I116" s="108" t="str">
        <f ca="1">(INDIRECT("Data!D"&amp;6))</f>
        <v>Owner:</v>
      </c>
      <c r="J116" s="108"/>
      <c r="K116" s="108"/>
      <c r="L116" s="108"/>
      <c r="M116" s="108"/>
      <c r="N116" s="108"/>
      <c r="O116" s="46"/>
      <c r="P116" s="108" t="str">
        <f ca="1">(INDIRECT("Data!D"&amp;6))</f>
        <v>Owner:</v>
      </c>
      <c r="Q116" s="108"/>
      <c r="R116" s="108"/>
      <c r="S116" s="108"/>
      <c r="T116" s="108"/>
      <c r="U116" s="108"/>
      <c r="V116" s="46"/>
      <c r="W116" s="108" t="str">
        <f ca="1">(INDIRECT("Data!D"&amp;6))</f>
        <v>Owner:</v>
      </c>
      <c r="X116" s="108"/>
      <c r="Y116" s="108"/>
      <c r="Z116" s="108"/>
      <c r="AA116" s="108"/>
      <c r="AB116" s="108"/>
      <c r="AC116" s="4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5" ht="12.75" customHeight="1" x14ac:dyDescent="0.2">
      <c r="A117" s="40"/>
      <c r="B117" s="109" t="e">
        <f ca="1">IF(INDIRECT("Other!C"&amp;VALUE(C122))=0,"",INDIRECT("Other!C"&amp;VALUE(C122)))</f>
        <v>#REF!</v>
      </c>
      <c r="C117" s="109"/>
      <c r="D117" s="109"/>
      <c r="E117" s="109"/>
      <c r="F117" s="109"/>
      <c r="G117" s="109"/>
      <c r="H117" s="46"/>
      <c r="I117" s="109" t="e">
        <f ca="1">IF(INDIRECT("Other!C"&amp;VALUE(J122))=0,"",INDIRECT("Other!C"&amp;VALUE(J122)))</f>
        <v>#REF!</v>
      </c>
      <c r="J117" s="109"/>
      <c r="K117" s="109"/>
      <c r="L117" s="109"/>
      <c r="M117" s="109"/>
      <c r="N117" s="109"/>
      <c r="O117" s="46"/>
      <c r="P117" s="109" t="e">
        <f ca="1">IF(INDIRECT("Other!C"&amp;VALUE(Q122))=0,"",INDIRECT("Other!C"&amp;VALUE(Q122)))</f>
        <v>#REF!</v>
      </c>
      <c r="Q117" s="109"/>
      <c r="R117" s="109"/>
      <c r="S117" s="109"/>
      <c r="T117" s="109"/>
      <c r="U117" s="109"/>
      <c r="V117" s="46"/>
      <c r="W117" s="109" t="e">
        <f ca="1">IF(INDIRECT("Other!C"&amp;VALUE(X122))=0,"",INDIRECT("Other!C"&amp;VALUE(X122)))</f>
        <v>#REF!</v>
      </c>
      <c r="X117" s="109"/>
      <c r="Y117" s="109"/>
      <c r="Z117" s="109"/>
      <c r="AA117" s="109"/>
      <c r="AB117" s="109"/>
      <c r="AC117" s="46"/>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5" ht="12.75" customHeight="1" x14ac:dyDescent="0.2">
      <c r="A118" s="40"/>
      <c r="B118" s="109"/>
      <c r="C118" s="109"/>
      <c r="D118" s="109"/>
      <c r="E118" s="109"/>
      <c r="F118" s="109"/>
      <c r="G118" s="109"/>
      <c r="H118" s="46"/>
      <c r="I118" s="109"/>
      <c r="J118" s="109"/>
      <c r="K118" s="109"/>
      <c r="L118" s="109"/>
      <c r="M118" s="109"/>
      <c r="N118" s="109"/>
      <c r="O118" s="46"/>
      <c r="P118" s="109"/>
      <c r="Q118" s="109"/>
      <c r="R118" s="109"/>
      <c r="S118" s="109"/>
      <c r="T118" s="109"/>
      <c r="U118" s="109"/>
      <c r="V118" s="46"/>
      <c r="W118" s="109"/>
      <c r="X118" s="109"/>
      <c r="Y118" s="109"/>
      <c r="Z118" s="109"/>
      <c r="AA118" s="109"/>
      <c r="AB118" s="109"/>
      <c r="AC118" s="46"/>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5" ht="12.75" customHeight="1" x14ac:dyDescent="0.2">
      <c r="A119" s="40"/>
      <c r="B119" s="109"/>
      <c r="C119" s="109"/>
      <c r="D119" s="109"/>
      <c r="E119" s="109"/>
      <c r="F119" s="109"/>
      <c r="G119" s="109"/>
      <c r="H119" s="46"/>
      <c r="I119" s="109"/>
      <c r="J119" s="109"/>
      <c r="K119" s="109"/>
      <c r="L119" s="109"/>
      <c r="M119" s="109"/>
      <c r="N119" s="109"/>
      <c r="O119" s="46"/>
      <c r="P119" s="109"/>
      <c r="Q119" s="109"/>
      <c r="R119" s="109"/>
      <c r="S119" s="109"/>
      <c r="T119" s="109"/>
      <c r="U119" s="109"/>
      <c r="V119" s="46"/>
      <c r="W119" s="109"/>
      <c r="X119" s="109"/>
      <c r="Y119" s="109"/>
      <c r="Z119" s="109"/>
      <c r="AA119" s="109"/>
      <c r="AB119" s="109"/>
      <c r="AC119" s="46"/>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5" ht="12.75" customHeight="1" x14ac:dyDescent="0.2">
      <c r="A120" s="40"/>
      <c r="B120" s="109"/>
      <c r="C120" s="109"/>
      <c r="D120" s="109"/>
      <c r="E120" s="109"/>
      <c r="F120" s="109"/>
      <c r="G120" s="109"/>
      <c r="H120" s="46"/>
      <c r="I120" s="109"/>
      <c r="J120" s="109"/>
      <c r="K120" s="109"/>
      <c r="L120" s="109"/>
      <c r="M120" s="109"/>
      <c r="N120" s="109"/>
      <c r="O120" s="46"/>
      <c r="P120" s="109"/>
      <c r="Q120" s="109"/>
      <c r="R120" s="109"/>
      <c r="S120" s="109"/>
      <c r="T120" s="109"/>
      <c r="U120" s="109"/>
      <c r="V120" s="46"/>
      <c r="W120" s="109"/>
      <c r="X120" s="109"/>
      <c r="Y120" s="109"/>
      <c r="Z120" s="109"/>
      <c r="AA120" s="109"/>
      <c r="AB120" s="109"/>
      <c r="AC120" s="46"/>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5" ht="9.75" customHeight="1" x14ac:dyDescent="0.2">
      <c r="A121" s="40"/>
      <c r="B121" s="109"/>
      <c r="C121" s="109"/>
      <c r="D121" s="109"/>
      <c r="E121" s="109"/>
      <c r="F121" s="109"/>
      <c r="G121" s="109"/>
      <c r="H121" s="46"/>
      <c r="I121" s="109"/>
      <c r="J121" s="109"/>
      <c r="K121" s="109"/>
      <c r="L121" s="109"/>
      <c r="M121" s="109"/>
      <c r="N121" s="109"/>
      <c r="O121" s="46"/>
      <c r="P121" s="109"/>
      <c r="Q121" s="109"/>
      <c r="R121" s="109"/>
      <c r="S121" s="109"/>
      <c r="T121" s="109"/>
      <c r="U121" s="109"/>
      <c r="V121" s="46"/>
      <c r="W121" s="109"/>
      <c r="X121" s="109"/>
      <c r="Y121" s="109"/>
      <c r="Z121" s="109"/>
      <c r="AA121" s="109"/>
      <c r="AB121" s="109"/>
      <c r="AC121" s="46"/>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5" x14ac:dyDescent="0.2">
      <c r="A122" s="40"/>
      <c r="B122" s="47" t="str">
        <f ca="1">(INDIRECT("Data!A"&amp;16))</f>
        <v>OTR</v>
      </c>
      <c r="C122" s="48">
        <v>9</v>
      </c>
      <c r="D122" s="49"/>
      <c r="E122" s="49"/>
      <c r="F122" s="50" t="s">
        <v>180</v>
      </c>
      <c r="G122" s="51" t="str">
        <f ca="1">(INDIRECT("Data!E"&amp;1))</f>
        <v>0.1.5</v>
      </c>
      <c r="H122" s="46"/>
      <c r="I122" s="47" t="str">
        <f ca="1">(INDIRECT("Data!A"&amp;16))</f>
        <v>OTR</v>
      </c>
      <c r="J122" s="48">
        <v>9</v>
      </c>
      <c r="K122" s="49"/>
      <c r="L122" s="49"/>
      <c r="M122" s="50" t="s">
        <v>180</v>
      </c>
      <c r="N122" s="51" t="str">
        <f ca="1">(INDIRECT("Data!E"&amp;1))</f>
        <v>0.1.5</v>
      </c>
      <c r="O122" s="46"/>
      <c r="P122" s="47" t="str">
        <f ca="1">(INDIRECT("Data!A"&amp;16))</f>
        <v>OTR</v>
      </c>
      <c r="Q122" s="48">
        <v>9</v>
      </c>
      <c r="R122" s="49"/>
      <c r="S122" s="49"/>
      <c r="T122" s="50" t="s">
        <v>180</v>
      </c>
      <c r="U122" s="51" t="str">
        <f ca="1">(INDIRECT("Data!E"&amp;1))</f>
        <v>0.1.5</v>
      </c>
      <c r="V122" s="46"/>
      <c r="W122" s="47" t="str">
        <f ca="1">(INDIRECT("Data!A"&amp;16))</f>
        <v>OTR</v>
      </c>
      <c r="X122" s="48">
        <v>9</v>
      </c>
      <c r="Y122" s="49"/>
      <c r="Z122" s="49"/>
      <c r="AA122" s="50" t="s">
        <v>180</v>
      </c>
      <c r="AB122" s="51" t="str">
        <f ca="1">(INDIRECT("Data!E"&amp;1))</f>
        <v>0.1.5</v>
      </c>
      <c r="AC122" s="46"/>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5" s="42" customFormat="1" ht="11.25" customHeight="1" x14ac:dyDescent="0.2">
      <c r="A123" s="4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row>
    <row r="124" spans="1:1025" s="45" customFormat="1" ht="33.75" customHeight="1" thickBot="1" x14ac:dyDescent="0.35">
      <c r="A124" s="43"/>
      <c r="B124" s="114" t="e">
        <f ca="1">INDIRECT("Other!A" &amp;VALUE(C139))</f>
        <v>#REF!</v>
      </c>
      <c r="C124" s="114"/>
      <c r="D124" s="114"/>
      <c r="E124" s="114"/>
      <c r="F124" s="114"/>
      <c r="G124" s="114"/>
      <c r="H124" s="44"/>
      <c r="I124" s="114" t="e">
        <f ca="1">INDIRECT("Other!A" &amp;VALUE(J139))</f>
        <v>#REF!</v>
      </c>
      <c r="J124" s="114"/>
      <c r="K124" s="114"/>
      <c r="L124" s="114"/>
      <c r="M124" s="114"/>
      <c r="N124" s="114"/>
      <c r="O124" s="44"/>
      <c r="P124" s="114"/>
      <c r="Q124" s="114"/>
      <c r="R124" s="114"/>
      <c r="S124" s="114"/>
      <c r="T124" s="114"/>
      <c r="U124" s="114"/>
      <c r="V124" s="44"/>
      <c r="W124" s="114"/>
      <c r="X124" s="114"/>
      <c r="Y124" s="114"/>
      <c r="Z124" s="114"/>
      <c r="AA124" s="114"/>
      <c r="AB124" s="114"/>
      <c r="AC124" s="44"/>
    </row>
    <row r="125" spans="1:1025" ht="18.75" thickTop="1" thickBot="1" x14ac:dyDescent="0.35">
      <c r="A125" s="40"/>
      <c r="B125" s="106" t="e">
        <f ca="1">IF(INDIRECT("Other!B"&amp;VALUE(C139))=0,"",INDIRECT("Other!B"&amp;VALUE(C139)))</f>
        <v>#REF!</v>
      </c>
      <c r="C125" s="106"/>
      <c r="D125" s="106"/>
      <c r="E125" s="106"/>
      <c r="F125" s="106"/>
      <c r="G125" s="106"/>
      <c r="H125" s="46"/>
      <c r="I125" s="106" t="e">
        <f ca="1">IF(INDIRECT("Other!B"&amp;VALUE(J139))=0,"",INDIRECT("Other!B"&amp;VALUE(J139)))</f>
        <v>#REF!</v>
      </c>
      <c r="J125" s="106"/>
      <c r="K125" s="106"/>
      <c r="L125" s="106"/>
      <c r="M125" s="106"/>
      <c r="N125" s="106"/>
      <c r="O125" s="46"/>
      <c r="P125" s="101"/>
      <c r="Q125" s="101"/>
      <c r="R125" s="101"/>
      <c r="S125" s="101"/>
      <c r="T125" s="101"/>
      <c r="U125" s="101"/>
      <c r="V125" s="46"/>
      <c r="W125" s="101"/>
      <c r="X125" s="101"/>
      <c r="Y125" s="101"/>
      <c r="Z125" s="101"/>
      <c r="AA125" s="101"/>
      <c r="AB125" s="101"/>
      <c r="AC125" s="46"/>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L125"/>
      <c r="ALM125"/>
      <c r="ALN125"/>
      <c r="ALO125"/>
      <c r="ALP125"/>
      <c r="ALQ125"/>
      <c r="ALR125"/>
      <c r="ALS125"/>
      <c r="ALT125"/>
      <c r="ALU125"/>
      <c r="ALV125"/>
      <c r="ALW125"/>
      <c r="ALX125"/>
      <c r="ALY125"/>
      <c r="ALZ125"/>
      <c r="AMA125"/>
      <c r="AMB125"/>
      <c r="AMC125"/>
      <c r="AMD125"/>
      <c r="AME125"/>
      <c r="AMF125"/>
      <c r="AMG125"/>
      <c r="AMH125"/>
      <c r="AMI125"/>
      <c r="AMJ125"/>
      <c r="AMK125"/>
    </row>
    <row r="126" spans="1:1025" ht="12.75" customHeight="1" thickTop="1" thickBot="1" x14ac:dyDescent="0.25">
      <c r="A126" s="40"/>
      <c r="B126" s="107" t="e">
        <f ca="1">IF(INDIRECT("Other!D"&amp;VALUE(C139))=0,"",INDIRECT("Other!D"&amp;VALUE(C139)))</f>
        <v>#REF!</v>
      </c>
      <c r="C126" s="107"/>
      <c r="D126" s="107"/>
      <c r="E126" s="107"/>
      <c r="F126" s="107"/>
      <c r="G126" s="107"/>
      <c r="H126" s="46"/>
      <c r="I126" s="107" t="e">
        <f ca="1">IF(INDIRECT("Other!D"&amp;VALUE(J139))=0,"",INDIRECT("Other!D"&amp;VALUE(J139)))</f>
        <v>#REF!</v>
      </c>
      <c r="J126" s="107"/>
      <c r="K126" s="107"/>
      <c r="L126" s="107"/>
      <c r="M126" s="107"/>
      <c r="N126" s="107"/>
      <c r="O126" s="46"/>
      <c r="P126" s="107"/>
      <c r="Q126" s="107"/>
      <c r="R126" s="107"/>
      <c r="S126" s="107"/>
      <c r="T126" s="107"/>
      <c r="U126" s="107"/>
      <c r="V126" s="46"/>
      <c r="W126" s="107"/>
      <c r="X126" s="107"/>
      <c r="Y126" s="107"/>
      <c r="Z126" s="107"/>
      <c r="AA126" s="107"/>
      <c r="AB126" s="107"/>
      <c r="AC126" s="4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L126"/>
      <c r="ALM126"/>
      <c r="ALN126"/>
      <c r="ALO126"/>
      <c r="ALP126"/>
      <c r="ALQ126"/>
      <c r="ALR126"/>
      <c r="ALS126"/>
      <c r="ALT126"/>
      <c r="ALU126"/>
      <c r="ALV126"/>
      <c r="ALW126"/>
      <c r="ALX126"/>
      <c r="ALY126"/>
      <c r="ALZ126"/>
      <c r="AMA126"/>
      <c r="AMB126"/>
      <c r="AMC126"/>
      <c r="AMD126"/>
      <c r="AME126"/>
      <c r="AMF126"/>
      <c r="AMG126"/>
      <c r="AMH126"/>
      <c r="AMI126"/>
      <c r="AMJ126"/>
      <c r="AMK126"/>
    </row>
    <row r="127" spans="1:1025" ht="12.75" customHeight="1" thickTop="1" thickBot="1" x14ac:dyDescent="0.25">
      <c r="A127" s="40"/>
      <c r="B127" s="107"/>
      <c r="C127" s="107"/>
      <c r="D127" s="107"/>
      <c r="E127" s="107"/>
      <c r="F127" s="107"/>
      <c r="G127" s="107"/>
      <c r="H127" s="46"/>
      <c r="I127" s="107"/>
      <c r="J127" s="107"/>
      <c r="K127" s="107"/>
      <c r="L127" s="107"/>
      <c r="M127" s="107"/>
      <c r="N127" s="107"/>
      <c r="O127" s="46"/>
      <c r="P127" s="116"/>
      <c r="Q127" s="116"/>
      <c r="R127" s="116"/>
      <c r="S127" s="116"/>
      <c r="T127" s="116"/>
      <c r="U127" s="116"/>
      <c r="V127" s="46"/>
      <c r="W127" s="116"/>
      <c r="X127" s="116"/>
      <c r="Y127" s="116"/>
      <c r="Z127" s="116"/>
      <c r="AA127" s="116"/>
      <c r="AB127" s="116"/>
      <c r="AC127" s="46"/>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L127"/>
      <c r="ALM127"/>
      <c r="ALN127"/>
      <c r="ALO127"/>
      <c r="ALP127"/>
      <c r="ALQ127"/>
      <c r="ALR127"/>
      <c r="ALS127"/>
      <c r="ALT127"/>
      <c r="ALU127"/>
      <c r="ALV127"/>
      <c r="ALW127"/>
      <c r="ALX127"/>
      <c r="ALY127"/>
      <c r="ALZ127"/>
      <c r="AMA127"/>
      <c r="AMB127"/>
      <c r="AMC127"/>
      <c r="AMD127"/>
      <c r="AME127"/>
      <c r="AMF127"/>
      <c r="AMG127"/>
      <c r="AMH127"/>
      <c r="AMI127"/>
      <c r="AMJ127"/>
      <c r="AMK127"/>
    </row>
    <row r="128" spans="1:1025" ht="12.75" customHeight="1" thickTop="1" thickBot="1" x14ac:dyDescent="0.25">
      <c r="A128" s="40"/>
      <c r="B128" s="107"/>
      <c r="C128" s="107"/>
      <c r="D128" s="107"/>
      <c r="E128" s="107"/>
      <c r="F128" s="107"/>
      <c r="G128" s="107"/>
      <c r="H128" s="46"/>
      <c r="I128" s="107"/>
      <c r="J128" s="107"/>
      <c r="K128" s="107"/>
      <c r="L128" s="107"/>
      <c r="M128" s="107"/>
      <c r="N128" s="107"/>
      <c r="O128" s="46"/>
      <c r="P128" s="116"/>
      <c r="Q128" s="116"/>
      <c r="R128" s="116"/>
      <c r="S128" s="116"/>
      <c r="T128" s="116"/>
      <c r="U128" s="116"/>
      <c r="V128" s="46"/>
      <c r="W128" s="116"/>
      <c r="X128" s="116"/>
      <c r="Y128" s="116"/>
      <c r="Z128" s="116"/>
      <c r="AA128" s="116"/>
      <c r="AB128" s="116"/>
      <c r="AC128" s="46"/>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L128"/>
      <c r="ALM128"/>
      <c r="ALN128"/>
      <c r="ALO128"/>
      <c r="ALP128"/>
      <c r="ALQ128"/>
      <c r="ALR128"/>
      <c r="ALS128"/>
      <c r="ALT128"/>
      <c r="ALU128"/>
      <c r="ALV128"/>
      <c r="ALW128"/>
      <c r="ALX128"/>
      <c r="ALY128"/>
      <c r="ALZ128"/>
      <c r="AMA128"/>
      <c r="AMB128"/>
      <c r="AMC128"/>
      <c r="AMD128"/>
      <c r="AME128"/>
      <c r="AMF128"/>
      <c r="AMG128"/>
      <c r="AMH128"/>
      <c r="AMI128"/>
      <c r="AMJ128"/>
      <c r="AMK128"/>
    </row>
    <row r="129" spans="1:1025" ht="12.75" customHeight="1" thickTop="1" thickBot="1" x14ac:dyDescent="0.25">
      <c r="A129" s="40"/>
      <c r="B129" s="107"/>
      <c r="C129" s="107"/>
      <c r="D129" s="107"/>
      <c r="E129" s="107"/>
      <c r="F129" s="107"/>
      <c r="G129" s="107"/>
      <c r="H129" s="46"/>
      <c r="I129" s="107"/>
      <c r="J129" s="107"/>
      <c r="K129" s="107"/>
      <c r="L129" s="107"/>
      <c r="M129" s="107"/>
      <c r="N129" s="107"/>
      <c r="O129" s="46"/>
      <c r="P129" s="116"/>
      <c r="Q129" s="116"/>
      <c r="R129" s="116"/>
      <c r="S129" s="116"/>
      <c r="T129" s="116"/>
      <c r="U129" s="116"/>
      <c r="V129" s="46"/>
      <c r="W129" s="116"/>
      <c r="X129" s="116"/>
      <c r="Y129" s="116"/>
      <c r="Z129" s="116"/>
      <c r="AA129" s="116"/>
      <c r="AB129" s="116"/>
      <c r="AC129" s="46"/>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L129"/>
      <c r="ALM129"/>
      <c r="ALN129"/>
      <c r="ALO129"/>
      <c r="ALP129"/>
      <c r="ALQ129"/>
      <c r="ALR129"/>
      <c r="ALS129"/>
      <c r="ALT129"/>
      <c r="ALU129"/>
      <c r="ALV129"/>
      <c r="ALW129"/>
      <c r="ALX129"/>
      <c r="ALY129"/>
      <c r="ALZ129"/>
      <c r="AMA129"/>
      <c r="AMB129"/>
      <c r="AMC129"/>
      <c r="AMD129"/>
      <c r="AME129"/>
      <c r="AMF129"/>
      <c r="AMG129"/>
      <c r="AMH129"/>
      <c r="AMI129"/>
      <c r="AMJ129"/>
      <c r="AMK129"/>
    </row>
    <row r="130" spans="1:1025" ht="12.75" customHeight="1" thickTop="1" thickBot="1" x14ac:dyDescent="0.25">
      <c r="A130" s="40"/>
      <c r="B130" s="107"/>
      <c r="C130" s="107"/>
      <c r="D130" s="107"/>
      <c r="E130" s="107"/>
      <c r="F130" s="107"/>
      <c r="G130" s="107"/>
      <c r="H130" s="46"/>
      <c r="I130" s="107"/>
      <c r="J130" s="107"/>
      <c r="K130" s="107"/>
      <c r="L130" s="107"/>
      <c r="M130" s="107"/>
      <c r="N130" s="107"/>
      <c r="O130" s="46"/>
      <c r="P130" s="116"/>
      <c r="Q130" s="116"/>
      <c r="R130" s="116"/>
      <c r="S130" s="116"/>
      <c r="T130" s="116"/>
      <c r="U130" s="116"/>
      <c r="V130" s="46"/>
      <c r="W130" s="116"/>
      <c r="X130" s="116"/>
      <c r="Y130" s="116"/>
      <c r="Z130" s="116"/>
      <c r="AA130" s="116"/>
      <c r="AB130" s="116"/>
      <c r="AC130" s="46"/>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L130"/>
      <c r="ALM130"/>
      <c r="ALN130"/>
      <c r="ALO130"/>
      <c r="ALP130"/>
      <c r="ALQ130"/>
      <c r="ALR130"/>
      <c r="ALS130"/>
      <c r="ALT130"/>
      <c r="ALU130"/>
      <c r="ALV130"/>
      <c r="ALW130"/>
      <c r="ALX130"/>
      <c r="ALY130"/>
      <c r="ALZ130"/>
      <c r="AMA130"/>
      <c r="AMB130"/>
      <c r="AMC130"/>
      <c r="AMD130"/>
      <c r="AME130"/>
      <c r="AMF130"/>
      <c r="AMG130"/>
      <c r="AMH130"/>
      <c r="AMI130"/>
      <c r="AMJ130"/>
      <c r="AMK130"/>
    </row>
    <row r="131" spans="1:1025" ht="12.75" customHeight="1" thickTop="1" thickBot="1" x14ac:dyDescent="0.25">
      <c r="A131" s="40"/>
      <c r="B131" s="107"/>
      <c r="C131" s="107"/>
      <c r="D131" s="107"/>
      <c r="E131" s="107"/>
      <c r="F131" s="107"/>
      <c r="G131" s="107"/>
      <c r="H131" s="46"/>
      <c r="I131" s="107"/>
      <c r="J131" s="107"/>
      <c r="K131" s="107"/>
      <c r="L131" s="107"/>
      <c r="M131" s="107"/>
      <c r="N131" s="107"/>
      <c r="O131" s="46"/>
      <c r="P131" s="116"/>
      <c r="Q131" s="116"/>
      <c r="R131" s="116"/>
      <c r="S131" s="116"/>
      <c r="T131" s="116"/>
      <c r="U131" s="116"/>
      <c r="V131" s="46"/>
      <c r="W131" s="116"/>
      <c r="X131" s="116"/>
      <c r="Y131" s="116"/>
      <c r="Z131" s="116"/>
      <c r="AA131" s="116"/>
      <c r="AB131" s="116"/>
      <c r="AC131" s="46"/>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L131"/>
      <c r="ALM131"/>
      <c r="ALN131"/>
      <c r="ALO131"/>
      <c r="ALP131"/>
      <c r="ALQ131"/>
      <c r="ALR131"/>
      <c r="ALS131"/>
      <c r="ALT131"/>
      <c r="ALU131"/>
      <c r="ALV131"/>
      <c r="ALW131"/>
      <c r="ALX131"/>
      <c r="ALY131"/>
      <c r="ALZ131"/>
      <c r="AMA131"/>
      <c r="AMB131"/>
      <c r="AMC131"/>
      <c r="AMD131"/>
      <c r="AME131"/>
      <c r="AMF131"/>
      <c r="AMG131"/>
      <c r="AMH131"/>
      <c r="AMI131"/>
      <c r="AMJ131"/>
      <c r="AMK131"/>
    </row>
    <row r="132" spans="1:1025" ht="12.75" customHeight="1" thickTop="1" x14ac:dyDescent="0.2">
      <c r="A132" s="40"/>
      <c r="B132" s="107"/>
      <c r="C132" s="107"/>
      <c r="D132" s="107"/>
      <c r="E132" s="107"/>
      <c r="F132" s="107"/>
      <c r="G132" s="107"/>
      <c r="H132" s="46"/>
      <c r="I132" s="107"/>
      <c r="J132" s="107"/>
      <c r="K132" s="107"/>
      <c r="L132" s="107"/>
      <c r="M132" s="107"/>
      <c r="N132" s="107"/>
      <c r="O132" s="46"/>
      <c r="P132" s="117"/>
      <c r="Q132" s="117"/>
      <c r="R132" s="117"/>
      <c r="S132" s="117"/>
      <c r="T132" s="117"/>
      <c r="U132" s="117"/>
      <c r="V132" s="46"/>
      <c r="W132" s="117"/>
      <c r="X132" s="117"/>
      <c r="Y132" s="117"/>
      <c r="Z132" s="117"/>
      <c r="AA132" s="117"/>
      <c r="AB132" s="117"/>
      <c r="AC132" s="46"/>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L132"/>
      <c r="ALM132"/>
      <c r="ALN132"/>
      <c r="ALO132"/>
      <c r="ALP132"/>
      <c r="ALQ132"/>
      <c r="ALR132"/>
      <c r="ALS132"/>
      <c r="ALT132"/>
      <c r="ALU132"/>
      <c r="ALV132"/>
      <c r="ALW132"/>
      <c r="ALX132"/>
      <c r="ALY132"/>
      <c r="ALZ132"/>
      <c r="AMA132"/>
      <c r="AMB132"/>
      <c r="AMC132"/>
      <c r="AMD132"/>
      <c r="AME132"/>
      <c r="AMF132"/>
      <c r="AMG132"/>
      <c r="AMH132"/>
      <c r="AMI132"/>
      <c r="AMJ132"/>
      <c r="AMK132"/>
    </row>
    <row r="133" spans="1:1025" ht="12.75" customHeight="1" x14ac:dyDescent="0.2">
      <c r="A133" s="40"/>
      <c r="B133" s="108" t="str">
        <f ca="1">(INDIRECT("Data!D"&amp;6))</f>
        <v>Owner:</v>
      </c>
      <c r="C133" s="108"/>
      <c r="D133" s="108"/>
      <c r="E133" s="108"/>
      <c r="F133" s="108"/>
      <c r="G133" s="108"/>
      <c r="H133" s="46"/>
      <c r="I133" s="108" t="str">
        <f ca="1">(INDIRECT("Data!D"&amp;6))</f>
        <v>Owner:</v>
      </c>
      <c r="J133" s="108"/>
      <c r="K133" s="108"/>
      <c r="L133" s="108"/>
      <c r="M133" s="108"/>
      <c r="N133" s="108"/>
      <c r="O133" s="46"/>
      <c r="P133" s="118"/>
      <c r="Q133" s="119"/>
      <c r="R133" s="119"/>
      <c r="S133" s="119"/>
      <c r="T133" s="119"/>
      <c r="U133" s="120"/>
      <c r="V133" s="46"/>
      <c r="W133" s="118"/>
      <c r="X133" s="119"/>
      <c r="Y133" s="119"/>
      <c r="Z133" s="119"/>
      <c r="AA133" s="119"/>
      <c r="AB133" s="120"/>
      <c r="AC133" s="46"/>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L133"/>
      <c r="ALM133"/>
      <c r="ALN133"/>
      <c r="ALO133"/>
      <c r="ALP133"/>
      <c r="ALQ133"/>
      <c r="ALR133"/>
      <c r="ALS133"/>
      <c r="ALT133"/>
      <c r="ALU133"/>
      <c r="ALV133"/>
      <c r="ALW133"/>
      <c r="ALX133"/>
      <c r="ALY133"/>
      <c r="ALZ133"/>
      <c r="AMA133"/>
      <c r="AMB133"/>
      <c r="AMC133"/>
      <c r="AMD133"/>
      <c r="AME133"/>
      <c r="AMF133"/>
      <c r="AMG133"/>
      <c r="AMH133"/>
      <c r="AMI133"/>
      <c r="AMJ133"/>
      <c r="AMK133"/>
    </row>
    <row r="134" spans="1:1025" ht="12.75" customHeight="1" x14ac:dyDescent="0.2">
      <c r="A134" s="40"/>
      <c r="B134" s="109" t="e">
        <f ca="1">IF(INDIRECT("Other!C"&amp;VALUE(C139))=0,"",INDIRECT("Other!C"&amp;VALUE(C139)))</f>
        <v>#REF!</v>
      </c>
      <c r="C134" s="109"/>
      <c r="D134" s="109"/>
      <c r="E134" s="109"/>
      <c r="F134" s="109"/>
      <c r="G134" s="109"/>
      <c r="H134" s="46"/>
      <c r="I134" s="109" t="e">
        <f ca="1">IF(INDIRECT("Other!C"&amp;VALUE(J139))=0,"",INDIRECT("Other!C"&amp;VALUE(J139)))</f>
        <v>#REF!</v>
      </c>
      <c r="J134" s="109"/>
      <c r="K134" s="109"/>
      <c r="L134" s="109"/>
      <c r="M134" s="109"/>
      <c r="N134" s="109"/>
      <c r="O134" s="46"/>
      <c r="P134" s="121"/>
      <c r="Q134" s="121"/>
      <c r="R134" s="121"/>
      <c r="S134" s="121"/>
      <c r="T134" s="121"/>
      <c r="U134" s="121"/>
      <c r="V134" s="46"/>
      <c r="W134" s="121"/>
      <c r="X134" s="121"/>
      <c r="Y134" s="121"/>
      <c r="Z134" s="121"/>
      <c r="AA134" s="121"/>
      <c r="AB134" s="121"/>
      <c r="AC134" s="46"/>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L134"/>
      <c r="ALM134"/>
      <c r="ALN134"/>
      <c r="ALO134"/>
      <c r="ALP134"/>
      <c r="ALQ134"/>
      <c r="ALR134"/>
      <c r="ALS134"/>
      <c r="ALT134"/>
      <c r="ALU134"/>
      <c r="ALV134"/>
      <c r="ALW134"/>
      <c r="ALX134"/>
      <c r="ALY134"/>
      <c r="ALZ134"/>
      <c r="AMA134"/>
      <c r="AMB134"/>
      <c r="AMC134"/>
      <c r="AMD134"/>
      <c r="AME134"/>
      <c r="AMF134"/>
      <c r="AMG134"/>
      <c r="AMH134"/>
      <c r="AMI134"/>
      <c r="AMJ134"/>
      <c r="AMK134"/>
    </row>
    <row r="135" spans="1:1025" ht="12.75" customHeight="1" x14ac:dyDescent="0.2">
      <c r="A135" s="40"/>
      <c r="B135" s="109"/>
      <c r="C135" s="109"/>
      <c r="D135" s="109"/>
      <c r="E135" s="109"/>
      <c r="F135" s="109"/>
      <c r="G135" s="109"/>
      <c r="H135" s="46"/>
      <c r="I135" s="109"/>
      <c r="J135" s="109"/>
      <c r="K135" s="109"/>
      <c r="L135" s="109"/>
      <c r="M135" s="109"/>
      <c r="N135" s="109"/>
      <c r="O135" s="46"/>
      <c r="P135" s="121"/>
      <c r="Q135" s="121"/>
      <c r="R135" s="121"/>
      <c r="S135" s="121"/>
      <c r="T135" s="121"/>
      <c r="U135" s="121"/>
      <c r="V135" s="46"/>
      <c r="W135" s="121"/>
      <c r="X135" s="121"/>
      <c r="Y135" s="121"/>
      <c r="Z135" s="121"/>
      <c r="AA135" s="121"/>
      <c r="AB135" s="121"/>
      <c r="AC135" s="46"/>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L135"/>
      <c r="ALM135"/>
      <c r="ALN135"/>
      <c r="ALO135"/>
      <c r="ALP135"/>
      <c r="ALQ135"/>
      <c r="ALR135"/>
      <c r="ALS135"/>
      <c r="ALT135"/>
      <c r="ALU135"/>
      <c r="ALV135"/>
      <c r="ALW135"/>
      <c r="ALX135"/>
      <c r="ALY135"/>
      <c r="ALZ135"/>
      <c r="AMA135"/>
      <c r="AMB135"/>
      <c r="AMC135"/>
      <c r="AMD135"/>
      <c r="AME135"/>
      <c r="AMF135"/>
      <c r="AMG135"/>
      <c r="AMH135"/>
      <c r="AMI135"/>
      <c r="AMJ135"/>
      <c r="AMK135"/>
    </row>
    <row r="136" spans="1:1025" ht="12.75" customHeight="1" x14ac:dyDescent="0.2">
      <c r="A136" s="40"/>
      <c r="B136" s="109"/>
      <c r="C136" s="109"/>
      <c r="D136" s="109"/>
      <c r="E136" s="109"/>
      <c r="F136" s="109"/>
      <c r="G136" s="109"/>
      <c r="H136" s="46"/>
      <c r="I136" s="109"/>
      <c r="J136" s="109"/>
      <c r="K136" s="109"/>
      <c r="L136" s="109"/>
      <c r="M136" s="109"/>
      <c r="N136" s="109"/>
      <c r="O136" s="46"/>
      <c r="P136" s="121"/>
      <c r="Q136" s="121"/>
      <c r="R136" s="121"/>
      <c r="S136" s="121"/>
      <c r="T136" s="121"/>
      <c r="U136" s="121"/>
      <c r="V136" s="46"/>
      <c r="W136" s="121"/>
      <c r="X136" s="121"/>
      <c r="Y136" s="121"/>
      <c r="Z136" s="121"/>
      <c r="AA136" s="121"/>
      <c r="AB136" s="121"/>
      <c r="AC136" s="4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L136"/>
      <c r="ALM136"/>
      <c r="ALN136"/>
      <c r="ALO136"/>
      <c r="ALP136"/>
      <c r="ALQ136"/>
      <c r="ALR136"/>
      <c r="ALS136"/>
      <c r="ALT136"/>
      <c r="ALU136"/>
      <c r="ALV136"/>
      <c r="ALW136"/>
      <c r="ALX136"/>
      <c r="ALY136"/>
      <c r="ALZ136"/>
      <c r="AMA136"/>
      <c r="AMB136"/>
      <c r="AMC136"/>
      <c r="AMD136"/>
      <c r="AME136"/>
      <c r="AMF136"/>
      <c r="AMG136"/>
      <c r="AMH136"/>
      <c r="AMI136"/>
      <c r="AMJ136"/>
      <c r="AMK136"/>
    </row>
    <row r="137" spans="1:1025" ht="12.75" customHeight="1" x14ac:dyDescent="0.2">
      <c r="A137" s="40"/>
      <c r="B137" s="109"/>
      <c r="C137" s="109"/>
      <c r="D137" s="109"/>
      <c r="E137" s="109"/>
      <c r="F137" s="109"/>
      <c r="G137" s="109"/>
      <c r="H137" s="46"/>
      <c r="I137" s="109"/>
      <c r="J137" s="109"/>
      <c r="K137" s="109"/>
      <c r="L137" s="109"/>
      <c r="M137" s="109"/>
      <c r="N137" s="109"/>
      <c r="O137" s="46"/>
      <c r="P137" s="121"/>
      <c r="Q137" s="121"/>
      <c r="R137" s="121"/>
      <c r="S137" s="121"/>
      <c r="T137" s="121"/>
      <c r="U137" s="121"/>
      <c r="V137" s="46"/>
      <c r="W137" s="121"/>
      <c r="X137" s="121"/>
      <c r="Y137" s="121"/>
      <c r="Z137" s="121"/>
      <c r="AA137" s="121"/>
      <c r="AB137" s="121"/>
      <c r="AC137" s="46"/>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L137"/>
      <c r="ALM137"/>
      <c r="ALN137"/>
      <c r="ALO137"/>
      <c r="ALP137"/>
      <c r="ALQ137"/>
      <c r="ALR137"/>
      <c r="ALS137"/>
      <c r="ALT137"/>
      <c r="ALU137"/>
      <c r="ALV137"/>
      <c r="ALW137"/>
      <c r="ALX137"/>
      <c r="ALY137"/>
      <c r="ALZ137"/>
      <c r="AMA137"/>
      <c r="AMB137"/>
      <c r="AMC137"/>
      <c r="AMD137"/>
      <c r="AME137"/>
      <c r="AMF137"/>
      <c r="AMG137"/>
      <c r="AMH137"/>
      <c r="AMI137"/>
      <c r="AMJ137"/>
      <c r="AMK137"/>
    </row>
    <row r="138" spans="1:1025" ht="9.75" customHeight="1" x14ac:dyDescent="0.2">
      <c r="A138" s="40"/>
      <c r="B138" s="109"/>
      <c r="C138" s="109"/>
      <c r="D138" s="109"/>
      <c r="E138" s="109"/>
      <c r="F138" s="109"/>
      <c r="G138" s="109"/>
      <c r="H138" s="46"/>
      <c r="I138" s="109"/>
      <c r="J138" s="109"/>
      <c r="K138" s="109"/>
      <c r="L138" s="109"/>
      <c r="M138" s="109"/>
      <c r="N138" s="109"/>
      <c r="O138" s="46"/>
      <c r="P138" s="109"/>
      <c r="Q138" s="109"/>
      <c r="R138" s="109"/>
      <c r="S138" s="109"/>
      <c r="T138" s="109"/>
      <c r="U138" s="109"/>
      <c r="V138" s="46"/>
      <c r="W138" s="109"/>
      <c r="X138" s="109"/>
      <c r="Y138" s="109"/>
      <c r="Z138" s="109"/>
      <c r="AA138" s="109"/>
      <c r="AB138" s="109"/>
      <c r="AC138" s="46"/>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L138"/>
      <c r="ALM138"/>
      <c r="ALN138"/>
      <c r="ALO138"/>
      <c r="ALP138"/>
      <c r="ALQ138"/>
      <c r="ALR138"/>
      <c r="ALS138"/>
      <c r="ALT138"/>
      <c r="ALU138"/>
      <c r="ALV138"/>
      <c r="ALW138"/>
      <c r="ALX138"/>
      <c r="ALY138"/>
      <c r="ALZ138"/>
      <c r="AMA138"/>
      <c r="AMB138"/>
      <c r="AMC138"/>
      <c r="AMD138"/>
      <c r="AME138"/>
      <c r="AMF138"/>
      <c r="AMG138"/>
      <c r="AMH138"/>
      <c r="AMI138"/>
      <c r="AMJ138"/>
      <c r="AMK138"/>
    </row>
    <row r="139" spans="1:1025" x14ac:dyDescent="0.2">
      <c r="A139" s="40"/>
      <c r="B139" s="47" t="str">
        <f ca="1">(INDIRECT("Data!A"&amp;16))</f>
        <v>OTR</v>
      </c>
      <c r="C139" s="48">
        <v>9</v>
      </c>
      <c r="D139" s="49"/>
      <c r="E139" s="49"/>
      <c r="F139" s="50" t="s">
        <v>180</v>
      </c>
      <c r="G139" s="51" t="str">
        <f ca="1">(INDIRECT("Data!E"&amp;1))</f>
        <v>0.1.5</v>
      </c>
      <c r="H139" s="46"/>
      <c r="I139" s="47" t="str">
        <f ca="1">(INDIRECT("Data!A"&amp;16))</f>
        <v>OTR</v>
      </c>
      <c r="J139" s="48">
        <v>9</v>
      </c>
      <c r="K139" s="49"/>
      <c r="L139" s="49"/>
      <c r="M139" s="50" t="s">
        <v>180</v>
      </c>
      <c r="N139" s="51" t="str">
        <f ca="1">(INDIRECT("Data!E"&amp;1))</f>
        <v>0.1.5</v>
      </c>
      <c r="O139" s="46"/>
      <c r="P139" s="47"/>
      <c r="Q139" s="48"/>
      <c r="R139" s="49"/>
      <c r="S139" s="49"/>
      <c r="T139" s="50"/>
      <c r="U139" s="51"/>
      <c r="V139" s="46"/>
      <c r="W139" s="47"/>
      <c r="X139" s="48"/>
      <c r="Y139" s="49"/>
      <c r="Z139" s="49"/>
      <c r="AA139" s="50"/>
      <c r="AB139" s="51"/>
      <c r="AC139" s="46"/>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L139"/>
      <c r="ALM139"/>
      <c r="ALN139"/>
      <c r="ALO139"/>
      <c r="ALP139"/>
      <c r="ALQ139"/>
      <c r="ALR139"/>
      <c r="ALS139"/>
      <c r="ALT139"/>
      <c r="ALU139"/>
      <c r="ALV139"/>
      <c r="ALW139"/>
      <c r="ALX139"/>
      <c r="ALY139"/>
      <c r="ALZ139"/>
      <c r="AMA139"/>
      <c r="AMB139"/>
      <c r="AMC139"/>
      <c r="AMD139"/>
      <c r="AME139"/>
      <c r="AMF139"/>
      <c r="AMG139"/>
      <c r="AMH139"/>
      <c r="AMI139"/>
      <c r="AMJ139"/>
      <c r="AMK139"/>
    </row>
    <row r="140" spans="1:1025" s="42" customFormat="1" ht="11.25" customHeight="1" x14ac:dyDescent="0.2">
      <c r="A140" s="4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row>
    <row r="141" spans="1:1025" s="42" customFormat="1" ht="11.25" customHeight="1" x14ac:dyDescent="0.2"/>
    <row r="142" spans="1:1025" s="45" customFormat="1" ht="33.75" customHeight="1" x14ac:dyDescent="0.2"/>
    <row r="143" spans="1:1025" x14ac:dyDescent="0.2">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row>
    <row r="144" spans="1:1025" ht="12.75" customHeight="1" x14ac:dyDescent="0.2">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row>
    <row r="145" spans="1:1025" ht="12.75" customHeight="1" x14ac:dyDescent="0.2">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row>
    <row r="146" spans="1:1025" ht="12.75" customHeight="1" x14ac:dyDescent="0.2">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row>
    <row r="147" spans="1:1025" ht="12.75" customHeight="1" x14ac:dyDescent="0.2">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row>
    <row r="148" spans="1:1025" ht="12.75" customHeight="1" x14ac:dyDescent="0.2">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row>
    <row r="149" spans="1:1025" ht="12.75" customHeight="1" x14ac:dyDescent="0.2">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row>
    <row r="150" spans="1:1025" ht="12.75" customHeight="1" x14ac:dyDescent="0.2">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row>
    <row r="151" spans="1:1025" ht="12.75" customHeight="1" x14ac:dyDescent="0.2">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row>
    <row r="152" spans="1:1025" ht="12.75" customHeight="1" x14ac:dyDescent="0.2">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row>
    <row r="153" spans="1:1025" ht="12.75" customHeight="1" x14ac:dyDescent="0.2">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row>
    <row r="154" spans="1:1025" ht="12.75" customHeight="1" x14ac:dyDescent="0.2">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row>
    <row r="155" spans="1:1025" ht="12.75" customHeight="1" x14ac:dyDescent="0.2">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row>
    <row r="156" spans="1:1025" ht="9.75" customHeight="1" x14ac:dyDescent="0.2">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row>
    <row r="157" spans="1:1025" x14ac:dyDescent="0.2">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row>
    <row r="158" spans="1:1025" s="42" customFormat="1" ht="11.25" customHeight="1" x14ac:dyDescent="0.2"/>
    <row r="159" spans="1:1025" s="45" customFormat="1" ht="33.75" customHeight="1" x14ac:dyDescent="0.2"/>
    <row r="160" spans="1:1025" x14ac:dyDescent="0.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row>
    <row r="161" spans="1:1025" ht="12.75" customHeight="1" x14ac:dyDescent="0.2">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row>
    <row r="162" spans="1:1025" ht="12.75" customHeight="1" x14ac:dyDescent="0.2">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row>
    <row r="163" spans="1:1025" ht="12.75" customHeight="1" x14ac:dyDescent="0.2">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row>
    <row r="164" spans="1:1025" ht="12.75" customHeight="1" x14ac:dyDescent="0.2">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row>
    <row r="165" spans="1:1025" ht="12.75" customHeight="1" x14ac:dyDescent="0.2">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row>
    <row r="166" spans="1:1025" ht="12.75" customHeight="1" x14ac:dyDescent="0.2">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row>
    <row r="167" spans="1:1025" ht="12.75" customHeight="1" x14ac:dyDescent="0.2">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row>
    <row r="168" spans="1:1025" ht="12.75" customHeight="1" x14ac:dyDescent="0.2">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row>
    <row r="169" spans="1:1025" ht="12.75" customHeight="1" x14ac:dyDescent="0.2">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row>
    <row r="170" spans="1:1025" ht="12.75" customHeight="1" x14ac:dyDescent="0.2">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row>
    <row r="171" spans="1:1025" ht="12.75" customHeight="1" x14ac:dyDescent="0.2">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row>
    <row r="172" spans="1:1025" ht="12.75" customHeight="1" x14ac:dyDescent="0.2">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row>
    <row r="173" spans="1:1025" ht="9.75" customHeight="1" x14ac:dyDescent="0.2">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row>
    <row r="174" spans="1:1025" x14ac:dyDescent="0.2">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row>
    <row r="175" spans="1:1025" s="42" customFormat="1" ht="11.25" customHeight="1" x14ac:dyDescent="0.2"/>
    <row r="176" spans="1:1025" x14ac:dyDescent="0.2">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row>
    <row r="177" spans="1:1025" x14ac:dyDescent="0.2">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row>
    <row r="178" spans="1:1025" x14ac:dyDescent="0.2">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row>
    <row r="179" spans="1:1025" ht="13.5" customHeight="1" x14ac:dyDescent="0.2">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row>
    <row r="180" spans="1:1025" ht="12.75" customHeight="1" x14ac:dyDescent="0.2">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row>
    <row r="181" spans="1:1025" ht="12.75" customHeight="1" x14ac:dyDescent="0.2">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row>
    <row r="182" spans="1:1025" ht="12.75" customHeight="1" x14ac:dyDescent="0.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row>
    <row r="183" spans="1:1025" ht="12.75" customHeight="1" x14ac:dyDescent="0.2">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row>
    <row r="184" spans="1:1025" ht="12.75" customHeight="1" x14ac:dyDescent="0.2">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row>
    <row r="185" spans="1:1025" ht="12.75" customHeight="1" x14ac:dyDescent="0.2">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row>
    <row r="186" spans="1:1025" x14ac:dyDescent="0.2">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row>
    <row r="187" spans="1:1025" ht="12.75" customHeight="1" x14ac:dyDescent="0.2">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row>
    <row r="188" spans="1:1025" ht="12.75" customHeight="1" x14ac:dyDescent="0.2">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row>
    <row r="189" spans="1:1025" ht="12.75" customHeight="1" x14ac:dyDescent="0.2">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row>
    <row r="190" spans="1:1025" ht="12.75" customHeight="1" x14ac:dyDescent="0.2">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row>
    <row r="191" spans="1:1025" x14ac:dyDescent="0.2">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row>
    <row r="192" spans="1:1025" x14ac:dyDescent="0.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row>
    <row r="193" spans="1:1025" x14ac:dyDescent="0.2">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row>
    <row r="194" spans="1:1025" x14ac:dyDescent="0.2">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row>
    <row r="195" spans="1:1025" x14ac:dyDescent="0.2">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row>
    <row r="196" spans="1:1025" ht="13.5" customHeight="1" x14ac:dyDescent="0.2">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row>
    <row r="197" spans="1:1025" ht="12.75" customHeight="1" x14ac:dyDescent="0.2">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row>
    <row r="198" spans="1:1025" ht="12.75" customHeight="1" x14ac:dyDescent="0.2">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row>
    <row r="199" spans="1:1025" ht="12.75" customHeight="1" x14ac:dyDescent="0.2">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row>
    <row r="200" spans="1:1025" ht="12.75" customHeight="1" x14ac:dyDescent="0.2">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row>
    <row r="201" spans="1:1025" ht="12.75" customHeight="1" x14ac:dyDescent="0.2">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row>
    <row r="202" spans="1:1025" ht="12.75" customHeight="1" x14ac:dyDescent="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row>
    <row r="203" spans="1:1025" x14ac:dyDescent="0.2">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row>
    <row r="204" spans="1:1025" ht="12.75" customHeight="1" x14ac:dyDescent="0.2">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row>
    <row r="205" spans="1:1025" ht="12.75" customHeight="1" x14ac:dyDescent="0.2">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row>
    <row r="206" spans="1:1025" ht="12.75" customHeight="1" x14ac:dyDescent="0.2">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row>
    <row r="207" spans="1:1025" ht="12.75" customHeight="1" x14ac:dyDescent="0.2">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row>
    <row r="208" spans="1:1025" x14ac:dyDescent="0.2">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row>
    <row r="209" spans="1:1025" x14ac:dyDescent="0.2">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row>
    <row r="210" spans="1:1025" x14ac:dyDescent="0.2">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row>
    <row r="211" spans="1:1025" x14ac:dyDescent="0.2">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row>
    <row r="212" spans="1:1025" x14ac:dyDescent="0.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row>
    <row r="213" spans="1:1025" x14ac:dyDescent="0.2">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row>
    <row r="214" spans="1:1025" ht="13.5" customHeight="1" x14ac:dyDescent="0.2">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row>
    <row r="215" spans="1:1025" ht="12.75" customHeight="1" x14ac:dyDescent="0.2">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row>
    <row r="216" spans="1:1025" ht="12.75" customHeight="1" x14ac:dyDescent="0.2">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row>
    <row r="217" spans="1:1025" ht="12.75" customHeight="1" x14ac:dyDescent="0.2">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row>
    <row r="218" spans="1:1025" ht="12.75" customHeight="1" x14ac:dyDescent="0.2">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row>
    <row r="219" spans="1:1025" ht="12.75" customHeight="1" x14ac:dyDescent="0.2">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row>
    <row r="220" spans="1:1025" ht="12.75" customHeight="1" x14ac:dyDescent="0.2">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row>
    <row r="221" spans="1:1025" x14ac:dyDescent="0.2">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row>
    <row r="222" spans="1:1025" ht="12.75" customHeight="1" x14ac:dyDescent="0.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row>
    <row r="223" spans="1:1025" ht="12.75" customHeight="1" x14ac:dyDescent="0.2">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row>
    <row r="224" spans="1:1025" ht="12.75" customHeight="1" x14ac:dyDescent="0.2">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row>
    <row r="225" spans="1:1025" ht="12.75" customHeight="1" x14ac:dyDescent="0.2">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row>
    <row r="226" spans="1:1025" x14ac:dyDescent="0.2">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row>
    <row r="227" spans="1:1025" x14ac:dyDescent="0.2">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row>
    <row r="228" spans="1:1025" x14ac:dyDescent="0.2">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row>
    <row r="229" spans="1:1025" x14ac:dyDescent="0.2">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row>
    <row r="230" spans="1:1025" x14ac:dyDescent="0.2">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row>
    <row r="231" spans="1:1025" ht="13.5" customHeight="1" x14ac:dyDescent="0.2">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row>
    <row r="232" spans="1:1025" ht="12.75" customHeight="1" x14ac:dyDescent="0.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row>
    <row r="233" spans="1:1025" ht="12.75" customHeight="1" x14ac:dyDescent="0.2">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row>
    <row r="234" spans="1:1025" ht="12.75" customHeight="1" x14ac:dyDescent="0.2">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row>
    <row r="235" spans="1:1025" ht="12.75" customHeight="1" x14ac:dyDescent="0.2">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row>
    <row r="236" spans="1:1025" ht="12.75" customHeight="1" x14ac:dyDescent="0.2">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row>
    <row r="237" spans="1:1025" ht="12.75" customHeight="1" x14ac:dyDescent="0.2">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row>
    <row r="238" spans="1:1025" x14ac:dyDescent="0.2">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row>
    <row r="239" spans="1:1025" ht="12.75" customHeight="1" x14ac:dyDescent="0.2">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row>
    <row r="240" spans="1:1025" ht="12.75" customHeight="1" x14ac:dyDescent="0.2">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row>
    <row r="241" spans="1:1025" ht="12.75" customHeight="1" x14ac:dyDescent="0.2">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row>
    <row r="242" spans="1:1025" ht="12.75" customHeight="1" x14ac:dyDescent="0.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row>
    <row r="243" spans="1:1025" x14ac:dyDescent="0.2">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row>
    <row r="244" spans="1:1025" x14ac:dyDescent="0.2">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row>
    <row r="245" spans="1:1025" x14ac:dyDescent="0.2">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row>
    <row r="246" spans="1:1025" x14ac:dyDescent="0.2">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row>
    <row r="247" spans="1:1025" x14ac:dyDescent="0.2">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row>
    <row r="248" spans="1:1025" x14ac:dyDescent="0.2">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row>
    <row r="249" spans="1:1025" x14ac:dyDescent="0.2">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row>
    <row r="250" spans="1:1025" x14ac:dyDescent="0.2">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row>
    <row r="251" spans="1:1025" x14ac:dyDescent="0.2">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row>
    <row r="252" spans="1:1025" x14ac:dyDescent="0.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row>
    <row r="253" spans="1:1025" x14ac:dyDescent="0.2">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row>
    <row r="254" spans="1:1025" x14ac:dyDescent="0.2">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row>
    <row r="255" spans="1:1025" x14ac:dyDescent="0.2">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row>
    <row r="256" spans="1:1025" x14ac:dyDescent="0.2">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row>
    <row r="257" spans="1:1025" ht="12.75" customHeight="1" x14ac:dyDescent="0.2">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row>
    <row r="258" spans="1:1025" ht="12.75" customHeight="1" x14ac:dyDescent="0.2">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row>
    <row r="259" spans="1:1025" ht="12.75" customHeight="1" x14ac:dyDescent="0.2">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row>
    <row r="260" spans="1:1025" ht="12.75" customHeight="1" x14ac:dyDescent="0.2">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row>
    <row r="261" spans="1:1025" x14ac:dyDescent="0.2">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row>
    <row r="262" spans="1:1025" x14ac:dyDescent="0.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row>
    <row r="263" spans="1:1025" x14ac:dyDescent="0.2">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row>
    <row r="264" spans="1:1025" x14ac:dyDescent="0.2">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row>
    <row r="265" spans="1:1025" x14ac:dyDescent="0.2">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row>
    <row r="266" spans="1:1025" x14ac:dyDescent="0.2">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row>
    <row r="267" spans="1:1025" x14ac:dyDescent="0.2">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row>
    <row r="268" spans="1:1025" x14ac:dyDescent="0.2">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row>
    <row r="269" spans="1:1025" x14ac:dyDescent="0.2">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row>
    <row r="270" spans="1:1025" x14ac:dyDescent="0.2">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row>
    <row r="271" spans="1:1025" x14ac:dyDescent="0.2">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row>
    <row r="272" spans="1:1025" x14ac:dyDescent="0.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row>
    <row r="273" spans="1:1025" x14ac:dyDescent="0.2">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row>
    <row r="274" spans="1:1025" ht="12.75" customHeight="1" x14ac:dyDescent="0.2">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row>
    <row r="275" spans="1:1025" ht="12.75" customHeight="1" x14ac:dyDescent="0.2">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row>
    <row r="276" spans="1:1025" ht="12.75" customHeight="1" x14ac:dyDescent="0.2">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row>
    <row r="277" spans="1:1025" ht="12.75" customHeight="1" x14ac:dyDescent="0.2">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row>
    <row r="278" spans="1:1025" x14ac:dyDescent="0.2">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row>
    <row r="279" spans="1:1025" x14ac:dyDescent="0.2">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row>
    <row r="280" spans="1:1025" x14ac:dyDescent="0.2">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row>
    <row r="281" spans="1:1025" x14ac:dyDescent="0.2">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row>
    <row r="282" spans="1:1025" x14ac:dyDescent="0.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row>
    <row r="283" spans="1:1025" x14ac:dyDescent="0.2">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row>
    <row r="284" spans="1:1025" x14ac:dyDescent="0.2">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row>
    <row r="285" spans="1:1025" x14ac:dyDescent="0.2">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row>
    <row r="286" spans="1:1025" x14ac:dyDescent="0.2">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row>
    <row r="287" spans="1:1025" x14ac:dyDescent="0.2">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row>
    <row r="288" spans="1:1025" x14ac:dyDescent="0.2">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row>
    <row r="289" spans="1:1025" x14ac:dyDescent="0.2">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row>
    <row r="290" spans="1:1025" x14ac:dyDescent="0.2">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row>
    <row r="291" spans="1:1025" x14ac:dyDescent="0.2">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row>
    <row r="292" spans="1:1025" ht="12.75" customHeight="1" x14ac:dyDescent="0.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row>
    <row r="293" spans="1:1025" ht="12.75" customHeight="1" x14ac:dyDescent="0.2">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row>
    <row r="294" spans="1:1025" ht="12.75" customHeight="1" x14ac:dyDescent="0.2">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row>
    <row r="295" spans="1:1025" ht="12.75" customHeight="1" x14ac:dyDescent="0.2">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row>
    <row r="296" spans="1:1025" x14ac:dyDescent="0.2">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row>
    <row r="297" spans="1:1025" x14ac:dyDescent="0.2">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row>
    <row r="298" spans="1:1025" x14ac:dyDescent="0.2">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row>
    <row r="299" spans="1:1025" x14ac:dyDescent="0.2">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row>
    <row r="300" spans="1:1025" x14ac:dyDescent="0.2">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row>
    <row r="301" spans="1:1025" x14ac:dyDescent="0.2">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row>
    <row r="302" spans="1:1025" x14ac:dyDescent="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row>
    <row r="303" spans="1:1025" x14ac:dyDescent="0.2">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row>
    <row r="304" spans="1:1025" x14ac:dyDescent="0.2">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row>
    <row r="305" spans="1:1025" x14ac:dyDescent="0.2">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row>
    <row r="306" spans="1:1025" x14ac:dyDescent="0.2">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row>
    <row r="307" spans="1:1025" x14ac:dyDescent="0.2">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row>
    <row r="308" spans="1:1025" x14ac:dyDescent="0.2">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row>
    <row r="309" spans="1:1025" ht="12.75" customHeight="1" x14ac:dyDescent="0.2">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row>
    <row r="310" spans="1:1025" ht="12.75" customHeight="1" x14ac:dyDescent="0.2">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row>
    <row r="311" spans="1:1025" ht="12.75" customHeight="1" x14ac:dyDescent="0.2">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row>
    <row r="312" spans="1:1025" ht="12.75" customHeight="1" x14ac:dyDescent="0.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row>
    <row r="313" spans="1:1025" x14ac:dyDescent="0.2">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row>
    <row r="314" spans="1:1025" x14ac:dyDescent="0.2">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row>
    <row r="315" spans="1:1025" x14ac:dyDescent="0.2">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row>
    <row r="316" spans="1:1025" x14ac:dyDescent="0.2">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row>
    <row r="317" spans="1:1025" x14ac:dyDescent="0.2">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row>
    <row r="318" spans="1:1025" x14ac:dyDescent="0.2">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row>
    <row r="319" spans="1:1025" ht="13.5" customHeight="1" x14ac:dyDescent="0.2">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row>
    <row r="320" spans="1:1025" ht="12.75" customHeight="1" x14ac:dyDescent="0.2">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row>
    <row r="321" spans="1:1025" ht="12.75" customHeight="1" x14ac:dyDescent="0.2">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row>
    <row r="322" spans="1:1025" ht="12.75" customHeight="1" x14ac:dyDescent="0.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row>
    <row r="323" spans="1:1025" ht="12.75" customHeight="1" x14ac:dyDescent="0.2">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row>
    <row r="324" spans="1:1025" ht="12.75" customHeight="1" x14ac:dyDescent="0.2">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row>
    <row r="325" spans="1:1025" ht="12.75" customHeight="1" x14ac:dyDescent="0.2">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row>
    <row r="326" spans="1:1025" x14ac:dyDescent="0.2">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row>
    <row r="327" spans="1:1025" ht="12.75" customHeight="1" x14ac:dyDescent="0.2">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row>
    <row r="328" spans="1:1025" ht="12.75" customHeight="1" x14ac:dyDescent="0.2">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row>
    <row r="329" spans="1:1025" ht="12.75" customHeight="1" x14ac:dyDescent="0.2">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row>
    <row r="330" spans="1:1025" ht="12.75" customHeight="1" x14ac:dyDescent="0.2">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row>
    <row r="331" spans="1:1025" x14ac:dyDescent="0.2">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row>
    <row r="332" spans="1:1025" x14ac:dyDescent="0.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row>
    <row r="333" spans="1:1025" x14ac:dyDescent="0.2">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row>
    <row r="334" spans="1:1025" x14ac:dyDescent="0.2">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row>
    <row r="335" spans="1:1025" x14ac:dyDescent="0.2">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row>
    <row r="336" spans="1:1025" x14ac:dyDescent="0.2">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row>
    <row r="337" spans="1:1025" x14ac:dyDescent="0.2">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row>
    <row r="338" spans="1:1025" x14ac:dyDescent="0.2">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row>
    <row r="339" spans="1:1025" x14ac:dyDescent="0.2">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row>
    <row r="340" spans="1:1025" x14ac:dyDescent="0.2">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row>
    <row r="341" spans="1:1025" x14ac:dyDescent="0.2">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row>
    <row r="342" spans="1:1025" x14ac:dyDescent="0.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row>
    <row r="343" spans="1:1025" x14ac:dyDescent="0.2">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row>
    <row r="344" spans="1:1025" ht="12.75" customHeight="1" x14ac:dyDescent="0.2">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row>
    <row r="345" spans="1:1025" ht="12.75" customHeight="1" x14ac:dyDescent="0.2">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row>
    <row r="346" spans="1:1025" ht="12.75" customHeight="1" x14ac:dyDescent="0.2">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row>
    <row r="347" spans="1:1025" ht="12.75" customHeight="1" x14ac:dyDescent="0.2">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row>
    <row r="348" spans="1:1025" x14ac:dyDescent="0.2">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row>
    <row r="349" spans="1:1025" x14ac:dyDescent="0.2">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row>
    <row r="350" spans="1:1025" x14ac:dyDescent="0.2">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row>
    <row r="351" spans="1:1025" x14ac:dyDescent="0.2">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row>
    <row r="352" spans="1:1025" x14ac:dyDescent="0.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row>
    <row r="353" spans="1:1025" x14ac:dyDescent="0.2">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row>
    <row r="354" spans="1:1025" ht="13.5" customHeight="1" x14ac:dyDescent="0.2">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row>
    <row r="355" spans="1:1025" ht="12.75" customHeight="1" x14ac:dyDescent="0.2">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row>
    <row r="356" spans="1:1025" ht="12.75" customHeight="1" x14ac:dyDescent="0.2">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row>
    <row r="357" spans="1:1025" ht="12.75" customHeight="1" x14ac:dyDescent="0.2">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row>
    <row r="358" spans="1:1025" ht="12.75" customHeight="1" x14ac:dyDescent="0.2">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row>
    <row r="359" spans="1:1025" ht="12.75" customHeight="1" x14ac:dyDescent="0.2">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row>
    <row r="360" spans="1:1025" ht="12.75" customHeight="1" x14ac:dyDescent="0.2">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row>
    <row r="361" spans="1:1025" ht="12.75" customHeight="1" x14ac:dyDescent="0.2">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row>
    <row r="362" spans="1:1025" ht="12.75" customHeight="1" x14ac:dyDescent="0.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row>
    <row r="363" spans="1:1025" ht="12.75" customHeight="1" x14ac:dyDescent="0.2">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row>
    <row r="364" spans="1:1025" ht="12.75" customHeight="1" x14ac:dyDescent="0.2">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row>
    <row r="365" spans="1:1025" ht="12.75" customHeight="1" x14ac:dyDescent="0.2">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row>
    <row r="366" spans="1:1025" x14ac:dyDescent="0.2">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row>
    <row r="367" spans="1:1025" x14ac:dyDescent="0.2">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row>
    <row r="368" spans="1:1025" x14ac:dyDescent="0.2">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row>
    <row r="369" spans="1:1025" x14ac:dyDescent="0.2">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row>
    <row r="370" spans="1:1025" x14ac:dyDescent="0.2">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row>
    <row r="371" spans="1:1025" ht="13.5" customHeight="1" x14ac:dyDescent="0.2">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row>
    <row r="372" spans="1:1025" ht="12.75" customHeight="1" x14ac:dyDescent="0.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row>
    <row r="373" spans="1:1025" ht="12.75" customHeight="1" x14ac:dyDescent="0.2">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row>
    <row r="374" spans="1:1025" ht="12.75" customHeight="1" x14ac:dyDescent="0.2">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row>
    <row r="375" spans="1:1025" ht="12.75" customHeight="1" x14ac:dyDescent="0.2">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row>
    <row r="376" spans="1:1025" ht="12.75" customHeight="1" x14ac:dyDescent="0.2">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row>
    <row r="377" spans="1:1025" ht="12.75" customHeight="1" x14ac:dyDescent="0.2">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row>
    <row r="378" spans="1:1025" ht="12.75" customHeight="1" x14ac:dyDescent="0.2">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row>
    <row r="379" spans="1:1025" ht="12.75" customHeight="1" x14ac:dyDescent="0.2">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row>
    <row r="380" spans="1:1025" ht="12.75" customHeight="1" x14ac:dyDescent="0.2">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row>
    <row r="381" spans="1:1025" ht="12.75" customHeight="1" x14ac:dyDescent="0.2">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row>
    <row r="382" spans="1:1025" ht="12.75" customHeight="1" x14ac:dyDescent="0.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row>
    <row r="383" spans="1:1025" x14ac:dyDescent="0.2">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row>
    <row r="384" spans="1:1025" x14ac:dyDescent="0.2">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row>
    <row r="385" spans="1:1025" x14ac:dyDescent="0.2">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row>
    <row r="386" spans="1:1025" x14ac:dyDescent="0.2">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row>
    <row r="387" spans="1:1025" x14ac:dyDescent="0.2">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row>
    <row r="388" spans="1:1025" x14ac:dyDescent="0.2">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row>
    <row r="389" spans="1:1025" x14ac:dyDescent="0.2">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row>
    <row r="390" spans="1:1025" x14ac:dyDescent="0.2">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row>
    <row r="391" spans="1:1025" x14ac:dyDescent="0.2">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row>
    <row r="392" spans="1:1025" x14ac:dyDescent="0.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row>
    <row r="393" spans="1:1025" x14ac:dyDescent="0.2">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row>
    <row r="394" spans="1:1025" x14ac:dyDescent="0.2">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row>
    <row r="395" spans="1:1025" x14ac:dyDescent="0.2">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row>
    <row r="396" spans="1:1025" x14ac:dyDescent="0.2">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row>
    <row r="397" spans="1:1025" x14ac:dyDescent="0.2">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row>
    <row r="398" spans="1:1025" x14ac:dyDescent="0.2">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row>
    <row r="399" spans="1:1025" x14ac:dyDescent="0.2">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row>
    <row r="400" spans="1:1025" x14ac:dyDescent="0.2">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row>
    <row r="401" spans="1:1025" x14ac:dyDescent="0.2">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row>
    <row r="402" spans="1:1025" x14ac:dyDescent="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row>
    <row r="403" spans="1:1025" x14ac:dyDescent="0.2">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row>
    <row r="404" spans="1:1025" x14ac:dyDescent="0.2">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row>
    <row r="405" spans="1:1025" x14ac:dyDescent="0.2">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row>
    <row r="406" spans="1:1025" x14ac:dyDescent="0.2">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row>
    <row r="407" spans="1:1025" x14ac:dyDescent="0.2">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row>
    <row r="408" spans="1:1025" x14ac:dyDescent="0.2">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row>
    <row r="409" spans="1:1025" x14ac:dyDescent="0.2">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row>
    <row r="410" spans="1:1025" x14ac:dyDescent="0.2">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row>
    <row r="411" spans="1:1025" x14ac:dyDescent="0.2">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row>
    <row r="412" spans="1:1025" x14ac:dyDescent="0.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row>
    <row r="413" spans="1:1025" x14ac:dyDescent="0.2">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row>
    <row r="414" spans="1:1025" x14ac:dyDescent="0.2">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row>
    <row r="415" spans="1:1025" x14ac:dyDescent="0.2">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row>
    <row r="416" spans="1:1025" x14ac:dyDescent="0.2">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row>
    <row r="417" spans="1:1025" x14ac:dyDescent="0.2">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row>
    <row r="418" spans="1:1025" x14ac:dyDescent="0.2">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row>
    <row r="419" spans="1:1025" x14ac:dyDescent="0.2">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row>
    <row r="420" spans="1:1025" x14ac:dyDescent="0.2">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row>
    <row r="421" spans="1:1025" x14ac:dyDescent="0.2">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row>
    <row r="422" spans="1:1025" x14ac:dyDescent="0.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row>
    <row r="423" spans="1:1025" x14ac:dyDescent="0.2">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row>
    <row r="424" spans="1:1025" x14ac:dyDescent="0.2">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row>
    <row r="425" spans="1:1025" x14ac:dyDescent="0.2">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row>
    <row r="426" spans="1:1025" x14ac:dyDescent="0.2">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row>
    <row r="427" spans="1:1025" x14ac:dyDescent="0.2">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row>
    <row r="428" spans="1:1025" x14ac:dyDescent="0.2">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row>
    <row r="429" spans="1:1025" x14ac:dyDescent="0.2">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row>
    <row r="430" spans="1:1025" x14ac:dyDescent="0.2">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row>
    <row r="431" spans="1:1025" x14ac:dyDescent="0.2">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row>
    <row r="432" spans="1:1025" x14ac:dyDescent="0.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row>
    <row r="433" spans="1:1025" x14ac:dyDescent="0.2">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row>
    <row r="434" spans="1:1025" x14ac:dyDescent="0.2">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row>
    <row r="435" spans="1:1025" x14ac:dyDescent="0.2">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row>
    <row r="436" spans="1:1025" x14ac:dyDescent="0.2">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row>
    <row r="437" spans="1:1025" x14ac:dyDescent="0.2">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row>
    <row r="438" spans="1:1025" x14ac:dyDescent="0.2">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row>
    <row r="439" spans="1:1025" x14ac:dyDescent="0.2">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row>
    <row r="440" spans="1:1025" x14ac:dyDescent="0.2">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row>
    <row r="441" spans="1:1025" x14ac:dyDescent="0.2">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row>
    <row r="442" spans="1:1025" x14ac:dyDescent="0.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row>
    <row r="443" spans="1:1025" x14ac:dyDescent="0.2">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row>
    <row r="444" spans="1:1025" x14ac:dyDescent="0.2">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row>
    <row r="445" spans="1:1025" x14ac:dyDescent="0.2">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row>
    <row r="446" spans="1:1025" x14ac:dyDescent="0.2">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row>
    <row r="447" spans="1:1025" x14ac:dyDescent="0.2">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row>
    <row r="448" spans="1:1025" x14ac:dyDescent="0.2">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row>
    <row r="449" spans="1:1025" x14ac:dyDescent="0.2">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row>
    <row r="450" spans="1:1025" x14ac:dyDescent="0.2">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row>
    <row r="451" spans="1:1025" x14ac:dyDescent="0.2">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row>
    <row r="452" spans="1:1025" x14ac:dyDescent="0.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row>
    <row r="453" spans="1:1025" x14ac:dyDescent="0.2">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row>
    <row r="454" spans="1:1025" x14ac:dyDescent="0.2">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row>
    <row r="455" spans="1:1025" x14ac:dyDescent="0.2">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row>
    <row r="456" spans="1:1025" x14ac:dyDescent="0.2">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row>
    <row r="457" spans="1:1025" x14ac:dyDescent="0.2">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row>
    <row r="458" spans="1:1025" x14ac:dyDescent="0.2">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row>
    <row r="459" spans="1:1025" x14ac:dyDescent="0.2">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row>
    <row r="460" spans="1:1025" x14ac:dyDescent="0.2">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row>
    <row r="461" spans="1:1025" x14ac:dyDescent="0.2">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row>
    <row r="462" spans="1:1025" x14ac:dyDescent="0.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row>
    <row r="463" spans="1:1025" x14ac:dyDescent="0.2">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row>
    <row r="464" spans="1:1025" x14ac:dyDescent="0.2">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row>
    <row r="465" spans="1:1025" x14ac:dyDescent="0.2">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row>
    <row r="466" spans="1:1025" x14ac:dyDescent="0.2">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row>
    <row r="467" spans="1:1025" x14ac:dyDescent="0.2">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row>
    <row r="468" spans="1:1025" x14ac:dyDescent="0.2">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row>
    <row r="469" spans="1:1025" x14ac:dyDescent="0.2">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row>
    <row r="470" spans="1:1025" x14ac:dyDescent="0.2">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row>
    <row r="471" spans="1:1025" x14ac:dyDescent="0.2">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row>
    <row r="472" spans="1:1025" x14ac:dyDescent="0.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row>
    <row r="473" spans="1:1025" x14ac:dyDescent="0.2">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row>
    <row r="474" spans="1:1025" x14ac:dyDescent="0.2">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row>
    <row r="475" spans="1:1025" x14ac:dyDescent="0.2">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row>
    <row r="476" spans="1:1025" x14ac:dyDescent="0.2">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row>
  </sheetData>
  <mergeCells count="168">
    <mergeCell ref="W125:AB125"/>
    <mergeCell ref="B126:G132"/>
    <mergeCell ref="I126:N132"/>
    <mergeCell ref="B133:G133"/>
    <mergeCell ref="I133:N133"/>
    <mergeCell ref="B134:G138"/>
    <mergeCell ref="I134:N138"/>
    <mergeCell ref="B117:G121"/>
    <mergeCell ref="I117:N121"/>
    <mergeCell ref="P117:U121"/>
    <mergeCell ref="P126:U132"/>
    <mergeCell ref="W126:AB132"/>
    <mergeCell ref="P133:U133"/>
    <mergeCell ref="W133:AB133"/>
    <mergeCell ref="P134:U138"/>
    <mergeCell ref="W134:AB138"/>
    <mergeCell ref="B107:G107"/>
    <mergeCell ref="I107:N107"/>
    <mergeCell ref="P107:U107"/>
    <mergeCell ref="W107:AB107"/>
    <mergeCell ref="W117:AB121"/>
    <mergeCell ref="B124:G124"/>
    <mergeCell ref="I124:N124"/>
    <mergeCell ref="B125:G125"/>
    <mergeCell ref="I125:N125"/>
    <mergeCell ref="B108:G108"/>
    <mergeCell ref="I108:N108"/>
    <mergeCell ref="P108:U108"/>
    <mergeCell ref="W108:AB108"/>
    <mergeCell ref="B109:G115"/>
    <mergeCell ref="I109:N115"/>
    <mergeCell ref="P109:U115"/>
    <mergeCell ref="W109:AB115"/>
    <mergeCell ref="B116:G116"/>
    <mergeCell ref="I116:N116"/>
    <mergeCell ref="P116:U116"/>
    <mergeCell ref="W116:AB116"/>
    <mergeCell ref="P124:U124"/>
    <mergeCell ref="W124:AB124"/>
    <mergeCell ref="P125:U125"/>
    <mergeCell ref="B91:G97"/>
    <mergeCell ref="I91:N97"/>
    <mergeCell ref="P91:U97"/>
    <mergeCell ref="W91:AB97"/>
    <mergeCell ref="B98:G98"/>
    <mergeCell ref="I98:N98"/>
    <mergeCell ref="P98:U98"/>
    <mergeCell ref="W98:AB98"/>
    <mergeCell ref="B99:G103"/>
    <mergeCell ref="I99:N103"/>
    <mergeCell ref="P99:U103"/>
    <mergeCell ref="W99:AB103"/>
    <mergeCell ref="B82:G86"/>
    <mergeCell ref="I82:N86"/>
    <mergeCell ref="P82:U86"/>
    <mergeCell ref="W82:AB86"/>
    <mergeCell ref="B89:G89"/>
    <mergeCell ref="I89:N89"/>
    <mergeCell ref="P89:U89"/>
    <mergeCell ref="W89:AB89"/>
    <mergeCell ref="B90:G90"/>
    <mergeCell ref="I90:N90"/>
    <mergeCell ref="P90:U90"/>
    <mergeCell ref="W90:AB90"/>
    <mergeCell ref="B73:G73"/>
    <mergeCell ref="I73:N73"/>
    <mergeCell ref="P73:U73"/>
    <mergeCell ref="W73:AB73"/>
    <mergeCell ref="B74:G80"/>
    <mergeCell ref="I74:N80"/>
    <mergeCell ref="P74:U80"/>
    <mergeCell ref="W74:AB80"/>
    <mergeCell ref="B81:G81"/>
    <mergeCell ref="I81:N81"/>
    <mergeCell ref="P81:U81"/>
    <mergeCell ref="W81:AB81"/>
    <mergeCell ref="B63:G63"/>
    <mergeCell ref="I63:N63"/>
    <mergeCell ref="P63:U63"/>
    <mergeCell ref="W63:AB63"/>
    <mergeCell ref="B64:G68"/>
    <mergeCell ref="I64:N68"/>
    <mergeCell ref="P64:U68"/>
    <mergeCell ref="W64:AB68"/>
    <mergeCell ref="B72:G72"/>
    <mergeCell ref="I72:N72"/>
    <mergeCell ref="P72:U72"/>
    <mergeCell ref="W72:AB72"/>
    <mergeCell ref="B54:G54"/>
    <mergeCell ref="I54:N54"/>
    <mergeCell ref="P54:U54"/>
    <mergeCell ref="W54:AB54"/>
    <mergeCell ref="B55:G55"/>
    <mergeCell ref="I55:N55"/>
    <mergeCell ref="P55:U55"/>
    <mergeCell ref="W55:AB55"/>
    <mergeCell ref="B56:G62"/>
    <mergeCell ref="I56:N62"/>
    <mergeCell ref="P56:U62"/>
    <mergeCell ref="W56:AB62"/>
    <mergeCell ref="B39:G45"/>
    <mergeCell ref="I39:N45"/>
    <mergeCell ref="P39:U45"/>
    <mergeCell ref="W39:AB45"/>
    <mergeCell ref="B46:G46"/>
    <mergeCell ref="I46:N46"/>
    <mergeCell ref="P46:U46"/>
    <mergeCell ref="W46:AB46"/>
    <mergeCell ref="B47:G51"/>
    <mergeCell ref="I47:N51"/>
    <mergeCell ref="P47:U51"/>
    <mergeCell ref="W47:AB51"/>
    <mergeCell ref="B29:G33"/>
    <mergeCell ref="I29:N33"/>
    <mergeCell ref="P29:U33"/>
    <mergeCell ref="W29:AB33"/>
    <mergeCell ref="B37:G37"/>
    <mergeCell ref="I37:N37"/>
    <mergeCell ref="P37:U37"/>
    <mergeCell ref="W37:AB37"/>
    <mergeCell ref="B38:G38"/>
    <mergeCell ref="I38:N38"/>
    <mergeCell ref="P38:U38"/>
    <mergeCell ref="W38:AB38"/>
    <mergeCell ref="B20:G20"/>
    <mergeCell ref="I20:N20"/>
    <mergeCell ref="P20:U20"/>
    <mergeCell ref="W20:AB20"/>
    <mergeCell ref="B21:G27"/>
    <mergeCell ref="I21:N27"/>
    <mergeCell ref="P21:U27"/>
    <mergeCell ref="W21:AB27"/>
    <mergeCell ref="B28:G28"/>
    <mergeCell ref="I28:N28"/>
    <mergeCell ref="P28:U28"/>
    <mergeCell ref="W28:AB28"/>
    <mergeCell ref="B12:G16"/>
    <mergeCell ref="I12:N16"/>
    <mergeCell ref="P12:U16"/>
    <mergeCell ref="W12:AB16"/>
    <mergeCell ref="B19:E19"/>
    <mergeCell ref="F19:G19"/>
    <mergeCell ref="I19:L19"/>
    <mergeCell ref="M19:N19"/>
    <mergeCell ref="P19:S19"/>
    <mergeCell ref="T19:U19"/>
    <mergeCell ref="W19:Z19"/>
    <mergeCell ref="AA19:AB19"/>
    <mergeCell ref="B4:G10"/>
    <mergeCell ref="I4:N10"/>
    <mergeCell ref="P4:U10"/>
    <mergeCell ref="W4:AB10"/>
    <mergeCell ref="B11:G11"/>
    <mergeCell ref="I11:N11"/>
    <mergeCell ref="P11:U11"/>
    <mergeCell ref="B2:E2"/>
    <mergeCell ref="F2:G2"/>
    <mergeCell ref="I2:L2"/>
    <mergeCell ref="M2:N2"/>
    <mergeCell ref="P2:S2"/>
    <mergeCell ref="T2:U2"/>
    <mergeCell ref="W2:Z2"/>
    <mergeCell ref="AA2:AB2"/>
    <mergeCell ref="B3:G3"/>
    <mergeCell ref="I3:N3"/>
    <mergeCell ref="P3:U3"/>
    <mergeCell ref="W3:AB3"/>
    <mergeCell ref="W11:AB11"/>
  </mergeCells>
  <conditionalFormatting sqref="I54">
    <cfRule type="cellIs" dxfId="169" priority="5" operator="equal">
      <formula>"Test"</formula>
    </cfRule>
  </conditionalFormatting>
  <conditionalFormatting sqref="W107">
    <cfRule type="cellIs" dxfId="168" priority="6" operator="equal">
      <formula>"Test"</formula>
    </cfRule>
  </conditionalFormatting>
  <conditionalFormatting sqref="B37">
    <cfRule type="cellIs" dxfId="167" priority="7" operator="equal">
      <formula>"Test"</formula>
    </cfRule>
  </conditionalFormatting>
  <conditionalFormatting sqref="I37">
    <cfRule type="cellIs" dxfId="166" priority="8" operator="equal">
      <formula>"Test"</formula>
    </cfRule>
  </conditionalFormatting>
  <conditionalFormatting sqref="W54">
    <cfRule type="cellIs" dxfId="165" priority="12" operator="equal">
      <formula>"Test"</formula>
    </cfRule>
  </conditionalFormatting>
  <conditionalFormatting sqref="B107">
    <cfRule type="cellIs" dxfId="164" priority="13" operator="equal">
      <formula>"Test"</formula>
    </cfRule>
  </conditionalFormatting>
  <conditionalFormatting sqref="I107">
    <cfRule type="cellIs" dxfId="163" priority="14" operator="equal">
      <formula>"Test"</formula>
    </cfRule>
  </conditionalFormatting>
  <conditionalFormatting sqref="B124">
    <cfRule type="cellIs" dxfId="162" priority="15" operator="equal">
      <formula>"Test"</formula>
    </cfRule>
  </conditionalFormatting>
  <conditionalFormatting sqref="W89">
    <cfRule type="cellIs" dxfId="161" priority="20" operator="equal">
      <formula>"Test"</formula>
    </cfRule>
  </conditionalFormatting>
  <conditionalFormatting sqref="B72">
    <cfRule type="cellIs" dxfId="160" priority="21" operator="equal">
      <formula>"Test"</formula>
    </cfRule>
  </conditionalFormatting>
  <conditionalFormatting sqref="I72">
    <cfRule type="cellIs" dxfId="159" priority="22" operator="equal">
      <formula>"Test"</formula>
    </cfRule>
  </conditionalFormatting>
  <conditionalFormatting sqref="P72">
    <cfRule type="cellIs" dxfId="158" priority="23" operator="equal">
      <formula>"Test"</formula>
    </cfRule>
  </conditionalFormatting>
  <conditionalFormatting sqref="W72">
    <cfRule type="cellIs" dxfId="157" priority="24" operator="equal">
      <formula>"Test"</formula>
    </cfRule>
  </conditionalFormatting>
  <conditionalFormatting sqref="P124">
    <cfRule type="cellIs" dxfId="156" priority="1" operator="equal">
      <formula>"Test"</formula>
    </cfRule>
  </conditionalFormatting>
  <conditionalFormatting sqref="W124">
    <cfRule type="cellIs" dxfId="155" priority="2" operator="equal">
      <formula>"Test"</formula>
    </cfRule>
  </conditionalFormatting>
  <conditionalFormatting sqref="P107">
    <cfRule type="cellIs" dxfId="154" priority="3" operator="equal">
      <formula>"Test"</formula>
    </cfRule>
  </conditionalFormatting>
  <conditionalFormatting sqref="B54">
    <cfRule type="cellIs" dxfId="153" priority="4" operator="equal">
      <formula>"Test"</formula>
    </cfRule>
  </conditionalFormatting>
  <conditionalFormatting sqref="P37">
    <cfRule type="cellIs" dxfId="152" priority="9" operator="equal">
      <formula>"Test"</formula>
    </cfRule>
  </conditionalFormatting>
  <conditionalFormatting sqref="W37">
    <cfRule type="cellIs" dxfId="151" priority="10" operator="equal">
      <formula>"Test"</formula>
    </cfRule>
  </conditionalFormatting>
  <conditionalFormatting sqref="P54">
    <cfRule type="cellIs" dxfId="150" priority="11" operator="equal">
      <formula>"Test"</formula>
    </cfRule>
  </conditionalFormatting>
  <conditionalFormatting sqref="I124">
    <cfRule type="cellIs" dxfId="149" priority="16" operator="equal">
      <formula>"Test"</formula>
    </cfRule>
  </conditionalFormatting>
  <conditionalFormatting sqref="B89">
    <cfRule type="cellIs" dxfId="148" priority="17" operator="equal">
      <formula>"Test"</formula>
    </cfRule>
  </conditionalFormatting>
  <conditionalFormatting sqref="I89">
    <cfRule type="cellIs" dxfId="147" priority="18" operator="equal">
      <formula>"Test"</formula>
    </cfRule>
  </conditionalFormatting>
  <conditionalFormatting sqref="P89">
    <cfRule type="cellIs" dxfId="146" priority="19" operator="equal">
      <formula>"Test"</formula>
    </cfRule>
  </conditionalFormatting>
  <printOptions horizontalCentered="1" verticalCentered="1"/>
  <pageMargins left="0.7" right="0.7" top="0.75" bottom="0.75" header="0.51180555555555496" footer="0.51180555555555496"/>
  <pageSetup firstPageNumber="0" orientation="landscape" r:id="rId1"/>
  <rowBreaks count="4" manualBreakCount="4">
    <brk id="35" max="16383" man="1"/>
    <brk id="70" max="16383" man="1"/>
    <brk id="105" max="16383" man="1"/>
    <brk id="14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5"/>
  <sheetViews>
    <sheetView view="pageBreakPreview" zoomScaleNormal="85" zoomScalePageLayoutView="85" workbookViewId="0">
      <selection activeCell="AE82" sqref="AE82"/>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1.85546875" style="96" customWidth="1"/>
    <col min="30" max="1025" width="8.85546875" style="39"/>
  </cols>
  <sheetData>
    <row r="1" spans="1:29" s="94" customFormat="1" ht="11.25" customHeight="1" x14ac:dyDescent="0.2">
      <c r="A1" s="80"/>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row>
    <row r="2" spans="1:29" s="95" customFormat="1" ht="33.75" customHeight="1" x14ac:dyDescent="0.3">
      <c r="A2" s="82"/>
      <c r="B2" s="122" t="str">
        <f ca="1">INDIRECT("Roles!A" &amp;VALUE(C17))</f>
        <v>VINTNER</v>
      </c>
      <c r="C2" s="122"/>
      <c r="D2" s="122"/>
      <c r="E2" s="122"/>
      <c r="F2" s="122"/>
      <c r="G2" s="122"/>
      <c r="H2" s="83"/>
      <c r="I2" s="122" t="str">
        <f ca="1">INDIRECT("Roles!A" &amp;VALUE(J17))</f>
        <v>VINTNER</v>
      </c>
      <c r="J2" s="122"/>
      <c r="K2" s="122"/>
      <c r="L2" s="122"/>
      <c r="M2" s="122"/>
      <c r="N2" s="122"/>
      <c r="O2" s="83"/>
      <c r="P2" s="122" t="str">
        <f ca="1">INDIRECT("Roles!A" &amp;VALUE(Q17))</f>
        <v>POTTER</v>
      </c>
      <c r="Q2" s="122"/>
      <c r="R2" s="122"/>
      <c r="S2" s="122"/>
      <c r="T2" s="122"/>
      <c r="U2" s="122"/>
      <c r="V2" s="83"/>
      <c r="W2" s="122" t="str">
        <f ca="1">INDIRECT("Roles!A" &amp;VALUE(X17))</f>
        <v>POTTER</v>
      </c>
      <c r="X2" s="122"/>
      <c r="Y2" s="122"/>
      <c r="Z2" s="122"/>
      <c r="AA2" s="122"/>
      <c r="AB2" s="122"/>
      <c r="AC2" s="83"/>
    </row>
    <row r="3" spans="1:29" s="90" customFormat="1" ht="21" customHeight="1" x14ac:dyDescent="0.3">
      <c r="A3" s="80"/>
      <c r="B3" s="123" t="str">
        <f ca="1">INDIRECT("Roles!C" &amp;VALUE(C17))</f>
        <v>Once on your turn, you may put one of your legally owned Resources on the bottom of the Resource deck and draw another Resource card.</v>
      </c>
      <c r="C3" s="123"/>
      <c r="D3" s="123"/>
      <c r="E3" s="123"/>
      <c r="F3" s="123"/>
      <c r="G3" s="123"/>
      <c r="H3" s="84"/>
      <c r="I3" s="123" t="str">
        <f ca="1">INDIRECT("Roles!C" &amp;VALUE(J17))</f>
        <v>Once on your turn, you may put one of your legally owned Resources on the bottom of the Resource deck and draw another Resource card.</v>
      </c>
      <c r="J3" s="123"/>
      <c r="K3" s="123"/>
      <c r="L3" s="123"/>
      <c r="M3" s="123"/>
      <c r="N3" s="123"/>
      <c r="O3" s="84"/>
      <c r="P3" s="123" t="str">
        <f ca="1">INDIRECT("Roles!C" &amp;VALUE(Q17))</f>
        <v>When you use legally owned Empty Vessels, Jars of Milk, Vessels of Wine, or Jars of Honey on Responsibilities, Crises, or Disasters, they are worth +1 value (for Communal Responsibilities and Crises, turn the cards sideways as a reminder).</v>
      </c>
      <c r="Q3" s="123"/>
      <c r="R3" s="123"/>
      <c r="S3" s="123"/>
      <c r="T3" s="123"/>
      <c r="U3" s="123"/>
      <c r="V3" s="84"/>
      <c r="W3" s="123" t="str">
        <f ca="1">INDIRECT("Roles!C" &amp;VALUE(X17))</f>
        <v>When you use legally owned Empty Vessels, Jars of Milk, Vessels of Wine, or Jars of Honey on Responsibilities, Crises, or Disasters, they are worth +1 value (for Communal Responsibilities and Crises, turn the cards sideways as a reminder).</v>
      </c>
      <c r="X3" s="123"/>
      <c r="Y3" s="123"/>
      <c r="Z3" s="123"/>
      <c r="AA3" s="123"/>
      <c r="AB3" s="123"/>
      <c r="AC3" s="84"/>
    </row>
    <row r="4" spans="1:29" s="90" customFormat="1" ht="12.75" customHeight="1" x14ac:dyDescent="0.2">
      <c r="A4" s="80"/>
      <c r="B4" s="124" t="str">
        <f ca="1">INDIRECT("Roles!B" &amp;VALUE(C17))</f>
        <v>Starting resources: 1 Dinar; Jar of Honey</v>
      </c>
      <c r="C4" s="124"/>
      <c r="D4" s="124"/>
      <c r="E4" s="124"/>
      <c r="F4" s="124"/>
      <c r="G4" s="124"/>
      <c r="H4" s="84"/>
      <c r="I4" s="127" t="str">
        <f ca="1">INDIRECT("Roles!B" &amp;VALUE(J17))</f>
        <v>Starting resources: 1 Dinar; Jar of Honey</v>
      </c>
      <c r="J4" s="127"/>
      <c r="K4" s="127"/>
      <c r="L4" s="127"/>
      <c r="M4" s="127"/>
      <c r="N4" s="127"/>
      <c r="O4" s="84"/>
      <c r="P4" s="130" t="str">
        <f ca="1">INDIRECT("Roles!B" &amp;VALUE(Q17))</f>
        <v>Starting resources: 1 Dinar, Sheep</v>
      </c>
      <c r="Q4" s="130"/>
      <c r="R4" s="130"/>
      <c r="S4" s="130"/>
      <c r="T4" s="130"/>
      <c r="U4" s="130"/>
      <c r="V4" s="84"/>
      <c r="W4" s="127" t="str">
        <f ca="1">INDIRECT("Roles!B" &amp;VALUE(X17))</f>
        <v>Starting Resources: 1 Dinar, Sheep</v>
      </c>
      <c r="X4" s="127"/>
      <c r="Y4" s="127"/>
      <c r="Z4" s="127"/>
      <c r="AA4" s="127"/>
      <c r="AB4" s="127"/>
      <c r="AC4" s="84"/>
    </row>
    <row r="5" spans="1:29" s="90" customFormat="1" ht="12.75" customHeight="1" x14ac:dyDescent="0.2">
      <c r="A5" s="80"/>
      <c r="B5" s="125"/>
      <c r="C5" s="125"/>
      <c r="D5" s="125"/>
      <c r="E5" s="125"/>
      <c r="F5" s="125"/>
      <c r="G5" s="125"/>
      <c r="H5" s="84"/>
      <c r="I5" s="128"/>
      <c r="J5" s="128"/>
      <c r="K5" s="128"/>
      <c r="L5" s="128"/>
      <c r="M5" s="128"/>
      <c r="N5" s="128"/>
      <c r="O5" s="84"/>
      <c r="P5" s="131"/>
      <c r="Q5" s="131"/>
      <c r="R5" s="131"/>
      <c r="S5" s="131"/>
      <c r="T5" s="131"/>
      <c r="U5" s="131"/>
      <c r="V5" s="84"/>
      <c r="W5" s="128"/>
      <c r="X5" s="128"/>
      <c r="Y5" s="128"/>
      <c r="Z5" s="128"/>
      <c r="AA5" s="128"/>
      <c r="AB5" s="128"/>
      <c r="AC5" s="84"/>
    </row>
    <row r="6" spans="1:29" s="90" customFormat="1" ht="12.75" customHeight="1" x14ac:dyDescent="0.2">
      <c r="A6" s="80"/>
      <c r="B6" s="125"/>
      <c r="C6" s="125"/>
      <c r="D6" s="125"/>
      <c r="E6" s="125"/>
      <c r="F6" s="125"/>
      <c r="G6" s="125"/>
      <c r="H6" s="84"/>
      <c r="I6" s="128"/>
      <c r="J6" s="128"/>
      <c r="K6" s="128"/>
      <c r="L6" s="128"/>
      <c r="M6" s="128"/>
      <c r="N6" s="128"/>
      <c r="O6" s="84"/>
      <c r="P6" s="131"/>
      <c r="Q6" s="131"/>
      <c r="R6" s="131"/>
      <c r="S6" s="131"/>
      <c r="T6" s="131"/>
      <c r="U6" s="131"/>
      <c r="V6" s="84"/>
      <c r="W6" s="128"/>
      <c r="X6" s="128"/>
      <c r="Y6" s="128"/>
      <c r="Z6" s="128"/>
      <c r="AA6" s="128"/>
      <c r="AB6" s="128"/>
      <c r="AC6" s="84"/>
    </row>
    <row r="7" spans="1:29" s="90" customFormat="1" ht="12.75" customHeight="1" x14ac:dyDescent="0.2">
      <c r="A7" s="80"/>
      <c r="B7" s="125"/>
      <c r="C7" s="125"/>
      <c r="D7" s="125"/>
      <c r="E7" s="125"/>
      <c r="F7" s="125"/>
      <c r="G7" s="125"/>
      <c r="H7" s="84"/>
      <c r="I7" s="128"/>
      <c r="J7" s="128"/>
      <c r="K7" s="128"/>
      <c r="L7" s="128"/>
      <c r="M7" s="128"/>
      <c r="N7" s="128"/>
      <c r="O7" s="84"/>
      <c r="P7" s="131"/>
      <c r="Q7" s="131"/>
      <c r="R7" s="131"/>
      <c r="S7" s="131"/>
      <c r="T7" s="131"/>
      <c r="U7" s="131"/>
      <c r="V7" s="84"/>
      <c r="W7" s="128"/>
      <c r="X7" s="128"/>
      <c r="Y7" s="128"/>
      <c r="Z7" s="128"/>
      <c r="AA7" s="128"/>
      <c r="AB7" s="128"/>
      <c r="AC7" s="84"/>
    </row>
    <row r="8" spans="1:29" s="90" customFormat="1" ht="12.75" customHeight="1" x14ac:dyDescent="0.2">
      <c r="A8" s="80"/>
      <c r="B8" s="125"/>
      <c r="C8" s="125"/>
      <c r="D8" s="125"/>
      <c r="E8" s="125"/>
      <c r="F8" s="125"/>
      <c r="G8" s="125"/>
      <c r="H8" s="84"/>
      <c r="I8" s="128"/>
      <c r="J8" s="128"/>
      <c r="K8" s="128"/>
      <c r="L8" s="128"/>
      <c r="M8" s="128"/>
      <c r="N8" s="128"/>
      <c r="O8" s="84"/>
      <c r="P8" s="131"/>
      <c r="Q8" s="131"/>
      <c r="R8" s="131"/>
      <c r="S8" s="131"/>
      <c r="T8" s="131"/>
      <c r="U8" s="131"/>
      <c r="V8" s="84"/>
      <c r="W8" s="128"/>
      <c r="X8" s="128"/>
      <c r="Y8" s="128"/>
      <c r="Z8" s="128"/>
      <c r="AA8" s="128"/>
      <c r="AB8" s="128"/>
      <c r="AC8" s="84"/>
    </row>
    <row r="9" spans="1:29" s="90" customFormat="1" ht="12.75" customHeight="1" x14ac:dyDescent="0.2">
      <c r="A9" s="80"/>
      <c r="B9" s="125"/>
      <c r="C9" s="125"/>
      <c r="D9" s="125"/>
      <c r="E9" s="125"/>
      <c r="F9" s="125"/>
      <c r="G9" s="125"/>
      <c r="H9" s="84"/>
      <c r="I9" s="128"/>
      <c r="J9" s="128"/>
      <c r="K9" s="128"/>
      <c r="L9" s="128"/>
      <c r="M9" s="128"/>
      <c r="N9" s="128"/>
      <c r="O9" s="84"/>
      <c r="P9" s="131"/>
      <c r="Q9" s="131"/>
      <c r="R9" s="131"/>
      <c r="S9" s="131"/>
      <c r="T9" s="131"/>
      <c r="U9" s="131"/>
      <c r="V9" s="84"/>
      <c r="W9" s="128"/>
      <c r="X9" s="128"/>
      <c r="Y9" s="128"/>
      <c r="Z9" s="128"/>
      <c r="AA9" s="128"/>
      <c r="AB9" s="128"/>
      <c r="AC9" s="84"/>
    </row>
    <row r="10" spans="1:29" s="90" customFormat="1" ht="12.75" customHeight="1" x14ac:dyDescent="0.2">
      <c r="A10" s="80"/>
      <c r="B10" s="125"/>
      <c r="C10" s="125"/>
      <c r="D10" s="125"/>
      <c r="E10" s="125"/>
      <c r="F10" s="125"/>
      <c r="G10" s="125"/>
      <c r="H10" s="84"/>
      <c r="I10" s="128"/>
      <c r="J10" s="128"/>
      <c r="K10" s="128"/>
      <c r="L10" s="128"/>
      <c r="M10" s="128"/>
      <c r="N10" s="128"/>
      <c r="O10" s="84"/>
      <c r="P10" s="131"/>
      <c r="Q10" s="131"/>
      <c r="R10" s="131"/>
      <c r="S10" s="131"/>
      <c r="T10" s="131"/>
      <c r="U10" s="131"/>
      <c r="V10" s="84"/>
      <c r="W10" s="128"/>
      <c r="X10" s="128"/>
      <c r="Y10" s="128"/>
      <c r="Z10" s="128"/>
      <c r="AA10" s="128"/>
      <c r="AB10" s="128"/>
      <c r="AC10" s="84"/>
    </row>
    <row r="11" spans="1:29" s="90" customFormat="1" ht="12.75" customHeight="1" x14ac:dyDescent="0.2">
      <c r="A11" s="80"/>
      <c r="B11" s="125"/>
      <c r="C11" s="125"/>
      <c r="D11" s="125"/>
      <c r="E11" s="125"/>
      <c r="F11" s="125"/>
      <c r="G11" s="125"/>
      <c r="H11" s="84"/>
      <c r="I11" s="128"/>
      <c r="J11" s="128"/>
      <c r="K11" s="128"/>
      <c r="L11" s="128"/>
      <c r="M11" s="128"/>
      <c r="N11" s="128"/>
      <c r="O11" s="84"/>
      <c r="P11" s="131"/>
      <c r="Q11" s="131"/>
      <c r="R11" s="131"/>
      <c r="S11" s="131"/>
      <c r="T11" s="131"/>
      <c r="U11" s="131"/>
      <c r="V11" s="84"/>
      <c r="W11" s="128"/>
      <c r="X11" s="128"/>
      <c r="Y11" s="128"/>
      <c r="Z11" s="128"/>
      <c r="AA11" s="128"/>
      <c r="AB11" s="128"/>
      <c r="AC11" s="84"/>
    </row>
    <row r="12" spans="1:29" s="90" customFormat="1" ht="12.75" customHeight="1" x14ac:dyDescent="0.2">
      <c r="A12" s="80"/>
      <c r="B12" s="125"/>
      <c r="C12" s="125"/>
      <c r="D12" s="125"/>
      <c r="E12" s="125"/>
      <c r="F12" s="125"/>
      <c r="G12" s="125"/>
      <c r="H12" s="84"/>
      <c r="I12" s="128"/>
      <c r="J12" s="128"/>
      <c r="K12" s="128"/>
      <c r="L12" s="128"/>
      <c r="M12" s="128"/>
      <c r="N12" s="128"/>
      <c r="O12" s="84"/>
      <c r="P12" s="131"/>
      <c r="Q12" s="131"/>
      <c r="R12" s="131"/>
      <c r="S12" s="131"/>
      <c r="T12" s="131"/>
      <c r="U12" s="131"/>
      <c r="V12" s="84"/>
      <c r="W12" s="128"/>
      <c r="X12" s="128"/>
      <c r="Y12" s="128"/>
      <c r="Z12" s="128"/>
      <c r="AA12" s="128"/>
      <c r="AB12" s="128"/>
      <c r="AC12" s="84"/>
    </row>
    <row r="13" spans="1:29" s="90" customFormat="1" ht="12.75" customHeight="1" x14ac:dyDescent="0.2">
      <c r="A13" s="80"/>
      <c r="B13" s="125"/>
      <c r="C13" s="125"/>
      <c r="D13" s="125"/>
      <c r="E13" s="125"/>
      <c r="F13" s="125"/>
      <c r="G13" s="125"/>
      <c r="H13" s="84"/>
      <c r="I13" s="128"/>
      <c r="J13" s="128"/>
      <c r="K13" s="128"/>
      <c r="L13" s="128"/>
      <c r="M13" s="128"/>
      <c r="N13" s="128"/>
      <c r="O13" s="84"/>
      <c r="P13" s="131"/>
      <c r="Q13" s="131"/>
      <c r="R13" s="131"/>
      <c r="S13" s="131"/>
      <c r="T13" s="131"/>
      <c r="U13" s="131"/>
      <c r="V13" s="84"/>
      <c r="W13" s="128"/>
      <c r="X13" s="128"/>
      <c r="Y13" s="128"/>
      <c r="Z13" s="128"/>
      <c r="AA13" s="128"/>
      <c r="AB13" s="128"/>
      <c r="AC13" s="84"/>
    </row>
    <row r="14" spans="1:29" s="90" customFormat="1" ht="12.75" customHeight="1" x14ac:dyDescent="0.2">
      <c r="A14" s="80"/>
      <c r="B14" s="125"/>
      <c r="C14" s="125"/>
      <c r="D14" s="125"/>
      <c r="E14" s="125"/>
      <c r="F14" s="125"/>
      <c r="G14" s="125"/>
      <c r="H14" s="84"/>
      <c r="I14" s="128"/>
      <c r="J14" s="128"/>
      <c r="K14" s="128"/>
      <c r="L14" s="128"/>
      <c r="M14" s="128"/>
      <c r="N14" s="128"/>
      <c r="O14" s="84"/>
      <c r="P14" s="131"/>
      <c r="Q14" s="131"/>
      <c r="R14" s="131"/>
      <c r="S14" s="131"/>
      <c r="T14" s="131"/>
      <c r="U14" s="131"/>
      <c r="V14" s="84"/>
      <c r="W14" s="128"/>
      <c r="X14" s="128"/>
      <c r="Y14" s="128"/>
      <c r="Z14" s="128"/>
      <c r="AA14" s="128"/>
      <c r="AB14" s="128"/>
      <c r="AC14" s="84"/>
    </row>
    <row r="15" spans="1:29" s="90" customFormat="1" ht="12.75" customHeight="1" x14ac:dyDescent="0.2">
      <c r="A15" s="80"/>
      <c r="B15" s="126"/>
      <c r="C15" s="126"/>
      <c r="D15" s="126"/>
      <c r="E15" s="126"/>
      <c r="F15" s="126"/>
      <c r="G15" s="126"/>
      <c r="H15" s="84"/>
      <c r="I15" s="129"/>
      <c r="J15" s="129"/>
      <c r="K15" s="129"/>
      <c r="L15" s="129"/>
      <c r="M15" s="129"/>
      <c r="N15" s="129"/>
      <c r="O15" s="84"/>
      <c r="P15" s="132"/>
      <c r="Q15" s="132"/>
      <c r="R15" s="132"/>
      <c r="S15" s="132"/>
      <c r="T15" s="132"/>
      <c r="U15" s="132"/>
      <c r="V15" s="84"/>
      <c r="W15" s="129"/>
      <c r="X15" s="129"/>
      <c r="Y15" s="129"/>
      <c r="Z15" s="129"/>
      <c r="AA15" s="129"/>
      <c r="AB15" s="129"/>
      <c r="AC15" s="84"/>
    </row>
    <row r="16" spans="1:29" s="90" customFormat="1" ht="9.75" customHeight="1" x14ac:dyDescent="0.2">
      <c r="A16" s="80"/>
      <c r="B16" s="133"/>
      <c r="C16" s="134"/>
      <c r="D16" s="134"/>
      <c r="E16" s="134"/>
      <c r="F16" s="134"/>
      <c r="G16" s="135"/>
      <c r="H16" s="84"/>
      <c r="I16" s="133"/>
      <c r="J16" s="134"/>
      <c r="K16" s="134"/>
      <c r="L16" s="134"/>
      <c r="M16" s="134"/>
      <c r="N16" s="135"/>
      <c r="O16" s="84"/>
      <c r="P16" s="133"/>
      <c r="Q16" s="134"/>
      <c r="R16" s="134"/>
      <c r="S16" s="134"/>
      <c r="T16" s="134"/>
      <c r="U16" s="135"/>
      <c r="V16" s="84"/>
      <c r="W16" s="133"/>
      <c r="X16" s="134"/>
      <c r="Y16" s="134"/>
      <c r="Z16" s="134"/>
      <c r="AA16" s="134"/>
      <c r="AB16" s="135"/>
      <c r="AC16" s="84"/>
    </row>
    <row r="17" spans="1:29" s="90" customFormat="1" x14ac:dyDescent="0.2">
      <c r="A17" s="80"/>
      <c r="B17" s="85" t="str">
        <f ca="1">(INDIRECT("Data!A"&amp;2))</f>
        <v>RID</v>
      </c>
      <c r="C17" s="86">
        <f>2</f>
        <v>2</v>
      </c>
      <c r="D17" s="87"/>
      <c r="E17" s="88" t="s">
        <v>180</v>
      </c>
      <c r="F17" s="89" t="str">
        <f ca="1">(INDIRECT("Data!E"&amp;1))</f>
        <v>0.1.5</v>
      </c>
      <c r="H17" s="84"/>
      <c r="I17" s="85" t="str">
        <f ca="1">(INDIRECT("Data!A"&amp;2))</f>
        <v>RID</v>
      </c>
      <c r="J17" s="86">
        <f>C17+1</f>
        <v>3</v>
      </c>
      <c r="K17" s="87"/>
      <c r="L17" s="88" t="s">
        <v>180</v>
      </c>
      <c r="M17" s="89" t="str">
        <f ca="1">(INDIRECT("Data!E"&amp;1))</f>
        <v>0.1.5</v>
      </c>
      <c r="O17" s="84"/>
      <c r="P17" s="85" t="str">
        <f ca="1">(INDIRECT("Data!A"&amp;2))</f>
        <v>RID</v>
      </c>
      <c r="Q17" s="86">
        <f>J17+1</f>
        <v>4</v>
      </c>
      <c r="R17" s="87"/>
      <c r="S17" s="88" t="s">
        <v>180</v>
      </c>
      <c r="T17" s="89" t="str">
        <f ca="1">(INDIRECT("Data!E"&amp;1))</f>
        <v>0.1.5</v>
      </c>
      <c r="V17" s="84"/>
      <c r="W17" s="85" t="str">
        <f ca="1">(INDIRECT("Data!A"&amp;2))</f>
        <v>RID</v>
      </c>
      <c r="X17" s="86">
        <f>Q17+1</f>
        <v>5</v>
      </c>
      <c r="Y17" s="87"/>
      <c r="Z17" s="88" t="s">
        <v>180</v>
      </c>
      <c r="AA17" s="89" t="str">
        <f ca="1">(INDIRECT("Data!E"&amp;1))</f>
        <v>0.1.5</v>
      </c>
      <c r="AC17" s="84"/>
    </row>
    <row r="18" spans="1:29" s="94" customFormat="1" ht="11.25" customHeight="1" x14ac:dyDescent="0.2">
      <c r="A18" s="80"/>
      <c r="B18" s="81"/>
      <c r="C18" s="81"/>
      <c r="D18" s="81"/>
      <c r="E18" s="81"/>
      <c r="F18" s="81"/>
      <c r="G18" s="81"/>
      <c r="H18" s="81"/>
      <c r="I18" s="81"/>
      <c r="J18" s="81"/>
      <c r="K18" s="81"/>
      <c r="L18" s="81"/>
      <c r="M18" s="81"/>
      <c r="N18" s="81"/>
      <c r="O18" s="81"/>
      <c r="P18" s="81"/>
      <c r="Q18" s="81"/>
      <c r="R18" s="81"/>
      <c r="S18" s="81"/>
      <c r="T18" s="81"/>
      <c r="U18" s="81"/>
      <c r="V18" s="81"/>
      <c r="W18" s="81"/>
      <c r="X18" s="81"/>
      <c r="Y18" s="81"/>
      <c r="Z18" s="81"/>
      <c r="AA18" s="81"/>
      <c r="AB18" s="81"/>
      <c r="AC18" s="81"/>
    </row>
    <row r="19" spans="1:29" s="95" customFormat="1" ht="33.75" customHeight="1" x14ac:dyDescent="0.3">
      <c r="A19" s="82"/>
      <c r="B19" s="122" t="str">
        <f ca="1">INDIRECT("Roles!A" &amp;VALUE(C34))</f>
        <v>COWHERD</v>
      </c>
      <c r="C19" s="122"/>
      <c r="D19" s="122"/>
      <c r="E19" s="122"/>
      <c r="F19" s="122"/>
      <c r="G19" s="122"/>
      <c r="H19" s="83"/>
      <c r="I19" s="122"/>
      <c r="J19" s="122"/>
      <c r="K19" s="122"/>
      <c r="L19" s="122"/>
      <c r="M19" s="122"/>
      <c r="N19" s="122"/>
      <c r="O19" s="83"/>
      <c r="P19" s="122"/>
      <c r="Q19" s="122"/>
      <c r="R19" s="122"/>
      <c r="S19" s="122"/>
      <c r="T19" s="122"/>
      <c r="U19" s="122"/>
      <c r="V19" s="83"/>
      <c r="W19" s="122"/>
      <c r="X19" s="122"/>
      <c r="Y19" s="122"/>
      <c r="Z19" s="122"/>
      <c r="AA19" s="122"/>
      <c r="AB19" s="122"/>
      <c r="AC19" s="83"/>
    </row>
    <row r="20" spans="1:29" s="90" customFormat="1" ht="17.25" x14ac:dyDescent="0.3">
      <c r="A20" s="80"/>
      <c r="B20" s="123" t="str">
        <f ca="1">INDIRECT("Roles!C" &amp;VALUE(C34))</f>
        <v>Once per game, draw two extra cards from the Resource Deck. This may be done at any time on your turn.</v>
      </c>
      <c r="C20" s="123"/>
      <c r="D20" s="123"/>
      <c r="E20" s="123"/>
      <c r="F20" s="123"/>
      <c r="G20" s="123"/>
      <c r="H20" s="84"/>
      <c r="I20" s="123"/>
      <c r="J20" s="123"/>
      <c r="K20" s="123"/>
      <c r="L20" s="123"/>
      <c r="M20" s="123"/>
      <c r="N20" s="123"/>
      <c r="O20" s="84"/>
      <c r="P20" s="123"/>
      <c r="Q20" s="123"/>
      <c r="R20" s="123"/>
      <c r="S20" s="123"/>
      <c r="T20" s="123"/>
      <c r="U20" s="123"/>
      <c r="V20" s="84"/>
      <c r="W20" s="123"/>
      <c r="X20" s="123"/>
      <c r="Y20" s="123"/>
      <c r="Z20" s="123"/>
      <c r="AA20" s="123"/>
      <c r="AB20" s="123"/>
      <c r="AC20" s="84"/>
    </row>
    <row r="21" spans="1:29" s="90" customFormat="1" ht="12.75" customHeight="1" x14ac:dyDescent="0.2">
      <c r="A21" s="80"/>
      <c r="B21" s="130" t="str">
        <f ca="1">INDIRECT("Roles!B" &amp;VALUE(C34))</f>
        <v>Starting Resources: 1 Dinar, Garment</v>
      </c>
      <c r="C21" s="130"/>
      <c r="D21" s="130"/>
      <c r="E21" s="130"/>
      <c r="F21" s="130"/>
      <c r="G21" s="130"/>
      <c r="H21" s="84"/>
      <c r="I21" s="136"/>
      <c r="J21" s="136"/>
      <c r="K21" s="136"/>
      <c r="L21" s="136"/>
      <c r="M21" s="136"/>
      <c r="N21" s="136"/>
      <c r="O21" s="84"/>
      <c r="P21" s="136"/>
      <c r="Q21" s="136"/>
      <c r="R21" s="136"/>
      <c r="S21" s="136"/>
      <c r="T21" s="136"/>
      <c r="U21" s="136"/>
      <c r="V21" s="84"/>
      <c r="W21" s="136"/>
      <c r="X21" s="136"/>
      <c r="Y21" s="136"/>
      <c r="Z21" s="136"/>
      <c r="AA21" s="136"/>
      <c r="AB21" s="136"/>
      <c r="AC21" s="84"/>
    </row>
    <row r="22" spans="1:29" s="90" customFormat="1" ht="12.75" customHeight="1" x14ac:dyDescent="0.2">
      <c r="A22" s="80"/>
      <c r="B22" s="131"/>
      <c r="C22" s="131"/>
      <c r="D22" s="131"/>
      <c r="E22" s="131"/>
      <c r="F22" s="131"/>
      <c r="G22" s="131"/>
      <c r="H22" s="84"/>
      <c r="I22" s="137"/>
      <c r="J22" s="137"/>
      <c r="K22" s="137"/>
      <c r="L22" s="137"/>
      <c r="M22" s="137"/>
      <c r="N22" s="137"/>
      <c r="O22" s="84"/>
      <c r="P22" s="137"/>
      <c r="Q22" s="137"/>
      <c r="R22" s="137"/>
      <c r="S22" s="137"/>
      <c r="T22" s="137"/>
      <c r="U22" s="137"/>
      <c r="V22" s="84"/>
      <c r="W22" s="137"/>
      <c r="X22" s="137"/>
      <c r="Y22" s="137"/>
      <c r="Z22" s="137"/>
      <c r="AA22" s="137"/>
      <c r="AB22" s="137"/>
      <c r="AC22" s="84"/>
    </row>
    <row r="23" spans="1:29" s="90" customFormat="1" ht="12.75" customHeight="1" x14ac:dyDescent="0.2">
      <c r="A23" s="80"/>
      <c r="B23" s="131"/>
      <c r="C23" s="131"/>
      <c r="D23" s="131"/>
      <c r="E23" s="131"/>
      <c r="F23" s="131"/>
      <c r="G23" s="131"/>
      <c r="H23" s="84"/>
      <c r="I23" s="137"/>
      <c r="J23" s="137"/>
      <c r="K23" s="137"/>
      <c r="L23" s="137"/>
      <c r="M23" s="137"/>
      <c r="N23" s="137"/>
      <c r="O23" s="84"/>
      <c r="P23" s="137"/>
      <c r="Q23" s="137"/>
      <c r="R23" s="137"/>
      <c r="S23" s="137"/>
      <c r="T23" s="137"/>
      <c r="U23" s="137"/>
      <c r="V23" s="84"/>
      <c r="W23" s="137"/>
      <c r="X23" s="137"/>
      <c r="Y23" s="137"/>
      <c r="Z23" s="137"/>
      <c r="AA23" s="137"/>
      <c r="AB23" s="137"/>
      <c r="AC23" s="84"/>
    </row>
    <row r="24" spans="1:29" s="90" customFormat="1" ht="12.75" customHeight="1" x14ac:dyDescent="0.2">
      <c r="A24" s="80"/>
      <c r="B24" s="131"/>
      <c r="C24" s="131"/>
      <c r="D24" s="131"/>
      <c r="E24" s="131"/>
      <c r="F24" s="131"/>
      <c r="G24" s="131"/>
      <c r="H24" s="84"/>
      <c r="I24" s="137"/>
      <c r="J24" s="137"/>
      <c r="K24" s="137"/>
      <c r="L24" s="137"/>
      <c r="M24" s="137"/>
      <c r="N24" s="137"/>
      <c r="O24" s="84"/>
      <c r="P24" s="137"/>
      <c r="Q24" s="137"/>
      <c r="R24" s="137"/>
      <c r="S24" s="137"/>
      <c r="T24" s="137"/>
      <c r="U24" s="137"/>
      <c r="V24" s="84"/>
      <c r="W24" s="137"/>
      <c r="X24" s="137"/>
      <c r="Y24" s="137"/>
      <c r="Z24" s="137"/>
      <c r="AA24" s="137"/>
      <c r="AB24" s="137"/>
      <c r="AC24" s="84"/>
    </row>
    <row r="25" spans="1:29" s="90" customFormat="1" ht="12.75" customHeight="1" x14ac:dyDescent="0.2">
      <c r="A25" s="80"/>
      <c r="B25" s="131"/>
      <c r="C25" s="131"/>
      <c r="D25" s="131"/>
      <c r="E25" s="131"/>
      <c r="F25" s="131"/>
      <c r="G25" s="131"/>
      <c r="H25" s="84"/>
      <c r="I25" s="137"/>
      <c r="J25" s="137"/>
      <c r="K25" s="137"/>
      <c r="L25" s="137"/>
      <c r="M25" s="137"/>
      <c r="N25" s="137"/>
      <c r="O25" s="84"/>
      <c r="P25" s="137"/>
      <c r="Q25" s="137"/>
      <c r="R25" s="137"/>
      <c r="S25" s="137"/>
      <c r="T25" s="137"/>
      <c r="U25" s="137"/>
      <c r="V25" s="84"/>
      <c r="W25" s="137"/>
      <c r="X25" s="137"/>
      <c r="Y25" s="137"/>
      <c r="Z25" s="137"/>
      <c r="AA25" s="137"/>
      <c r="AB25" s="137"/>
      <c r="AC25" s="84"/>
    </row>
    <row r="26" spans="1:29" s="90" customFormat="1" ht="12.75" customHeight="1" x14ac:dyDescent="0.2">
      <c r="A26" s="80"/>
      <c r="B26" s="131"/>
      <c r="C26" s="131"/>
      <c r="D26" s="131"/>
      <c r="E26" s="131"/>
      <c r="F26" s="131"/>
      <c r="G26" s="131"/>
      <c r="H26" s="84"/>
      <c r="I26" s="137"/>
      <c r="J26" s="137"/>
      <c r="K26" s="137"/>
      <c r="L26" s="137"/>
      <c r="M26" s="137"/>
      <c r="N26" s="137"/>
      <c r="O26" s="84"/>
      <c r="P26" s="137"/>
      <c r="Q26" s="137"/>
      <c r="R26" s="137"/>
      <c r="S26" s="137"/>
      <c r="T26" s="137"/>
      <c r="U26" s="137"/>
      <c r="V26" s="84"/>
      <c r="W26" s="137"/>
      <c r="X26" s="137"/>
      <c r="Y26" s="137"/>
      <c r="Z26" s="137"/>
      <c r="AA26" s="137"/>
      <c r="AB26" s="137"/>
      <c r="AC26" s="84"/>
    </row>
    <row r="27" spans="1:29" s="90" customFormat="1" ht="12.75" customHeight="1" x14ac:dyDescent="0.2">
      <c r="A27" s="80"/>
      <c r="B27" s="131"/>
      <c r="C27" s="131"/>
      <c r="D27" s="131"/>
      <c r="E27" s="131"/>
      <c r="F27" s="131"/>
      <c r="G27" s="131"/>
      <c r="H27" s="84"/>
      <c r="I27" s="137"/>
      <c r="J27" s="137"/>
      <c r="K27" s="137"/>
      <c r="L27" s="137"/>
      <c r="M27" s="137"/>
      <c r="N27" s="137"/>
      <c r="O27" s="84"/>
      <c r="P27" s="137"/>
      <c r="Q27" s="137"/>
      <c r="R27" s="137"/>
      <c r="S27" s="137"/>
      <c r="T27" s="137"/>
      <c r="U27" s="137"/>
      <c r="V27" s="84"/>
      <c r="W27" s="137"/>
      <c r="X27" s="137"/>
      <c r="Y27" s="137"/>
      <c r="Z27" s="137"/>
      <c r="AA27" s="137"/>
      <c r="AB27" s="137"/>
      <c r="AC27" s="84"/>
    </row>
    <row r="28" spans="1:29" s="90" customFormat="1" ht="12.75" customHeight="1" x14ac:dyDescent="0.2">
      <c r="A28" s="80"/>
      <c r="B28" s="131"/>
      <c r="C28" s="131"/>
      <c r="D28" s="131"/>
      <c r="E28" s="131"/>
      <c r="F28" s="131"/>
      <c r="G28" s="131"/>
      <c r="H28" s="84"/>
      <c r="I28" s="137"/>
      <c r="J28" s="137"/>
      <c r="K28" s="137"/>
      <c r="L28" s="137"/>
      <c r="M28" s="137"/>
      <c r="N28" s="137"/>
      <c r="O28" s="84"/>
      <c r="P28" s="137"/>
      <c r="Q28" s="137"/>
      <c r="R28" s="137"/>
      <c r="S28" s="137"/>
      <c r="T28" s="137"/>
      <c r="U28" s="137"/>
      <c r="V28" s="84"/>
      <c r="W28" s="137"/>
      <c r="X28" s="137"/>
      <c r="Y28" s="137"/>
      <c r="Z28" s="137"/>
      <c r="AA28" s="137"/>
      <c r="AB28" s="137"/>
      <c r="AC28" s="84"/>
    </row>
    <row r="29" spans="1:29" s="90" customFormat="1" ht="12.75" customHeight="1" x14ac:dyDescent="0.2">
      <c r="A29" s="80"/>
      <c r="B29" s="131"/>
      <c r="C29" s="131"/>
      <c r="D29" s="131"/>
      <c r="E29" s="131"/>
      <c r="F29" s="131"/>
      <c r="G29" s="131"/>
      <c r="H29" s="84"/>
      <c r="I29" s="137"/>
      <c r="J29" s="137"/>
      <c r="K29" s="137"/>
      <c r="L29" s="137"/>
      <c r="M29" s="137"/>
      <c r="N29" s="137"/>
      <c r="O29" s="84"/>
      <c r="P29" s="137"/>
      <c r="Q29" s="137"/>
      <c r="R29" s="137"/>
      <c r="S29" s="137"/>
      <c r="T29" s="137"/>
      <c r="U29" s="137"/>
      <c r="V29" s="84"/>
      <c r="W29" s="137"/>
      <c r="X29" s="137"/>
      <c r="Y29" s="137"/>
      <c r="Z29" s="137"/>
      <c r="AA29" s="137"/>
      <c r="AB29" s="137"/>
      <c r="AC29" s="84"/>
    </row>
    <row r="30" spans="1:29" s="90" customFormat="1" ht="12.75" customHeight="1" x14ac:dyDescent="0.2">
      <c r="A30" s="80"/>
      <c r="B30" s="131"/>
      <c r="C30" s="131"/>
      <c r="D30" s="131"/>
      <c r="E30" s="131"/>
      <c r="F30" s="131"/>
      <c r="G30" s="131"/>
      <c r="H30" s="84"/>
      <c r="I30" s="137"/>
      <c r="J30" s="137"/>
      <c r="K30" s="137"/>
      <c r="L30" s="137"/>
      <c r="M30" s="137"/>
      <c r="N30" s="137"/>
      <c r="O30" s="84"/>
      <c r="P30" s="137"/>
      <c r="Q30" s="137"/>
      <c r="R30" s="137"/>
      <c r="S30" s="137"/>
      <c r="T30" s="137"/>
      <c r="U30" s="137"/>
      <c r="V30" s="84"/>
      <c r="W30" s="137"/>
      <c r="X30" s="137"/>
      <c r="Y30" s="137"/>
      <c r="Z30" s="137"/>
      <c r="AA30" s="137"/>
      <c r="AB30" s="137"/>
      <c r="AC30" s="84"/>
    </row>
    <row r="31" spans="1:29" s="90" customFormat="1" ht="12.75" customHeight="1" x14ac:dyDescent="0.2">
      <c r="A31" s="80"/>
      <c r="B31" s="131"/>
      <c r="C31" s="131"/>
      <c r="D31" s="131"/>
      <c r="E31" s="131"/>
      <c r="F31" s="131"/>
      <c r="G31" s="131"/>
      <c r="H31" s="84"/>
      <c r="I31" s="137"/>
      <c r="J31" s="137"/>
      <c r="K31" s="137"/>
      <c r="L31" s="137"/>
      <c r="M31" s="137"/>
      <c r="N31" s="137"/>
      <c r="O31" s="84"/>
      <c r="P31" s="137"/>
      <c r="Q31" s="137"/>
      <c r="R31" s="137"/>
      <c r="S31" s="137"/>
      <c r="T31" s="137"/>
      <c r="U31" s="137"/>
      <c r="V31" s="84"/>
      <c r="W31" s="137"/>
      <c r="X31" s="137"/>
      <c r="Y31" s="137"/>
      <c r="Z31" s="137"/>
      <c r="AA31" s="137"/>
      <c r="AB31" s="137"/>
      <c r="AC31" s="84"/>
    </row>
    <row r="32" spans="1:29" s="90" customFormat="1" ht="12.75" customHeight="1" x14ac:dyDescent="0.2">
      <c r="A32" s="80"/>
      <c r="B32" s="132"/>
      <c r="C32" s="132"/>
      <c r="D32" s="132"/>
      <c r="E32" s="132"/>
      <c r="F32" s="132"/>
      <c r="G32" s="132"/>
      <c r="H32" s="84"/>
      <c r="I32" s="138"/>
      <c r="J32" s="138"/>
      <c r="K32" s="138"/>
      <c r="L32" s="138"/>
      <c r="M32" s="138"/>
      <c r="N32" s="138"/>
      <c r="O32" s="84"/>
      <c r="P32" s="138"/>
      <c r="Q32" s="138"/>
      <c r="R32" s="138"/>
      <c r="S32" s="138"/>
      <c r="T32" s="138"/>
      <c r="U32" s="138"/>
      <c r="V32" s="84"/>
      <c r="W32" s="138"/>
      <c r="X32" s="138"/>
      <c r="Y32" s="138"/>
      <c r="Z32" s="138"/>
      <c r="AA32" s="138"/>
      <c r="AB32" s="138"/>
      <c r="AC32" s="84"/>
    </row>
    <row r="33" spans="1:29" s="90" customFormat="1" ht="9.75" customHeight="1" x14ac:dyDescent="0.2">
      <c r="A33" s="80"/>
      <c r="B33" s="133"/>
      <c r="C33" s="134"/>
      <c r="D33" s="134"/>
      <c r="E33" s="134"/>
      <c r="F33" s="134"/>
      <c r="G33" s="135"/>
      <c r="H33" s="84"/>
      <c r="I33" s="139"/>
      <c r="J33" s="140"/>
      <c r="K33" s="140"/>
      <c r="L33" s="140"/>
      <c r="M33" s="140"/>
      <c r="N33" s="141"/>
      <c r="O33" s="84"/>
      <c r="P33" s="139"/>
      <c r="Q33" s="140"/>
      <c r="R33" s="140"/>
      <c r="S33" s="140"/>
      <c r="T33" s="140"/>
      <c r="U33" s="141"/>
      <c r="V33" s="84"/>
      <c r="W33" s="139"/>
      <c r="X33" s="140"/>
      <c r="Y33" s="140"/>
      <c r="Z33" s="140"/>
      <c r="AA33" s="140"/>
      <c r="AB33" s="141"/>
      <c r="AC33" s="84"/>
    </row>
    <row r="34" spans="1:29" s="90" customFormat="1" x14ac:dyDescent="0.2">
      <c r="A34" s="80"/>
      <c r="B34" s="85" t="str">
        <f ca="1">(INDIRECT("Data!A"&amp;2))</f>
        <v>RID</v>
      </c>
      <c r="C34" s="86">
        <v>6</v>
      </c>
      <c r="D34" s="87"/>
      <c r="E34" s="88" t="s">
        <v>180</v>
      </c>
      <c r="F34" s="89" t="str">
        <f ca="1">(INDIRECT("Data!E"&amp;1))</f>
        <v>0.1.5</v>
      </c>
      <c r="H34" s="84"/>
      <c r="I34" s="85"/>
      <c r="J34" s="86"/>
      <c r="K34" s="87"/>
      <c r="L34" s="87"/>
      <c r="M34" s="88"/>
      <c r="N34" s="89"/>
      <c r="O34" s="84"/>
      <c r="P34" s="85"/>
      <c r="Q34" s="86"/>
      <c r="R34" s="87"/>
      <c r="S34" s="87"/>
      <c r="T34" s="88"/>
      <c r="U34" s="89"/>
      <c r="V34" s="84"/>
      <c r="W34" s="85"/>
      <c r="X34" s="86"/>
      <c r="Y34" s="87"/>
      <c r="Z34" s="87"/>
      <c r="AA34" s="88"/>
      <c r="AB34" s="89"/>
      <c r="AC34" s="84"/>
    </row>
    <row r="35" spans="1:29" s="94" customFormat="1" ht="11.25" customHeight="1" x14ac:dyDescent="0.2">
      <c r="A35" s="80"/>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row>
  </sheetData>
  <mergeCells count="32">
    <mergeCell ref="B21:G32"/>
    <mergeCell ref="I21:N32"/>
    <mergeCell ref="P21:U32"/>
    <mergeCell ref="W21:AB32"/>
    <mergeCell ref="B33:G33"/>
    <mergeCell ref="I33:N33"/>
    <mergeCell ref="P33:U33"/>
    <mergeCell ref="W33:AB33"/>
    <mergeCell ref="B19:G19"/>
    <mergeCell ref="I19:N19"/>
    <mergeCell ref="P19:U19"/>
    <mergeCell ref="W19:AB19"/>
    <mergeCell ref="B20:G20"/>
    <mergeCell ref="I20:N20"/>
    <mergeCell ref="P20:U20"/>
    <mergeCell ref="W20:AB20"/>
    <mergeCell ref="B4:G15"/>
    <mergeCell ref="I4:N15"/>
    <mergeCell ref="P4:U15"/>
    <mergeCell ref="W4:AB15"/>
    <mergeCell ref="B16:G16"/>
    <mergeCell ref="I16:N16"/>
    <mergeCell ref="P16:U16"/>
    <mergeCell ref="W16:AB16"/>
    <mergeCell ref="B2:G2"/>
    <mergeCell ref="I2:N2"/>
    <mergeCell ref="P2:U2"/>
    <mergeCell ref="W2:AB2"/>
    <mergeCell ref="B3:G3"/>
    <mergeCell ref="I3:N3"/>
    <mergeCell ref="P3:U3"/>
    <mergeCell ref="W3:AB3"/>
  </mergeCells>
  <conditionalFormatting sqref="I2:N2">
    <cfRule type="cellIs" dxfId="145" priority="8" operator="equal">
      <formula>"Test"</formula>
    </cfRule>
  </conditionalFormatting>
  <conditionalFormatting sqref="I19:N19">
    <cfRule type="cellIs" dxfId="144" priority="6" operator="equal">
      <formula>"Test"</formula>
    </cfRule>
  </conditionalFormatting>
  <conditionalFormatting sqref="P19:U19">
    <cfRule type="cellIs" dxfId="143" priority="5" operator="equal">
      <formula>"Test"</formula>
    </cfRule>
  </conditionalFormatting>
  <conditionalFormatting sqref="B2:G2">
    <cfRule type="cellIs" dxfId="142" priority="3" operator="equal">
      <formula>"Test"</formula>
    </cfRule>
  </conditionalFormatting>
  <conditionalFormatting sqref="P2:U2">
    <cfRule type="cellIs" dxfId="141" priority="7" operator="equal">
      <formula>"Test"</formula>
    </cfRule>
  </conditionalFormatting>
  <conditionalFormatting sqref="B19:G19">
    <cfRule type="cellIs" dxfId="140" priority="4" operator="equal">
      <formula>"Test"</formula>
    </cfRule>
  </conditionalFormatting>
  <conditionalFormatting sqref="W2:AB2">
    <cfRule type="cellIs" dxfId="139" priority="1" operator="equal">
      <formula>"Test"</formula>
    </cfRule>
  </conditionalFormatting>
  <conditionalFormatting sqref="W19:AB19">
    <cfRule type="cellIs" dxfId="138" priority="2" operator="equal">
      <formula>"Test"</formula>
    </cfRule>
  </conditionalFormatting>
  <printOptions horizontalCentered="1" verticalCentered="1"/>
  <pageMargins left="0.7" right="0.7" top="0.75" bottom="0.75" header="0.51180555555555496" footer="0.51180555555555496"/>
  <pageSetup firstPageNumber="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80"/>
  <sheetViews>
    <sheetView view="pageBreakPreview" topLeftCell="A82" zoomScaleNormal="85" zoomScalePageLayoutView="85" workbookViewId="0">
      <selection activeCell="AE82" sqref="AE82"/>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2.42578125" style="96" customWidth="1"/>
    <col min="30" max="1025" width="8.85546875" style="39"/>
  </cols>
  <sheetData>
    <row r="1" spans="1:1024" s="42" customFormat="1" ht="11.25" customHeight="1" x14ac:dyDescent="0.2">
      <c r="A1" s="4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row>
    <row r="2" spans="1:1024" s="45" customFormat="1" ht="33.75" customHeight="1" thickBot="1" x14ac:dyDescent="0.35">
      <c r="A2" s="43"/>
      <c r="B2" s="142" t="str">
        <f ca="1">INDIRECT("FamilyResps!A" &amp;VALUE(C17))</f>
        <v>Teach a Trade</v>
      </c>
      <c r="C2" s="142"/>
      <c r="D2" s="142"/>
      <c r="E2" s="142"/>
      <c r="F2" s="142"/>
      <c r="G2" s="142"/>
      <c r="H2" s="69"/>
      <c r="I2" s="142" t="str">
        <f ca="1">INDIRECT("FamilyResps!A" &amp;VALUE(J17))</f>
        <v>Teach the Law</v>
      </c>
      <c r="J2" s="142"/>
      <c r="K2" s="142"/>
      <c r="L2" s="142"/>
      <c r="M2" s="142"/>
      <c r="N2" s="142"/>
      <c r="O2" s="69"/>
      <c r="P2" s="142" t="str">
        <f ca="1">INDIRECT("FamilyResps!A" &amp;VALUE(Q17))</f>
        <v>Teach to Swim</v>
      </c>
      <c r="Q2" s="142"/>
      <c r="R2" s="142"/>
      <c r="S2" s="142"/>
      <c r="T2" s="142"/>
      <c r="U2" s="142"/>
      <c r="V2" s="69"/>
      <c r="W2" s="142" t="str">
        <f ca="1">INDIRECT("FamilyResps!A" &amp;VALUE(X17))</f>
        <v>Celebrate Marriage</v>
      </c>
      <c r="X2" s="142"/>
      <c r="Y2" s="142"/>
      <c r="Z2" s="142"/>
      <c r="AA2" s="142"/>
      <c r="AB2" s="142"/>
      <c r="AC2" s="44"/>
    </row>
    <row r="3" spans="1:1024" s="39" customFormat="1" ht="18.75" thickTop="1" thickBot="1" x14ac:dyDescent="0.35">
      <c r="A3" s="40"/>
      <c r="B3" s="101" t="str">
        <f ca="1">IF(INDIRECT("FamilyResps!B"&amp;VALUE(C17))=0,"",INDIRECT("FamilyResps!B"&amp;VALUE(C17)))</f>
        <v>Family Responsibility</v>
      </c>
      <c r="C3" s="101"/>
      <c r="D3" s="101"/>
      <c r="E3" s="101"/>
      <c r="F3" s="101"/>
      <c r="G3" s="101"/>
      <c r="H3" s="46"/>
      <c r="I3" s="101" t="str">
        <f ca="1">IF(INDIRECT("FamilyResps!B"&amp;VALUE(J17))=0,"",INDIRECT("FamilyResps!B"&amp;VALUE(J17)))</f>
        <v>Family Responsibility</v>
      </c>
      <c r="J3" s="101"/>
      <c r="K3" s="101"/>
      <c r="L3" s="101"/>
      <c r="M3" s="101"/>
      <c r="N3" s="101"/>
      <c r="O3" s="46"/>
      <c r="P3" s="101" t="str">
        <f ca="1">IF(INDIRECT("FamilyResps!B"&amp;VALUE(Q17))=0,"",INDIRECT("FamilyResps!B"&amp;VALUE(Q17)))</f>
        <v>Family Responsibility</v>
      </c>
      <c r="Q3" s="101"/>
      <c r="R3" s="101"/>
      <c r="S3" s="101"/>
      <c r="T3" s="101"/>
      <c r="U3" s="101"/>
      <c r="V3" s="46"/>
      <c r="W3" s="101" t="str">
        <f ca="1">IF(INDIRECT("FamilyResps!B"&amp;VALUE(X17))=0,"",INDIRECT("FamilyResps!B"&amp;VALUE(X17)))</f>
        <v>Family Responsibility</v>
      </c>
      <c r="X3" s="101"/>
      <c r="Y3" s="101"/>
      <c r="Z3" s="101"/>
      <c r="AA3" s="101"/>
      <c r="AB3" s="101"/>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39" customFormat="1" ht="12.75" customHeight="1" thickTop="1" thickBot="1" x14ac:dyDescent="0.25">
      <c r="A4" s="40"/>
      <c r="B4" s="143" t="str">
        <f ca="1">IF(INDIRECT("FamilyResps!D"&amp;VALUE(C17))=0,"",INDIRECT("FamilyResps!D"&amp;VALUE(C17)))</f>
        <v>Pay 11, -2 for each Education completed.
Current cost: 11
When complete: Resources that list you as the owner are worth +1.</v>
      </c>
      <c r="C4" s="143"/>
      <c r="D4" s="143"/>
      <c r="E4" s="143"/>
      <c r="F4" s="143"/>
      <c r="G4" s="143"/>
      <c r="H4" s="70"/>
      <c r="I4" s="143" t="str">
        <f ca="1">IF(INDIRECT("FamilyResps!D"&amp;VALUE(J17))=0,"",INDIRECT("FamilyResps!D"&amp;VALUE(J17)))</f>
        <v>Pay 10, -2 for each Community and Law completed.
Current cost: 10
When complete: You may contribute to two Family and/or Communal Responsibilities on your turn.</v>
      </c>
      <c r="J4" s="143"/>
      <c r="K4" s="143"/>
      <c r="L4" s="143"/>
      <c r="M4" s="143"/>
      <c r="N4" s="143"/>
      <c r="O4" s="70"/>
      <c r="P4" s="143" t="str">
        <f ca="1">IF(INDIRECT("FamilyResps!D"&amp;VALUE(Q17))=0,"",INDIRECT("FamilyResps!D"&amp;VALUE(Q17)))</f>
        <v>Pay 11, -1 for each Public Health completed.
Current cost: 11
When complete: For any Disaster Events you draw, treat it as if 4 have already been donated</v>
      </c>
      <c r="Q4" s="143"/>
      <c r="R4" s="143"/>
      <c r="S4" s="143"/>
      <c r="T4" s="143"/>
      <c r="U4" s="143"/>
      <c r="V4" s="70"/>
      <c r="W4" s="144" t="str">
        <f ca="1">IF(INDIRECT("FamilyResps!D"&amp;VALUE(X17))=0,"",INDIRECT("FamilyResps!D"&amp;VALUE(X17)))</f>
        <v>Pay 12, -1 for each Food and Water completed.
Current cost: 12
When complete: At the start of each Festival, draw a random card from the Resource discard pile.</v>
      </c>
      <c r="X4" s="144"/>
      <c r="Y4" s="144"/>
      <c r="Z4" s="144"/>
      <c r="AA4" s="144"/>
      <c r="AB4" s="144"/>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s="39" customFormat="1" ht="12.75" customHeight="1" thickTop="1" thickBot="1" x14ac:dyDescent="0.25">
      <c r="A5" s="40"/>
      <c r="B5" s="143"/>
      <c r="C5" s="143"/>
      <c r="D5" s="143"/>
      <c r="E5" s="143"/>
      <c r="F5" s="143"/>
      <c r="G5" s="143"/>
      <c r="H5" s="70"/>
      <c r="I5" s="143"/>
      <c r="J5" s="143"/>
      <c r="K5" s="143"/>
      <c r="L5" s="143"/>
      <c r="M5" s="143"/>
      <c r="N5" s="143"/>
      <c r="O5" s="70"/>
      <c r="P5" s="143"/>
      <c r="Q5" s="143"/>
      <c r="R5" s="143"/>
      <c r="S5" s="143"/>
      <c r="T5" s="143"/>
      <c r="U5" s="143"/>
      <c r="V5" s="70"/>
      <c r="W5" s="144"/>
      <c r="X5" s="144"/>
      <c r="Y5" s="144"/>
      <c r="Z5" s="144"/>
      <c r="AA5" s="144"/>
      <c r="AB5" s="144"/>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39" customFormat="1" ht="12.75" customHeight="1" thickTop="1" thickBot="1" x14ac:dyDescent="0.25">
      <c r="A6" s="40"/>
      <c r="B6" s="143"/>
      <c r="C6" s="143"/>
      <c r="D6" s="143"/>
      <c r="E6" s="143"/>
      <c r="F6" s="143"/>
      <c r="G6" s="143"/>
      <c r="H6" s="70"/>
      <c r="I6" s="143"/>
      <c r="J6" s="143"/>
      <c r="K6" s="143"/>
      <c r="L6" s="143"/>
      <c r="M6" s="143"/>
      <c r="N6" s="143"/>
      <c r="O6" s="70"/>
      <c r="P6" s="143"/>
      <c r="Q6" s="143"/>
      <c r="R6" s="143"/>
      <c r="S6" s="143"/>
      <c r="T6" s="143"/>
      <c r="U6" s="143"/>
      <c r="V6" s="70"/>
      <c r="W6" s="144"/>
      <c r="X6" s="144"/>
      <c r="Y6" s="144"/>
      <c r="Z6" s="144"/>
      <c r="AA6" s="144"/>
      <c r="AB6" s="144"/>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39" customFormat="1" ht="12.75" customHeight="1" thickTop="1" thickBot="1" x14ac:dyDescent="0.25">
      <c r="A7" s="40"/>
      <c r="B7" s="143"/>
      <c r="C7" s="143"/>
      <c r="D7" s="143"/>
      <c r="E7" s="143"/>
      <c r="F7" s="143"/>
      <c r="G7" s="143"/>
      <c r="H7" s="70"/>
      <c r="I7" s="143"/>
      <c r="J7" s="143"/>
      <c r="K7" s="143"/>
      <c r="L7" s="143"/>
      <c r="M7" s="143"/>
      <c r="N7" s="143"/>
      <c r="O7" s="70"/>
      <c r="P7" s="143"/>
      <c r="Q7" s="143"/>
      <c r="R7" s="143"/>
      <c r="S7" s="143"/>
      <c r="T7" s="143"/>
      <c r="U7" s="143"/>
      <c r="V7" s="70"/>
      <c r="W7" s="144"/>
      <c r="X7" s="144"/>
      <c r="Y7" s="144"/>
      <c r="Z7" s="144"/>
      <c r="AA7" s="144"/>
      <c r="AB7" s="144"/>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s="39" customFormat="1" ht="12.75" customHeight="1" thickTop="1" thickBot="1" x14ac:dyDescent="0.25">
      <c r="A8" s="40"/>
      <c r="B8" s="143"/>
      <c r="C8" s="143"/>
      <c r="D8" s="143"/>
      <c r="E8" s="143"/>
      <c r="F8" s="143"/>
      <c r="G8" s="143"/>
      <c r="H8" s="70"/>
      <c r="I8" s="143"/>
      <c r="J8" s="143"/>
      <c r="K8" s="143"/>
      <c r="L8" s="143"/>
      <c r="M8" s="143"/>
      <c r="N8" s="143"/>
      <c r="O8" s="70"/>
      <c r="P8" s="143"/>
      <c r="Q8" s="143"/>
      <c r="R8" s="143"/>
      <c r="S8" s="143"/>
      <c r="T8" s="143"/>
      <c r="U8" s="143"/>
      <c r="V8" s="70"/>
      <c r="W8" s="144"/>
      <c r="X8" s="144"/>
      <c r="Y8" s="144"/>
      <c r="Z8" s="144"/>
      <c r="AA8" s="144"/>
      <c r="AB8" s="144"/>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s="39" customFormat="1" ht="12.75" customHeight="1" thickTop="1" thickBot="1" x14ac:dyDescent="0.25">
      <c r="A9" s="40"/>
      <c r="B9" s="143"/>
      <c r="C9" s="143"/>
      <c r="D9" s="143"/>
      <c r="E9" s="143"/>
      <c r="F9" s="143"/>
      <c r="G9" s="143"/>
      <c r="H9" s="70"/>
      <c r="I9" s="143"/>
      <c r="J9" s="143"/>
      <c r="K9" s="143"/>
      <c r="L9" s="143"/>
      <c r="M9" s="143"/>
      <c r="N9" s="143"/>
      <c r="O9" s="70"/>
      <c r="P9" s="143"/>
      <c r="Q9" s="143"/>
      <c r="R9" s="143"/>
      <c r="S9" s="143"/>
      <c r="T9" s="143"/>
      <c r="U9" s="143"/>
      <c r="V9" s="70"/>
      <c r="W9" s="144"/>
      <c r="X9" s="144"/>
      <c r="Y9" s="144"/>
      <c r="Z9" s="144"/>
      <c r="AA9" s="144"/>
      <c r="AB9" s="144"/>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39" customFormat="1" ht="12.75" customHeight="1" thickTop="1" thickBot="1" x14ac:dyDescent="0.25">
      <c r="A10" s="40"/>
      <c r="B10" s="143"/>
      <c r="C10" s="143"/>
      <c r="D10" s="143"/>
      <c r="E10" s="143"/>
      <c r="F10" s="143"/>
      <c r="G10" s="143"/>
      <c r="H10" s="70"/>
      <c r="I10" s="143"/>
      <c r="J10" s="143"/>
      <c r="K10" s="143"/>
      <c r="L10" s="143"/>
      <c r="M10" s="143"/>
      <c r="N10" s="143"/>
      <c r="O10" s="70"/>
      <c r="P10" s="143"/>
      <c r="Q10" s="143"/>
      <c r="R10" s="143"/>
      <c r="S10" s="143"/>
      <c r="T10" s="143"/>
      <c r="U10" s="143"/>
      <c r="V10" s="70"/>
      <c r="W10" s="144"/>
      <c r="X10" s="144"/>
      <c r="Y10" s="144"/>
      <c r="Z10" s="144"/>
      <c r="AA10" s="144"/>
      <c r="AB10" s="144"/>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s="39" customFormat="1" ht="12.75" customHeight="1" thickTop="1" thickBot="1" x14ac:dyDescent="0.25">
      <c r="A11" s="40"/>
      <c r="B11" s="143"/>
      <c r="C11" s="143"/>
      <c r="D11" s="143"/>
      <c r="E11" s="143"/>
      <c r="F11" s="143"/>
      <c r="G11" s="143"/>
      <c r="H11" s="70"/>
      <c r="I11" s="143"/>
      <c r="J11" s="143"/>
      <c r="K11" s="143"/>
      <c r="L11" s="143"/>
      <c r="M11" s="143"/>
      <c r="N11" s="143"/>
      <c r="O11" s="70"/>
      <c r="P11" s="143"/>
      <c r="Q11" s="143"/>
      <c r="R11" s="143"/>
      <c r="S11" s="143"/>
      <c r="T11" s="143"/>
      <c r="U11" s="143"/>
      <c r="V11" s="70"/>
      <c r="W11" s="144"/>
      <c r="X11" s="144"/>
      <c r="Y11" s="144"/>
      <c r="Z11" s="144"/>
      <c r="AA11" s="144"/>
      <c r="AB11" s="144"/>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39" customFormat="1" ht="12.75" customHeight="1" thickTop="1" thickBot="1" x14ac:dyDescent="0.25">
      <c r="A12" s="40"/>
      <c r="B12" s="143"/>
      <c r="C12" s="143"/>
      <c r="D12" s="143"/>
      <c r="E12" s="143"/>
      <c r="F12" s="143"/>
      <c r="G12" s="143"/>
      <c r="H12" s="70"/>
      <c r="I12" s="143"/>
      <c r="J12" s="143"/>
      <c r="K12" s="143"/>
      <c r="L12" s="143"/>
      <c r="M12" s="143"/>
      <c r="N12" s="143"/>
      <c r="O12" s="70"/>
      <c r="P12" s="143"/>
      <c r="Q12" s="143"/>
      <c r="R12" s="143"/>
      <c r="S12" s="143"/>
      <c r="T12" s="143"/>
      <c r="U12" s="143"/>
      <c r="V12" s="70"/>
      <c r="W12" s="144"/>
      <c r="X12" s="144"/>
      <c r="Y12" s="144"/>
      <c r="Z12" s="144"/>
      <c r="AA12" s="144"/>
      <c r="AB12" s="144"/>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s="39" customFormat="1" ht="12.75" customHeight="1" thickTop="1" thickBot="1" x14ac:dyDescent="0.25">
      <c r="A13" s="40"/>
      <c r="B13" s="143"/>
      <c r="C13" s="143"/>
      <c r="D13" s="143"/>
      <c r="E13" s="143"/>
      <c r="F13" s="143"/>
      <c r="G13" s="143"/>
      <c r="H13" s="70"/>
      <c r="I13" s="143"/>
      <c r="J13" s="143"/>
      <c r="K13" s="143"/>
      <c r="L13" s="143"/>
      <c r="M13" s="143"/>
      <c r="N13" s="143"/>
      <c r="O13" s="70"/>
      <c r="P13" s="143"/>
      <c r="Q13" s="143"/>
      <c r="R13" s="143"/>
      <c r="S13" s="143"/>
      <c r="T13" s="143"/>
      <c r="U13" s="143"/>
      <c r="V13" s="70"/>
      <c r="W13" s="144"/>
      <c r="X13" s="144"/>
      <c r="Y13" s="144"/>
      <c r="Z13" s="144"/>
      <c r="AA13" s="144"/>
      <c r="AB13" s="144"/>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39" customFormat="1" ht="12.75" customHeight="1" thickTop="1" thickBot="1" x14ac:dyDescent="0.25">
      <c r="A14" s="40"/>
      <c r="B14" s="143"/>
      <c r="C14" s="143"/>
      <c r="D14" s="143"/>
      <c r="E14" s="143"/>
      <c r="F14" s="143"/>
      <c r="G14" s="143"/>
      <c r="H14" s="70"/>
      <c r="I14" s="143"/>
      <c r="J14" s="143"/>
      <c r="K14" s="143"/>
      <c r="L14" s="143"/>
      <c r="M14" s="143"/>
      <c r="N14" s="143"/>
      <c r="O14" s="70"/>
      <c r="P14" s="143"/>
      <c r="Q14" s="143"/>
      <c r="R14" s="143"/>
      <c r="S14" s="143"/>
      <c r="T14" s="143"/>
      <c r="U14" s="143"/>
      <c r="V14" s="70"/>
      <c r="W14" s="144"/>
      <c r="X14" s="144"/>
      <c r="Y14" s="144"/>
      <c r="Z14" s="144"/>
      <c r="AA14" s="144"/>
      <c r="AB14" s="144"/>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39" customFormat="1" ht="12.75" customHeight="1" thickTop="1" x14ac:dyDescent="0.2">
      <c r="A15" s="40"/>
      <c r="B15" s="143"/>
      <c r="C15" s="143"/>
      <c r="D15" s="143"/>
      <c r="E15" s="143"/>
      <c r="F15" s="143"/>
      <c r="G15" s="143"/>
      <c r="H15" s="70"/>
      <c r="I15" s="143"/>
      <c r="J15" s="143"/>
      <c r="K15" s="143"/>
      <c r="L15" s="143"/>
      <c r="M15" s="143"/>
      <c r="N15" s="143"/>
      <c r="O15" s="70"/>
      <c r="P15" s="143"/>
      <c r="Q15" s="143"/>
      <c r="R15" s="143"/>
      <c r="S15" s="143"/>
      <c r="T15" s="143"/>
      <c r="U15" s="143"/>
      <c r="V15" s="70"/>
      <c r="W15" s="144"/>
      <c r="X15" s="144"/>
      <c r="Y15" s="144"/>
      <c r="Z15" s="144"/>
      <c r="AA15" s="144"/>
      <c r="AB15" s="144"/>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s="73" customFormat="1" ht="9.75" customHeight="1" x14ac:dyDescent="0.2">
      <c r="A16" s="71"/>
      <c r="B16" s="145" t="str">
        <f ca="1">IF(INDIRECT("FamilyResps!E"&amp;VALUE(C17))=0,"",INDIRECT("FamilyResps!E"&amp;VALUE(C17)))</f>
        <v/>
      </c>
      <c r="C16" s="145"/>
      <c r="D16" s="145"/>
      <c r="E16" s="145"/>
      <c r="F16" s="145"/>
      <c r="G16" s="145"/>
      <c r="H16" s="72"/>
      <c r="I16" s="145" t="str">
        <f ca="1">IF(INDIRECT("FamilyResps!E"&amp;VALUE(J17))=0,"",INDIRECT("FamilyResps!E"&amp;VALUE(J17)))</f>
        <v/>
      </c>
      <c r="J16" s="145"/>
      <c r="K16" s="145"/>
      <c r="L16" s="145"/>
      <c r="M16" s="145"/>
      <c r="N16" s="145"/>
      <c r="O16" s="72"/>
      <c r="P16" s="145" t="str">
        <f ca="1">IF(INDIRECT("FamilyResps!E"&amp;VALUE(Q17))=0,"",INDIRECT("FamilyResps!E"&amp;VALUE(Q17)))</f>
        <v/>
      </c>
      <c r="Q16" s="145"/>
      <c r="R16" s="145"/>
      <c r="S16" s="145"/>
      <c r="T16" s="145"/>
      <c r="U16" s="145"/>
      <c r="V16" s="72"/>
      <c r="W16" s="145" t="str">
        <f ca="1">IF(INDIRECT("FamilyResps!E"&amp;VALUE(X17))=0,"",INDIRECT("FamilyResps!E"&amp;VALUE(X17)))</f>
        <v/>
      </c>
      <c r="X16" s="145"/>
      <c r="Y16" s="145"/>
      <c r="Z16" s="145"/>
      <c r="AA16" s="145"/>
      <c r="AB16" s="145"/>
      <c r="AC16" s="72"/>
    </row>
    <row r="17" spans="1:1024" s="39" customFormat="1" x14ac:dyDescent="0.2">
      <c r="A17" s="40"/>
      <c r="B17" s="47" t="str">
        <f ca="1">(INDIRECT("Data!A"&amp;5))</f>
        <v>REP</v>
      </c>
      <c r="C17" s="48">
        <v>2</v>
      </c>
      <c r="D17" s="48"/>
      <c r="E17" s="49"/>
      <c r="F17" s="50" t="s">
        <v>180</v>
      </c>
      <c r="G17" s="51" t="str">
        <f ca="1">(INDIRECT("Data!E"&amp;1))</f>
        <v>0.1.5</v>
      </c>
      <c r="H17" s="46"/>
      <c r="I17" s="47" t="str">
        <f ca="1">(INDIRECT("Data!A"&amp;5))</f>
        <v>REP</v>
      </c>
      <c r="J17" s="48">
        <f>C17+1</f>
        <v>3</v>
      </c>
      <c r="K17" s="48"/>
      <c r="L17" s="49"/>
      <c r="M17" s="50" t="s">
        <v>180</v>
      </c>
      <c r="N17" s="51" t="str">
        <f ca="1">(INDIRECT("Data!E"&amp;1))</f>
        <v>0.1.5</v>
      </c>
      <c r="O17" s="46"/>
      <c r="P17" s="47" t="str">
        <f ca="1">(INDIRECT("Data!A"&amp;5))</f>
        <v>REP</v>
      </c>
      <c r="Q17" s="48">
        <f>J17+1</f>
        <v>4</v>
      </c>
      <c r="R17" s="48"/>
      <c r="S17" s="49"/>
      <c r="T17" s="50" t="s">
        <v>180</v>
      </c>
      <c r="U17" s="51" t="str">
        <f ca="1">(INDIRECT("Data!E"&amp;1))</f>
        <v>0.1.5</v>
      </c>
      <c r="V17" s="46"/>
      <c r="W17" s="47" t="str">
        <f ca="1">(INDIRECT("Data!A"&amp;5))</f>
        <v>REP</v>
      </c>
      <c r="X17" s="48">
        <f>Q17+1</f>
        <v>5</v>
      </c>
      <c r="Y17" s="48"/>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row>
    <row r="19" spans="1:1024" s="45" customFormat="1" ht="33.75" customHeight="1" thickBot="1" x14ac:dyDescent="0.35">
      <c r="A19" s="43"/>
      <c r="B19" s="142" t="str">
        <f ca="1">INDIRECT("FamilyResps!A" &amp;VALUE(C34))</f>
        <v>Redemption of Firstborn</v>
      </c>
      <c r="C19" s="142"/>
      <c r="D19" s="142"/>
      <c r="E19" s="142"/>
      <c r="F19" s="142"/>
      <c r="G19" s="142"/>
      <c r="H19" s="69"/>
      <c r="I19" s="142" t="str">
        <f ca="1">INDIRECT("FamilyResps!A" &amp;VALUE(J34))</f>
        <v>Teach a Trade</v>
      </c>
      <c r="J19" s="142"/>
      <c r="K19" s="142"/>
      <c r="L19" s="142"/>
      <c r="M19" s="142"/>
      <c r="N19" s="142"/>
      <c r="O19" s="69"/>
      <c r="P19" s="142" t="str">
        <f ca="1">INDIRECT("FamilyResps!A" &amp;VALUE(Q34))</f>
        <v>Teach the Law</v>
      </c>
      <c r="Q19" s="142"/>
      <c r="R19" s="142"/>
      <c r="S19" s="142"/>
      <c r="T19" s="142"/>
      <c r="U19" s="142"/>
      <c r="V19" s="69"/>
      <c r="W19" s="142" t="str">
        <f ca="1">INDIRECT("FamilyResps!A" &amp;VALUE(X34))</f>
        <v>Teach to Swim</v>
      </c>
      <c r="X19" s="142"/>
      <c r="Y19" s="142"/>
      <c r="Z19" s="142"/>
      <c r="AA19" s="142"/>
      <c r="AB19" s="142"/>
      <c r="AC19" s="44"/>
    </row>
    <row r="20" spans="1:1024" s="39" customFormat="1" ht="18.75" thickTop="1" thickBot="1" x14ac:dyDescent="0.35">
      <c r="A20" s="40"/>
      <c r="B20" s="101" t="str">
        <f ca="1">IF(INDIRECT("FamilyResps!B"&amp;VALUE(C34))=0,"",INDIRECT("FamilyResps!B"&amp;VALUE(C34)))</f>
        <v>Family Responsibility</v>
      </c>
      <c r="C20" s="101"/>
      <c r="D20" s="101"/>
      <c r="E20" s="101"/>
      <c r="F20" s="101"/>
      <c r="G20" s="101"/>
      <c r="H20" s="46"/>
      <c r="I20" s="101" t="str">
        <f ca="1">IF(INDIRECT("FamilyResps!B"&amp;VALUE(J34))=0,"",INDIRECT("FamilyResps!B"&amp;VALUE(J34)))</f>
        <v>Family Responsibility</v>
      </c>
      <c r="J20" s="101"/>
      <c r="K20" s="101"/>
      <c r="L20" s="101"/>
      <c r="M20" s="101"/>
      <c r="N20" s="101"/>
      <c r="O20" s="46"/>
      <c r="P20" s="101" t="str">
        <f ca="1">IF(INDIRECT("FamilyResps!B"&amp;VALUE(Q34))=0,"",INDIRECT("FamilyResps!B"&amp;VALUE(Q34)))</f>
        <v>Family Responsibility</v>
      </c>
      <c r="Q20" s="101"/>
      <c r="R20" s="101"/>
      <c r="S20" s="101"/>
      <c r="T20" s="101"/>
      <c r="U20" s="101"/>
      <c r="V20" s="46"/>
      <c r="W20" s="101" t="str">
        <f ca="1">IF(INDIRECT("FamilyResps!B"&amp;VALUE(X34))=0,"",INDIRECT("FamilyResps!B"&amp;VALUE(X34)))</f>
        <v>Family Responsibility</v>
      </c>
      <c r="X20" s="101"/>
      <c r="Y20" s="101"/>
      <c r="Z20" s="101"/>
      <c r="AA20" s="101"/>
      <c r="AB20" s="101"/>
      <c r="AC20" s="46"/>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s="39" customFormat="1" ht="12.75" customHeight="1" thickTop="1" thickBot="1" x14ac:dyDescent="0.25">
      <c r="A21" s="40"/>
      <c r="B21" s="143" t="str">
        <f ca="1">IF(INDIRECT("FamilyResps!D"&amp;VALUE(C34))=0,"",INDIRECT("FamilyResps!D"&amp;VALUE(C34)))</f>
        <v>Pay 11, -1 for each Communal Responsibility completed, to redeem your firstborn son from the Kohen.
Current cost: 11
When complete: Your hand size limit is now +1.</v>
      </c>
      <c r="C21" s="143"/>
      <c r="D21" s="143"/>
      <c r="E21" s="143"/>
      <c r="F21" s="143"/>
      <c r="G21" s="143"/>
      <c r="H21" s="70"/>
      <c r="I21" s="143" t="str">
        <f ca="1">IF(INDIRECT("FamilyResps!D"&amp;VALUE(J34))=0,"",INDIRECT("FamilyResps!D"&amp;VALUE(J34)))</f>
        <v>Pay 11, -2 for each Education completed.
Current cost: 11
When complete: Resources that list you as the owner are worth +1.</v>
      </c>
      <c r="J21" s="143"/>
      <c r="K21" s="143"/>
      <c r="L21" s="143"/>
      <c r="M21" s="143"/>
      <c r="N21" s="143"/>
      <c r="O21" s="70"/>
      <c r="P21" s="143" t="str">
        <f ca="1">IF(INDIRECT("FamilyResps!D"&amp;VALUE(Q34))=0,"",INDIRECT("FamilyResps!D"&amp;VALUE(Q34)))</f>
        <v>Pay 10, -2 for each Community and Law completed.
Current cost: 10
When complete: You may contribute to two Family and/or Communal Responsibilities on your turn.</v>
      </c>
      <c r="Q21" s="143"/>
      <c r="R21" s="143"/>
      <c r="S21" s="143"/>
      <c r="T21" s="143"/>
      <c r="U21" s="143"/>
      <c r="V21" s="70"/>
      <c r="W21" s="143" t="str">
        <f ca="1">IF(INDIRECT("FamilyResps!D"&amp;VALUE(X34))=0,"",INDIRECT("FamilyResps!D"&amp;VALUE(X34)))</f>
        <v>Pay 11, -1 for each Public Health completed.
Current cost: 11
When complete: For any Disaster Events you draw, treat it as if 4 have already been donated</v>
      </c>
      <c r="X21" s="143"/>
      <c r="Y21" s="143"/>
      <c r="Z21" s="143"/>
      <c r="AA21" s="143"/>
      <c r="AB21" s="143"/>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s="39" customFormat="1" ht="12.75" customHeight="1" thickTop="1" thickBot="1" x14ac:dyDescent="0.25">
      <c r="A22" s="40"/>
      <c r="B22" s="143"/>
      <c r="C22" s="143"/>
      <c r="D22" s="143"/>
      <c r="E22" s="143"/>
      <c r="F22" s="143"/>
      <c r="G22" s="143"/>
      <c r="H22" s="70"/>
      <c r="I22" s="143"/>
      <c r="J22" s="143"/>
      <c r="K22" s="143"/>
      <c r="L22" s="143"/>
      <c r="M22" s="143"/>
      <c r="N22" s="143"/>
      <c r="O22" s="70"/>
      <c r="P22" s="143"/>
      <c r="Q22" s="143"/>
      <c r="R22" s="143"/>
      <c r="S22" s="143"/>
      <c r="T22" s="143"/>
      <c r="U22" s="143"/>
      <c r="V22" s="70"/>
      <c r="W22" s="143"/>
      <c r="X22" s="143"/>
      <c r="Y22" s="143"/>
      <c r="Z22" s="143"/>
      <c r="AA22" s="143"/>
      <c r="AB22" s="143"/>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39" customFormat="1" ht="12.75" customHeight="1" thickTop="1" thickBot="1" x14ac:dyDescent="0.25">
      <c r="A23" s="40"/>
      <c r="B23" s="143"/>
      <c r="C23" s="143"/>
      <c r="D23" s="143"/>
      <c r="E23" s="143"/>
      <c r="F23" s="143"/>
      <c r="G23" s="143"/>
      <c r="H23" s="70"/>
      <c r="I23" s="143"/>
      <c r="J23" s="143"/>
      <c r="K23" s="143"/>
      <c r="L23" s="143"/>
      <c r="M23" s="143"/>
      <c r="N23" s="143"/>
      <c r="O23" s="70"/>
      <c r="P23" s="143"/>
      <c r="Q23" s="143"/>
      <c r="R23" s="143"/>
      <c r="S23" s="143"/>
      <c r="T23" s="143"/>
      <c r="U23" s="143"/>
      <c r="V23" s="70"/>
      <c r="W23" s="143"/>
      <c r="X23" s="143"/>
      <c r="Y23" s="143"/>
      <c r="Z23" s="143"/>
      <c r="AA23" s="143"/>
      <c r="AB23" s="143"/>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39" customFormat="1" ht="12.75" customHeight="1" thickTop="1" thickBot="1" x14ac:dyDescent="0.25">
      <c r="A24" s="40"/>
      <c r="B24" s="143"/>
      <c r="C24" s="143"/>
      <c r="D24" s="143"/>
      <c r="E24" s="143"/>
      <c r="F24" s="143"/>
      <c r="G24" s="143"/>
      <c r="H24" s="70"/>
      <c r="I24" s="143"/>
      <c r="J24" s="143"/>
      <c r="K24" s="143"/>
      <c r="L24" s="143"/>
      <c r="M24" s="143"/>
      <c r="N24" s="143"/>
      <c r="O24" s="70"/>
      <c r="P24" s="143"/>
      <c r="Q24" s="143"/>
      <c r="R24" s="143"/>
      <c r="S24" s="143"/>
      <c r="T24" s="143"/>
      <c r="U24" s="143"/>
      <c r="V24" s="70"/>
      <c r="W24" s="143"/>
      <c r="X24" s="143"/>
      <c r="Y24" s="143"/>
      <c r="Z24" s="143"/>
      <c r="AA24" s="143"/>
      <c r="AB24" s="143"/>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39" customFormat="1" ht="12.75" customHeight="1" thickTop="1" thickBot="1" x14ac:dyDescent="0.25">
      <c r="A25" s="40"/>
      <c r="B25" s="143"/>
      <c r="C25" s="143"/>
      <c r="D25" s="143"/>
      <c r="E25" s="143"/>
      <c r="F25" s="143"/>
      <c r="G25" s="143"/>
      <c r="H25" s="70"/>
      <c r="I25" s="143"/>
      <c r="J25" s="143"/>
      <c r="K25" s="143"/>
      <c r="L25" s="143"/>
      <c r="M25" s="143"/>
      <c r="N25" s="143"/>
      <c r="O25" s="70"/>
      <c r="P25" s="143"/>
      <c r="Q25" s="143"/>
      <c r="R25" s="143"/>
      <c r="S25" s="143"/>
      <c r="T25" s="143"/>
      <c r="U25" s="143"/>
      <c r="V25" s="70"/>
      <c r="W25" s="143"/>
      <c r="X25" s="143"/>
      <c r="Y25" s="143"/>
      <c r="Z25" s="143"/>
      <c r="AA25" s="143"/>
      <c r="AB25" s="143"/>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39" customFormat="1" ht="12.75" customHeight="1" thickTop="1" thickBot="1" x14ac:dyDescent="0.25">
      <c r="A26" s="40"/>
      <c r="B26" s="143"/>
      <c r="C26" s="143"/>
      <c r="D26" s="143"/>
      <c r="E26" s="143"/>
      <c r="F26" s="143"/>
      <c r="G26" s="143"/>
      <c r="H26" s="70"/>
      <c r="I26" s="143"/>
      <c r="J26" s="143"/>
      <c r="K26" s="143"/>
      <c r="L26" s="143"/>
      <c r="M26" s="143"/>
      <c r="N26" s="143"/>
      <c r="O26" s="70"/>
      <c r="P26" s="143"/>
      <c r="Q26" s="143"/>
      <c r="R26" s="143"/>
      <c r="S26" s="143"/>
      <c r="T26" s="143"/>
      <c r="U26" s="143"/>
      <c r="V26" s="70"/>
      <c r="W26" s="143"/>
      <c r="X26" s="143"/>
      <c r="Y26" s="143"/>
      <c r="Z26" s="143"/>
      <c r="AA26" s="143"/>
      <c r="AB26" s="143"/>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s="39" customFormat="1" ht="12.75" customHeight="1" thickTop="1" thickBot="1" x14ac:dyDescent="0.25">
      <c r="A27" s="40"/>
      <c r="B27" s="143"/>
      <c r="C27" s="143"/>
      <c r="D27" s="143"/>
      <c r="E27" s="143"/>
      <c r="F27" s="143"/>
      <c r="G27" s="143"/>
      <c r="H27" s="70"/>
      <c r="I27" s="143"/>
      <c r="J27" s="143"/>
      <c r="K27" s="143"/>
      <c r="L27" s="143"/>
      <c r="M27" s="143"/>
      <c r="N27" s="143"/>
      <c r="O27" s="70"/>
      <c r="P27" s="143"/>
      <c r="Q27" s="143"/>
      <c r="R27" s="143"/>
      <c r="S27" s="143"/>
      <c r="T27" s="143"/>
      <c r="U27" s="143"/>
      <c r="V27" s="70"/>
      <c r="W27" s="143"/>
      <c r="X27" s="143"/>
      <c r="Y27" s="143"/>
      <c r="Z27" s="143"/>
      <c r="AA27" s="143"/>
      <c r="AB27" s="143"/>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39" customFormat="1" ht="12.75" customHeight="1" thickTop="1" thickBot="1" x14ac:dyDescent="0.25">
      <c r="A28" s="40"/>
      <c r="B28" s="143"/>
      <c r="C28" s="143"/>
      <c r="D28" s="143"/>
      <c r="E28" s="143"/>
      <c r="F28" s="143"/>
      <c r="G28" s="143"/>
      <c r="H28" s="70"/>
      <c r="I28" s="143"/>
      <c r="J28" s="143"/>
      <c r="K28" s="143"/>
      <c r="L28" s="143"/>
      <c r="M28" s="143"/>
      <c r="N28" s="143"/>
      <c r="O28" s="70"/>
      <c r="P28" s="143"/>
      <c r="Q28" s="143"/>
      <c r="R28" s="143"/>
      <c r="S28" s="143"/>
      <c r="T28" s="143"/>
      <c r="U28" s="143"/>
      <c r="V28" s="70"/>
      <c r="W28" s="143"/>
      <c r="X28" s="143"/>
      <c r="Y28" s="143"/>
      <c r="Z28" s="143"/>
      <c r="AA28" s="143"/>
      <c r="AB28" s="143"/>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s="39" customFormat="1" ht="12.75" customHeight="1" thickTop="1" thickBot="1" x14ac:dyDescent="0.25">
      <c r="A29" s="40"/>
      <c r="B29" s="143"/>
      <c r="C29" s="143"/>
      <c r="D29" s="143"/>
      <c r="E29" s="143"/>
      <c r="F29" s="143"/>
      <c r="G29" s="143"/>
      <c r="H29" s="70"/>
      <c r="I29" s="143"/>
      <c r="J29" s="143"/>
      <c r="K29" s="143"/>
      <c r="L29" s="143"/>
      <c r="M29" s="143"/>
      <c r="N29" s="143"/>
      <c r="O29" s="70"/>
      <c r="P29" s="143"/>
      <c r="Q29" s="143"/>
      <c r="R29" s="143"/>
      <c r="S29" s="143"/>
      <c r="T29" s="143"/>
      <c r="U29" s="143"/>
      <c r="V29" s="70"/>
      <c r="W29" s="143"/>
      <c r="X29" s="143"/>
      <c r="Y29" s="143"/>
      <c r="Z29" s="143"/>
      <c r="AA29" s="143"/>
      <c r="AB29" s="143"/>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s="39" customFormat="1" ht="12.75" customHeight="1" thickTop="1" thickBot="1" x14ac:dyDescent="0.25">
      <c r="A30" s="40"/>
      <c r="B30" s="143"/>
      <c r="C30" s="143"/>
      <c r="D30" s="143"/>
      <c r="E30" s="143"/>
      <c r="F30" s="143"/>
      <c r="G30" s="143"/>
      <c r="H30" s="70"/>
      <c r="I30" s="143"/>
      <c r="J30" s="143"/>
      <c r="K30" s="143"/>
      <c r="L30" s="143"/>
      <c r="M30" s="143"/>
      <c r="N30" s="143"/>
      <c r="O30" s="70"/>
      <c r="P30" s="143"/>
      <c r="Q30" s="143"/>
      <c r="R30" s="143"/>
      <c r="S30" s="143"/>
      <c r="T30" s="143"/>
      <c r="U30" s="143"/>
      <c r="V30" s="70"/>
      <c r="W30" s="143"/>
      <c r="X30" s="143"/>
      <c r="Y30" s="143"/>
      <c r="Z30" s="143"/>
      <c r="AA30" s="143"/>
      <c r="AB30" s="143"/>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39" customFormat="1" ht="12.75" customHeight="1" thickTop="1" thickBot="1" x14ac:dyDescent="0.25">
      <c r="A31" s="40"/>
      <c r="B31" s="143"/>
      <c r="C31" s="143"/>
      <c r="D31" s="143"/>
      <c r="E31" s="143"/>
      <c r="F31" s="143"/>
      <c r="G31" s="143"/>
      <c r="H31" s="70"/>
      <c r="I31" s="143"/>
      <c r="J31" s="143"/>
      <c r="K31" s="143"/>
      <c r="L31" s="143"/>
      <c r="M31" s="143"/>
      <c r="N31" s="143"/>
      <c r="O31" s="70"/>
      <c r="P31" s="143"/>
      <c r="Q31" s="143"/>
      <c r="R31" s="143"/>
      <c r="S31" s="143"/>
      <c r="T31" s="143"/>
      <c r="U31" s="143"/>
      <c r="V31" s="70"/>
      <c r="W31" s="143"/>
      <c r="X31" s="143"/>
      <c r="Y31" s="143"/>
      <c r="Z31" s="143"/>
      <c r="AA31" s="143"/>
      <c r="AB31" s="143"/>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s="39" customFormat="1" ht="12.75" customHeight="1" thickTop="1" x14ac:dyDescent="0.2">
      <c r="A32" s="40"/>
      <c r="B32" s="143"/>
      <c r="C32" s="143"/>
      <c r="D32" s="143"/>
      <c r="E32" s="143"/>
      <c r="F32" s="143"/>
      <c r="G32" s="143"/>
      <c r="H32" s="70"/>
      <c r="I32" s="143"/>
      <c r="J32" s="143"/>
      <c r="K32" s="143"/>
      <c r="L32" s="143"/>
      <c r="M32" s="143"/>
      <c r="N32" s="143"/>
      <c r="O32" s="70"/>
      <c r="P32" s="143"/>
      <c r="Q32" s="143"/>
      <c r="R32" s="143"/>
      <c r="S32" s="143"/>
      <c r="T32" s="143"/>
      <c r="U32" s="143"/>
      <c r="V32" s="70"/>
      <c r="W32" s="143"/>
      <c r="X32" s="143"/>
      <c r="Y32" s="143"/>
      <c r="Z32" s="143"/>
      <c r="AA32" s="143"/>
      <c r="AB32" s="143"/>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s="73" customFormat="1" ht="9.75" customHeight="1" x14ac:dyDescent="0.2">
      <c r="A33" s="40"/>
      <c r="B33" s="103" t="str">
        <f ca="1">IF(INDIRECT("FamilyResps!E"&amp;VALUE(C34))=0,"",INDIRECT("FamilyResps!E"&amp;VALUE(C34)))</f>
        <v/>
      </c>
      <c r="C33" s="103"/>
      <c r="D33" s="103"/>
      <c r="E33" s="103"/>
      <c r="F33" s="103"/>
      <c r="G33" s="103"/>
      <c r="H33" s="46"/>
      <c r="I33" s="103" t="str">
        <f ca="1">IF(INDIRECT("FamilyResps!E"&amp;VALUE(J34))=0,"",INDIRECT("FamilyResps!E"&amp;VALUE(J34)))</f>
        <v/>
      </c>
      <c r="J33" s="103"/>
      <c r="K33" s="103"/>
      <c r="L33" s="103"/>
      <c r="M33" s="103"/>
      <c r="N33" s="103"/>
      <c r="O33" s="46"/>
      <c r="P33" s="103" t="str">
        <f ca="1">IF(INDIRECT("FamilyResps!E"&amp;VALUE(Q34))=0,"",INDIRECT("FamilyResps!E"&amp;VALUE(Q34)))</f>
        <v/>
      </c>
      <c r="Q33" s="103"/>
      <c r="R33" s="103"/>
      <c r="S33" s="103"/>
      <c r="T33" s="103"/>
      <c r="U33" s="103"/>
      <c r="V33" s="46"/>
      <c r="W33" s="103" t="str">
        <f ca="1">IF(INDIRECT("FamilyResps!E"&amp;VALUE(X34))=0,"",INDIRECT("FamilyResps!E"&amp;VALUE(X34)))</f>
        <v/>
      </c>
      <c r="X33" s="103"/>
      <c r="Y33" s="103"/>
      <c r="Z33" s="103"/>
      <c r="AA33" s="103"/>
      <c r="AB33" s="103"/>
      <c r="AC33" s="46"/>
    </row>
    <row r="34" spans="1:1024" s="39" customFormat="1" x14ac:dyDescent="0.2">
      <c r="A34" s="40"/>
      <c r="B34" s="47" t="str">
        <f ca="1">(INDIRECT("Data!A"&amp;5))</f>
        <v>REP</v>
      </c>
      <c r="C34" s="48">
        <f>X17+1</f>
        <v>6</v>
      </c>
      <c r="D34" s="48"/>
      <c r="E34" s="49"/>
      <c r="F34" s="50" t="s">
        <v>180</v>
      </c>
      <c r="G34" s="51" t="str">
        <f ca="1">(INDIRECT("Data!E"&amp;1))</f>
        <v>0.1.5</v>
      </c>
      <c r="H34" s="46"/>
      <c r="I34" s="47" t="str">
        <f ca="1">(INDIRECT("Data!A"&amp;5))</f>
        <v>REP</v>
      </c>
      <c r="J34" s="48">
        <v>2</v>
      </c>
      <c r="K34" s="48"/>
      <c r="L34" s="49"/>
      <c r="M34" s="50" t="s">
        <v>180</v>
      </c>
      <c r="N34" s="51" t="str">
        <f ca="1">(INDIRECT("Data!E"&amp;1))</f>
        <v>0.1.5</v>
      </c>
      <c r="O34" s="46"/>
      <c r="P34" s="47" t="str">
        <f ca="1">(INDIRECT("Data!A"&amp;5))</f>
        <v>REP</v>
      </c>
      <c r="Q34" s="48">
        <f>J34+1</f>
        <v>3</v>
      </c>
      <c r="R34" s="48"/>
      <c r="S34" s="49"/>
      <c r="T34" s="50" t="s">
        <v>180</v>
      </c>
      <c r="U34" s="51" t="str">
        <f ca="1">(INDIRECT("Data!E"&amp;1))</f>
        <v>0.1.5</v>
      </c>
      <c r="V34" s="46"/>
      <c r="W34" s="47" t="str">
        <f ca="1">(INDIRECT("Data!A"&amp;5))</f>
        <v>REP</v>
      </c>
      <c r="X34" s="48">
        <f>J17+1</f>
        <v>4</v>
      </c>
      <c r="Y34" s="48"/>
      <c r="Z34" s="49"/>
      <c r="AA34" s="50" t="s">
        <v>180</v>
      </c>
      <c r="AB34" s="51" t="str">
        <f ca="1">(INDIRECT("Data!E"&amp;1))</f>
        <v>0.1.5</v>
      </c>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42" customFormat="1" ht="11.25" customHeight="1" x14ac:dyDescent="0.2">
      <c r="A35" s="4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row>
    <row r="36" spans="1:1024" s="42" customFormat="1" ht="11.25" customHeight="1" x14ac:dyDescent="0.2">
      <c r="A36" s="40"/>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row>
    <row r="37" spans="1:1024" s="45" customFormat="1" ht="33.75" customHeight="1" thickBot="1" x14ac:dyDescent="0.35">
      <c r="A37" s="43"/>
      <c r="B37" s="142" t="str">
        <f ca="1">INDIRECT("FamilyResps!A" &amp;VALUE(C52))</f>
        <v>Celebrate Marriage</v>
      </c>
      <c r="C37" s="142"/>
      <c r="D37" s="142"/>
      <c r="E37" s="142"/>
      <c r="F37" s="142"/>
      <c r="G37" s="142"/>
      <c r="H37" s="69"/>
      <c r="I37" s="142" t="str">
        <f ca="1">INDIRECT("FamilyResps!A" &amp;VALUE(J52))</f>
        <v>Redemption of Firstborn</v>
      </c>
      <c r="J37" s="142"/>
      <c r="K37" s="142"/>
      <c r="L37" s="142"/>
      <c r="M37" s="142"/>
      <c r="N37" s="142"/>
      <c r="O37" s="69"/>
      <c r="P37" s="142" t="str">
        <f ca="1">INDIRECT("FamilyResps!A" &amp;VALUE(Q52))</f>
        <v>Teach a Trade</v>
      </c>
      <c r="Q37" s="142"/>
      <c r="R37" s="142"/>
      <c r="S37" s="142"/>
      <c r="T37" s="142"/>
      <c r="U37" s="142"/>
      <c r="V37" s="69"/>
      <c r="W37" s="142" t="str">
        <f ca="1">INDIRECT("FamilyResps!A" &amp;VALUE(X52))</f>
        <v>Teach the Law</v>
      </c>
      <c r="X37" s="142"/>
      <c r="Y37" s="142"/>
      <c r="Z37" s="142"/>
      <c r="AA37" s="142"/>
      <c r="AB37" s="142"/>
      <c r="AC37" s="44"/>
    </row>
    <row r="38" spans="1:1024" s="39" customFormat="1" ht="18.75" thickTop="1" thickBot="1" x14ac:dyDescent="0.35">
      <c r="A38" s="40"/>
      <c r="B38" s="101" t="str">
        <f ca="1">IF(INDIRECT("FamilyResps!B"&amp;VALUE(C52))=0,"",INDIRECT("FamilyResps!B"&amp;VALUE(C52)))</f>
        <v>Family Responsibility</v>
      </c>
      <c r="C38" s="101"/>
      <c r="D38" s="101"/>
      <c r="E38" s="101"/>
      <c r="F38" s="101"/>
      <c r="G38" s="101"/>
      <c r="H38" s="46"/>
      <c r="I38" s="101" t="str">
        <f ca="1">IF(INDIRECT("FamilyResps!B"&amp;VALUE(J52))=0,"",INDIRECT("FamilyResps!B"&amp;VALUE(J52)))</f>
        <v>Family Responsibility</v>
      </c>
      <c r="J38" s="101"/>
      <c r="K38" s="101"/>
      <c r="L38" s="101"/>
      <c r="M38" s="101"/>
      <c r="N38" s="101"/>
      <c r="O38" s="46"/>
      <c r="P38" s="101" t="str">
        <f ca="1">IF(INDIRECT("FamilyResps!B"&amp;VALUE(Q52))=0,"",INDIRECT("FamilyResps!B"&amp;VALUE(Q52)))</f>
        <v>Family Responsibility</v>
      </c>
      <c r="Q38" s="101"/>
      <c r="R38" s="101"/>
      <c r="S38" s="101"/>
      <c r="T38" s="101"/>
      <c r="U38" s="101"/>
      <c r="V38" s="46"/>
      <c r="W38" s="101" t="str">
        <f ca="1">IF(INDIRECT("FamilyResps!B"&amp;VALUE(X52))=0,"",INDIRECT("FamilyResps!B"&amp;VALUE(X52)))</f>
        <v>Family Responsibility</v>
      </c>
      <c r="X38" s="101"/>
      <c r="Y38" s="101"/>
      <c r="Z38" s="101"/>
      <c r="AA38" s="101"/>
      <c r="AB38" s="101"/>
      <c r="AC38" s="46"/>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39" customFormat="1" ht="12.75" customHeight="1" thickTop="1" thickBot="1" x14ac:dyDescent="0.25">
      <c r="A39" s="40"/>
      <c r="B39" s="144" t="str">
        <f ca="1">IF(INDIRECT("FamilyResps!D"&amp;VALUE(C52))=0,"",INDIRECT("FamilyResps!D"&amp;VALUE(C52)))</f>
        <v>Pay 12, -1 for each Food and Water completed.
Current cost: 12
When complete: At the start of each Festival, draw a random card from the Resource discard pile.</v>
      </c>
      <c r="C39" s="144"/>
      <c r="D39" s="144"/>
      <c r="E39" s="144"/>
      <c r="F39" s="144"/>
      <c r="G39" s="144"/>
      <c r="H39" s="70"/>
      <c r="I39" s="143" t="str">
        <f ca="1">IF(INDIRECT("FamilyResps!D"&amp;VALUE(J52))=0,"",INDIRECT("FamilyResps!D"&amp;VALUE(J52)))</f>
        <v>Pay 11, -1 for each Communal Responsibility completed, to redeem your firstborn son from the Kohen.
Current cost: 11
When complete: Your hand size limit is now +1.</v>
      </c>
      <c r="J39" s="143"/>
      <c r="K39" s="143"/>
      <c r="L39" s="143"/>
      <c r="M39" s="143"/>
      <c r="N39" s="143"/>
      <c r="O39" s="70"/>
      <c r="P39" s="143" t="str">
        <f ca="1">IF(INDIRECT("FamilyResps!D"&amp;VALUE(Q52))=0,"",INDIRECT("FamilyResps!D"&amp;VALUE(Q52)))</f>
        <v>Pay 11, -2 for each Education completed.
Current cost: 11
When complete: Resources that list you as the owner are worth +1.</v>
      </c>
      <c r="Q39" s="143"/>
      <c r="R39" s="143"/>
      <c r="S39" s="143"/>
      <c r="T39" s="143"/>
      <c r="U39" s="143"/>
      <c r="V39" s="70"/>
      <c r="W39" s="143" t="str">
        <f ca="1">IF(INDIRECT("FamilyResps!D"&amp;VALUE(X52))=0,"",INDIRECT("FamilyResps!D"&amp;VALUE(X52)))</f>
        <v>Pay 10, -2 for each Community and Law completed.
Current cost: 10
When complete: You may contribute to two Family and/or Communal Responsibilities on your turn.</v>
      </c>
      <c r="X39" s="143"/>
      <c r="Y39" s="143"/>
      <c r="Z39" s="143"/>
      <c r="AA39" s="143"/>
      <c r="AB39" s="143"/>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s="39" customFormat="1" ht="12.75" customHeight="1" thickTop="1" thickBot="1" x14ac:dyDescent="0.25">
      <c r="A40" s="40"/>
      <c r="B40" s="144"/>
      <c r="C40" s="144"/>
      <c r="D40" s="144"/>
      <c r="E40" s="144"/>
      <c r="F40" s="144"/>
      <c r="G40" s="144"/>
      <c r="H40" s="70"/>
      <c r="I40" s="143"/>
      <c r="J40" s="143"/>
      <c r="K40" s="143"/>
      <c r="L40" s="143"/>
      <c r="M40" s="143"/>
      <c r="N40" s="143"/>
      <c r="O40" s="70"/>
      <c r="P40" s="143"/>
      <c r="Q40" s="143"/>
      <c r="R40" s="143"/>
      <c r="S40" s="143"/>
      <c r="T40" s="143"/>
      <c r="U40" s="143"/>
      <c r="V40" s="70"/>
      <c r="W40" s="143"/>
      <c r="X40" s="143"/>
      <c r="Y40" s="143"/>
      <c r="Z40" s="143"/>
      <c r="AA40" s="143"/>
      <c r="AB40" s="143"/>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s="39" customFormat="1" ht="12.75" customHeight="1" thickTop="1" thickBot="1" x14ac:dyDescent="0.25">
      <c r="A41" s="40"/>
      <c r="B41" s="144"/>
      <c r="C41" s="144"/>
      <c r="D41" s="144"/>
      <c r="E41" s="144"/>
      <c r="F41" s="144"/>
      <c r="G41" s="144"/>
      <c r="H41" s="70"/>
      <c r="I41" s="143"/>
      <c r="J41" s="143"/>
      <c r="K41" s="143"/>
      <c r="L41" s="143"/>
      <c r="M41" s="143"/>
      <c r="N41" s="143"/>
      <c r="O41" s="70"/>
      <c r="P41" s="143"/>
      <c r="Q41" s="143"/>
      <c r="R41" s="143"/>
      <c r="S41" s="143"/>
      <c r="T41" s="143"/>
      <c r="U41" s="143"/>
      <c r="V41" s="70"/>
      <c r="W41" s="143"/>
      <c r="X41" s="143"/>
      <c r="Y41" s="143"/>
      <c r="Z41" s="143"/>
      <c r="AA41" s="143"/>
      <c r="AB41" s="143"/>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s="39" customFormat="1" ht="12.75" customHeight="1" thickTop="1" thickBot="1" x14ac:dyDescent="0.25">
      <c r="A42" s="40"/>
      <c r="B42" s="144"/>
      <c r="C42" s="144"/>
      <c r="D42" s="144"/>
      <c r="E42" s="144"/>
      <c r="F42" s="144"/>
      <c r="G42" s="144"/>
      <c r="H42" s="70"/>
      <c r="I42" s="143"/>
      <c r="J42" s="143"/>
      <c r="K42" s="143"/>
      <c r="L42" s="143"/>
      <c r="M42" s="143"/>
      <c r="N42" s="143"/>
      <c r="O42" s="70"/>
      <c r="P42" s="143"/>
      <c r="Q42" s="143"/>
      <c r="R42" s="143"/>
      <c r="S42" s="143"/>
      <c r="T42" s="143"/>
      <c r="U42" s="143"/>
      <c r="V42" s="70"/>
      <c r="W42" s="143"/>
      <c r="X42" s="143"/>
      <c r="Y42" s="143"/>
      <c r="Z42" s="143"/>
      <c r="AA42" s="143"/>
      <c r="AB42" s="143"/>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39" customFormat="1" ht="12.75" customHeight="1" thickTop="1" thickBot="1" x14ac:dyDescent="0.25">
      <c r="A43" s="40"/>
      <c r="B43" s="144"/>
      <c r="C43" s="144"/>
      <c r="D43" s="144"/>
      <c r="E43" s="144"/>
      <c r="F43" s="144"/>
      <c r="G43" s="144"/>
      <c r="H43" s="70"/>
      <c r="I43" s="143"/>
      <c r="J43" s="143"/>
      <c r="K43" s="143"/>
      <c r="L43" s="143"/>
      <c r="M43" s="143"/>
      <c r="N43" s="143"/>
      <c r="O43" s="70"/>
      <c r="P43" s="143"/>
      <c r="Q43" s="143"/>
      <c r="R43" s="143"/>
      <c r="S43" s="143"/>
      <c r="T43" s="143"/>
      <c r="U43" s="143"/>
      <c r="V43" s="70"/>
      <c r="W43" s="143"/>
      <c r="X43" s="143"/>
      <c r="Y43" s="143"/>
      <c r="Z43" s="143"/>
      <c r="AA43" s="143"/>
      <c r="AB43" s="143"/>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s="39" customFormat="1" ht="12.75" customHeight="1" thickTop="1" thickBot="1" x14ac:dyDescent="0.25">
      <c r="A44" s="40"/>
      <c r="B44" s="144"/>
      <c r="C44" s="144"/>
      <c r="D44" s="144"/>
      <c r="E44" s="144"/>
      <c r="F44" s="144"/>
      <c r="G44" s="144"/>
      <c r="H44" s="70"/>
      <c r="I44" s="143"/>
      <c r="J44" s="143"/>
      <c r="K44" s="143"/>
      <c r="L44" s="143"/>
      <c r="M44" s="143"/>
      <c r="N44" s="143"/>
      <c r="O44" s="70"/>
      <c r="P44" s="143"/>
      <c r="Q44" s="143"/>
      <c r="R44" s="143"/>
      <c r="S44" s="143"/>
      <c r="T44" s="143"/>
      <c r="U44" s="143"/>
      <c r="V44" s="70"/>
      <c r="W44" s="143"/>
      <c r="X44" s="143"/>
      <c r="Y44" s="143"/>
      <c r="Z44" s="143"/>
      <c r="AA44" s="143"/>
      <c r="AB44" s="143"/>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s="39" customFormat="1" ht="12.75" customHeight="1" thickTop="1" thickBot="1" x14ac:dyDescent="0.25">
      <c r="A45" s="40"/>
      <c r="B45" s="144"/>
      <c r="C45" s="144"/>
      <c r="D45" s="144"/>
      <c r="E45" s="144"/>
      <c r="F45" s="144"/>
      <c r="G45" s="144"/>
      <c r="H45" s="70"/>
      <c r="I45" s="143"/>
      <c r="J45" s="143"/>
      <c r="K45" s="143"/>
      <c r="L45" s="143"/>
      <c r="M45" s="143"/>
      <c r="N45" s="143"/>
      <c r="O45" s="70"/>
      <c r="P45" s="143"/>
      <c r="Q45" s="143"/>
      <c r="R45" s="143"/>
      <c r="S45" s="143"/>
      <c r="T45" s="143"/>
      <c r="U45" s="143"/>
      <c r="V45" s="70"/>
      <c r="W45" s="143"/>
      <c r="X45" s="143"/>
      <c r="Y45" s="143"/>
      <c r="Z45" s="143"/>
      <c r="AA45" s="143"/>
      <c r="AB45" s="143"/>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s="39" customFormat="1" ht="12.75" customHeight="1" thickTop="1" thickBot="1" x14ac:dyDescent="0.25">
      <c r="A46" s="40"/>
      <c r="B46" s="144"/>
      <c r="C46" s="144"/>
      <c r="D46" s="144"/>
      <c r="E46" s="144"/>
      <c r="F46" s="144"/>
      <c r="G46" s="144"/>
      <c r="H46" s="70"/>
      <c r="I46" s="143"/>
      <c r="J46" s="143"/>
      <c r="K46" s="143"/>
      <c r="L46" s="143"/>
      <c r="M46" s="143"/>
      <c r="N46" s="143"/>
      <c r="O46" s="70"/>
      <c r="P46" s="143"/>
      <c r="Q46" s="143"/>
      <c r="R46" s="143"/>
      <c r="S46" s="143"/>
      <c r="T46" s="143"/>
      <c r="U46" s="143"/>
      <c r="V46" s="70"/>
      <c r="W46" s="143"/>
      <c r="X46" s="143"/>
      <c r="Y46" s="143"/>
      <c r="Z46" s="143"/>
      <c r="AA46" s="143"/>
      <c r="AB46" s="143"/>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s="39" customFormat="1" ht="12.75" customHeight="1" thickTop="1" thickBot="1" x14ac:dyDescent="0.25">
      <c r="A47" s="40"/>
      <c r="B47" s="144"/>
      <c r="C47" s="144"/>
      <c r="D47" s="144"/>
      <c r="E47" s="144"/>
      <c r="F47" s="144"/>
      <c r="G47" s="144"/>
      <c r="H47" s="70"/>
      <c r="I47" s="143"/>
      <c r="J47" s="143"/>
      <c r="K47" s="143"/>
      <c r="L47" s="143"/>
      <c r="M47" s="143"/>
      <c r="N47" s="143"/>
      <c r="O47" s="70"/>
      <c r="P47" s="143"/>
      <c r="Q47" s="143"/>
      <c r="R47" s="143"/>
      <c r="S47" s="143"/>
      <c r="T47" s="143"/>
      <c r="U47" s="143"/>
      <c r="V47" s="70"/>
      <c r="W47" s="143"/>
      <c r="X47" s="143"/>
      <c r="Y47" s="143"/>
      <c r="Z47" s="143"/>
      <c r="AA47" s="143"/>
      <c r="AB47" s="143"/>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s="39" customFormat="1" ht="12.75" customHeight="1" thickTop="1" thickBot="1" x14ac:dyDescent="0.25">
      <c r="A48" s="40"/>
      <c r="B48" s="144"/>
      <c r="C48" s="144"/>
      <c r="D48" s="144"/>
      <c r="E48" s="144"/>
      <c r="F48" s="144"/>
      <c r="G48" s="144"/>
      <c r="H48" s="70"/>
      <c r="I48" s="143"/>
      <c r="J48" s="143"/>
      <c r="K48" s="143"/>
      <c r="L48" s="143"/>
      <c r="M48" s="143"/>
      <c r="N48" s="143"/>
      <c r="O48" s="70"/>
      <c r="P48" s="143"/>
      <c r="Q48" s="143"/>
      <c r="R48" s="143"/>
      <c r="S48" s="143"/>
      <c r="T48" s="143"/>
      <c r="U48" s="143"/>
      <c r="V48" s="70"/>
      <c r="W48" s="143"/>
      <c r="X48" s="143"/>
      <c r="Y48" s="143"/>
      <c r="Z48" s="143"/>
      <c r="AA48" s="143"/>
      <c r="AB48" s="143"/>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39" customFormat="1" ht="12.75" customHeight="1" thickTop="1" thickBot="1" x14ac:dyDescent="0.25">
      <c r="A49" s="40"/>
      <c r="B49" s="144"/>
      <c r="C49" s="144"/>
      <c r="D49" s="144"/>
      <c r="E49" s="144"/>
      <c r="F49" s="144"/>
      <c r="G49" s="144"/>
      <c r="H49" s="70"/>
      <c r="I49" s="143"/>
      <c r="J49" s="143"/>
      <c r="K49" s="143"/>
      <c r="L49" s="143"/>
      <c r="M49" s="143"/>
      <c r="N49" s="143"/>
      <c r="O49" s="70"/>
      <c r="P49" s="143"/>
      <c r="Q49" s="143"/>
      <c r="R49" s="143"/>
      <c r="S49" s="143"/>
      <c r="T49" s="143"/>
      <c r="U49" s="143"/>
      <c r="V49" s="70"/>
      <c r="W49" s="143"/>
      <c r="X49" s="143"/>
      <c r="Y49" s="143"/>
      <c r="Z49" s="143"/>
      <c r="AA49" s="143"/>
      <c r="AB49" s="143"/>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39" customFormat="1" ht="12.75" customHeight="1" thickTop="1" x14ac:dyDescent="0.2">
      <c r="A50" s="40"/>
      <c r="B50" s="144"/>
      <c r="C50" s="144"/>
      <c r="D50" s="144"/>
      <c r="E50" s="144"/>
      <c r="F50" s="144"/>
      <c r="G50" s="144"/>
      <c r="H50" s="70"/>
      <c r="I50" s="143"/>
      <c r="J50" s="143"/>
      <c r="K50" s="143"/>
      <c r="L50" s="143"/>
      <c r="M50" s="143"/>
      <c r="N50" s="143"/>
      <c r="O50" s="70"/>
      <c r="P50" s="143"/>
      <c r="Q50" s="143"/>
      <c r="R50" s="143"/>
      <c r="S50" s="143"/>
      <c r="T50" s="143"/>
      <c r="U50" s="143"/>
      <c r="V50" s="70"/>
      <c r="W50" s="143"/>
      <c r="X50" s="143"/>
      <c r="Y50" s="143"/>
      <c r="Z50" s="143"/>
      <c r="AA50" s="143"/>
      <c r="AB50" s="143"/>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s="73" customFormat="1" ht="9.75" customHeight="1" x14ac:dyDescent="0.2">
      <c r="A51" s="40"/>
      <c r="B51" s="103" t="str">
        <f ca="1">IF(INDIRECT("FamilyResps!E"&amp;VALUE(C52))=0,"",INDIRECT("FamilyResps!E"&amp;VALUE(C52)))</f>
        <v/>
      </c>
      <c r="C51" s="103"/>
      <c r="D51" s="103"/>
      <c r="E51" s="103"/>
      <c r="F51" s="103"/>
      <c r="G51" s="103"/>
      <c r="H51" s="46"/>
      <c r="I51" s="103" t="str">
        <f ca="1">IF(INDIRECT("FamilyResps!E"&amp;VALUE(J52))=0,"",INDIRECT("FamilyResps!E"&amp;VALUE(J52)))</f>
        <v/>
      </c>
      <c r="J51" s="103"/>
      <c r="K51" s="103"/>
      <c r="L51" s="103"/>
      <c r="M51" s="103"/>
      <c r="N51" s="103"/>
      <c r="O51" s="46"/>
      <c r="P51" s="103" t="str">
        <f ca="1">IF(INDIRECT("FamilyResps!E"&amp;VALUE(Q52))=0,"",INDIRECT("FamilyResps!E"&amp;VALUE(Q52)))</f>
        <v/>
      </c>
      <c r="Q51" s="103"/>
      <c r="R51" s="103"/>
      <c r="S51" s="103"/>
      <c r="T51" s="103"/>
      <c r="U51" s="103"/>
      <c r="V51" s="46"/>
      <c r="W51" s="103" t="str">
        <f ca="1">IF(INDIRECT("FamilyResps!E"&amp;VALUE(X52))=0,"",INDIRECT("FamilyResps!E"&amp;VALUE(X52)))</f>
        <v/>
      </c>
      <c r="X51" s="103"/>
      <c r="Y51" s="103"/>
      <c r="Z51" s="103"/>
      <c r="AA51" s="103"/>
      <c r="AB51" s="103"/>
      <c r="AC51" s="46"/>
    </row>
    <row r="52" spans="1:1024" s="39" customFormat="1" x14ac:dyDescent="0.2">
      <c r="A52" s="40"/>
      <c r="B52" s="47" t="str">
        <f ca="1">(INDIRECT("Data!A"&amp;5))</f>
        <v>REP</v>
      </c>
      <c r="C52" s="48">
        <f>X34+1</f>
        <v>5</v>
      </c>
      <c r="D52" s="48"/>
      <c r="E52" s="49"/>
      <c r="F52" s="50" t="s">
        <v>180</v>
      </c>
      <c r="G52" s="51" t="str">
        <f ca="1">(INDIRECT("Data!E"&amp;1))</f>
        <v>0.1.5</v>
      </c>
      <c r="H52" s="46"/>
      <c r="I52" s="47" t="str">
        <f ca="1">(INDIRECT("Data!A"&amp;5))</f>
        <v>REP</v>
      </c>
      <c r="J52" s="48">
        <f>C52+1</f>
        <v>6</v>
      </c>
      <c r="K52" s="48"/>
      <c r="L52" s="49"/>
      <c r="M52" s="50" t="s">
        <v>180</v>
      </c>
      <c r="N52" s="51" t="str">
        <f ca="1">(INDIRECT("Data!E"&amp;1))</f>
        <v>0.1.5</v>
      </c>
      <c r="O52" s="46"/>
      <c r="P52" s="47" t="str">
        <f ca="1">(INDIRECT("Data!A"&amp;5))</f>
        <v>REP</v>
      </c>
      <c r="Q52" s="48">
        <v>2</v>
      </c>
      <c r="R52" s="48"/>
      <c r="S52" s="49"/>
      <c r="T52" s="50" t="s">
        <v>180</v>
      </c>
      <c r="U52" s="51" t="str">
        <f ca="1">(INDIRECT("Data!E"&amp;1))</f>
        <v>0.1.5</v>
      </c>
      <c r="V52" s="46"/>
      <c r="W52" s="47" t="str">
        <f ca="1">(INDIRECT("Data!A"&amp;5))</f>
        <v>REP</v>
      </c>
      <c r="X52" s="48">
        <f>Q52+1</f>
        <v>3</v>
      </c>
      <c r="Y52" s="48"/>
      <c r="Z52" s="49"/>
      <c r="AA52" s="50" t="s">
        <v>180</v>
      </c>
      <c r="AB52" s="51" t="str">
        <f ca="1">(INDIRECT("Data!E"&amp;1))</f>
        <v>0.1.5</v>
      </c>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42" customFormat="1" ht="11.25" customHeight="1" x14ac:dyDescent="0.2">
      <c r="A53" s="40"/>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row>
    <row r="54" spans="1:1024" s="45" customFormat="1" ht="33.75" customHeight="1" thickBot="1" x14ac:dyDescent="0.35">
      <c r="A54" s="43"/>
      <c r="B54" s="142" t="str">
        <f ca="1">INDIRECT("FamilyResps!A" &amp;VALUE(C69))</f>
        <v>Teach to Swim</v>
      </c>
      <c r="C54" s="142"/>
      <c r="D54" s="142"/>
      <c r="E54" s="142"/>
      <c r="F54" s="142"/>
      <c r="G54" s="142"/>
      <c r="H54" s="69"/>
      <c r="I54" s="142" t="str">
        <f ca="1">INDIRECT("FamilyResps!A" &amp;VALUE(J69))</f>
        <v>Celebrate Marriage</v>
      </c>
      <c r="J54" s="142"/>
      <c r="K54" s="142"/>
      <c r="L54" s="142"/>
      <c r="M54" s="142"/>
      <c r="N54" s="142"/>
      <c r="O54" s="69"/>
      <c r="P54" s="142" t="str">
        <f ca="1">INDIRECT("FamilyResps!A" &amp;VALUE(Q69))</f>
        <v>Redemption of Firstborn</v>
      </c>
      <c r="Q54" s="142"/>
      <c r="R54" s="142"/>
      <c r="S54" s="142"/>
      <c r="T54" s="142"/>
      <c r="U54" s="142"/>
      <c r="V54" s="69"/>
      <c r="W54" s="142" t="str">
        <f ca="1">INDIRECT("FamilyResps!A" &amp;VALUE(X69))</f>
        <v>Teach a Trade</v>
      </c>
      <c r="X54" s="142"/>
      <c r="Y54" s="142"/>
      <c r="Z54" s="142"/>
      <c r="AA54" s="142"/>
      <c r="AB54" s="142"/>
      <c r="AC54" s="44"/>
    </row>
    <row r="55" spans="1:1024" s="39" customFormat="1" ht="18.75" thickTop="1" thickBot="1" x14ac:dyDescent="0.35">
      <c r="A55" s="40"/>
      <c r="B55" s="101" t="str">
        <f ca="1">IF(INDIRECT("FamilyResps!B"&amp;VALUE(C69))=0,"",INDIRECT("FamilyResps!B"&amp;VALUE(C69)))</f>
        <v>Family Responsibility</v>
      </c>
      <c r="C55" s="101"/>
      <c r="D55" s="101"/>
      <c r="E55" s="101"/>
      <c r="F55" s="101"/>
      <c r="G55" s="101"/>
      <c r="H55" s="46"/>
      <c r="I55" s="101" t="str">
        <f ca="1">IF(INDIRECT("FamilyResps!B"&amp;VALUE(J69))=0,"",INDIRECT("FamilyResps!B"&amp;VALUE(J69)))</f>
        <v>Family Responsibility</v>
      </c>
      <c r="J55" s="101"/>
      <c r="K55" s="101"/>
      <c r="L55" s="101"/>
      <c r="M55" s="101"/>
      <c r="N55" s="101"/>
      <c r="O55" s="46"/>
      <c r="P55" s="101" t="str">
        <f ca="1">IF(INDIRECT("FamilyResps!B"&amp;VALUE(Q69))=0,"",INDIRECT("FamilyResps!B"&amp;VALUE(Q69)))</f>
        <v>Family Responsibility</v>
      </c>
      <c r="Q55" s="101"/>
      <c r="R55" s="101"/>
      <c r="S55" s="101"/>
      <c r="T55" s="101"/>
      <c r="U55" s="101"/>
      <c r="V55" s="46"/>
      <c r="W55" s="101" t="str">
        <f ca="1">IF(INDIRECT("FamilyResps!B"&amp;VALUE(X69))=0,"",INDIRECT("FamilyResps!B"&amp;VALUE(X69)))</f>
        <v>Family Responsibility</v>
      </c>
      <c r="X55" s="101"/>
      <c r="Y55" s="101"/>
      <c r="Z55" s="101"/>
      <c r="AA55" s="101"/>
      <c r="AB55" s="101"/>
      <c r="AC55" s="46"/>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s="39" customFormat="1" ht="12.75" customHeight="1" thickTop="1" thickBot="1" x14ac:dyDescent="0.25">
      <c r="A56" s="40"/>
      <c r="B56" s="143" t="str">
        <f ca="1">IF(INDIRECT("FamilyResps!D"&amp;VALUE(C69))=0,"",INDIRECT("FamilyResps!D"&amp;VALUE(C69)))</f>
        <v>Pay 11, -1 for each Public Health completed.
Current cost: 11
When complete: For any Disaster Events you draw, treat it as if 4 have already been donated</v>
      </c>
      <c r="C56" s="143"/>
      <c r="D56" s="143"/>
      <c r="E56" s="143"/>
      <c r="F56" s="143"/>
      <c r="G56" s="143"/>
      <c r="H56" s="70"/>
      <c r="I56" s="144" t="str">
        <f ca="1">IF(INDIRECT("FamilyResps!D"&amp;VALUE(J69))=0,"",INDIRECT("FamilyResps!D"&amp;VALUE(J69)))</f>
        <v>Pay 12, -1 for each Food and Water completed.
Current cost: 12
When complete: At the start of each Festival, draw a random card from the Resource discard pile.</v>
      </c>
      <c r="J56" s="144"/>
      <c r="K56" s="144"/>
      <c r="L56" s="144"/>
      <c r="M56" s="144"/>
      <c r="N56" s="144"/>
      <c r="O56" s="70"/>
      <c r="P56" s="143" t="str">
        <f ca="1">IF(INDIRECT("FamilyResps!D"&amp;VALUE(Q69))=0,"",INDIRECT("FamilyResps!D"&amp;VALUE(Q69)))</f>
        <v>Pay 11, -1 for each Communal Responsibility completed, to redeem your firstborn son from the Kohen.
Current cost: 11
When complete: Your hand size limit is now +1.</v>
      </c>
      <c r="Q56" s="143"/>
      <c r="R56" s="143"/>
      <c r="S56" s="143"/>
      <c r="T56" s="143"/>
      <c r="U56" s="143"/>
      <c r="V56" s="70"/>
      <c r="W56" s="143" t="str">
        <f ca="1">IF(INDIRECT("FamilyResps!D"&amp;VALUE(X69))=0,"",INDIRECT("FamilyResps!D"&amp;VALUE(X69)))</f>
        <v>Pay 11, -2 for each Education completed.
Current cost: 11
When complete: Resources that list you as the owner are worth +1.</v>
      </c>
      <c r="X56" s="143"/>
      <c r="Y56" s="143"/>
      <c r="Z56" s="143"/>
      <c r="AA56" s="143"/>
      <c r="AB56" s="143"/>
      <c r="AC56" s="4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39" customFormat="1" ht="12.75" customHeight="1" thickTop="1" thickBot="1" x14ac:dyDescent="0.25">
      <c r="A57" s="40"/>
      <c r="B57" s="143"/>
      <c r="C57" s="143"/>
      <c r="D57" s="143"/>
      <c r="E57" s="143"/>
      <c r="F57" s="143"/>
      <c r="G57" s="143"/>
      <c r="H57" s="70"/>
      <c r="I57" s="144"/>
      <c r="J57" s="144"/>
      <c r="K57" s="144"/>
      <c r="L57" s="144"/>
      <c r="M57" s="144"/>
      <c r="N57" s="144"/>
      <c r="O57" s="70"/>
      <c r="P57" s="143"/>
      <c r="Q57" s="143"/>
      <c r="R57" s="143"/>
      <c r="S57" s="143"/>
      <c r="T57" s="143"/>
      <c r="U57" s="143"/>
      <c r="V57" s="70"/>
      <c r="W57" s="143"/>
      <c r="X57" s="143"/>
      <c r="Y57" s="143"/>
      <c r="Z57" s="143"/>
      <c r="AA57" s="143"/>
      <c r="AB57" s="143"/>
      <c r="AC57" s="46"/>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s="39" customFormat="1" ht="12.75" customHeight="1" thickTop="1" thickBot="1" x14ac:dyDescent="0.25">
      <c r="A58" s="40"/>
      <c r="B58" s="143"/>
      <c r="C58" s="143"/>
      <c r="D58" s="143"/>
      <c r="E58" s="143"/>
      <c r="F58" s="143"/>
      <c r="G58" s="143"/>
      <c r="H58" s="70"/>
      <c r="I58" s="144"/>
      <c r="J58" s="144"/>
      <c r="K58" s="144"/>
      <c r="L58" s="144"/>
      <c r="M58" s="144"/>
      <c r="N58" s="144"/>
      <c r="O58" s="70"/>
      <c r="P58" s="143"/>
      <c r="Q58" s="143"/>
      <c r="R58" s="143"/>
      <c r="S58" s="143"/>
      <c r="T58" s="143"/>
      <c r="U58" s="143"/>
      <c r="V58" s="70"/>
      <c r="W58" s="143"/>
      <c r="X58" s="143"/>
      <c r="Y58" s="143"/>
      <c r="Z58" s="143"/>
      <c r="AA58" s="143"/>
      <c r="AB58" s="143"/>
      <c r="AC58" s="46"/>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s="39" customFormat="1" ht="12.75" customHeight="1" thickTop="1" thickBot="1" x14ac:dyDescent="0.25">
      <c r="A59" s="40"/>
      <c r="B59" s="143"/>
      <c r="C59" s="143"/>
      <c r="D59" s="143"/>
      <c r="E59" s="143"/>
      <c r="F59" s="143"/>
      <c r="G59" s="143"/>
      <c r="H59" s="70"/>
      <c r="I59" s="144"/>
      <c r="J59" s="144"/>
      <c r="K59" s="144"/>
      <c r="L59" s="144"/>
      <c r="M59" s="144"/>
      <c r="N59" s="144"/>
      <c r="O59" s="70"/>
      <c r="P59" s="143"/>
      <c r="Q59" s="143"/>
      <c r="R59" s="143"/>
      <c r="S59" s="143"/>
      <c r="T59" s="143"/>
      <c r="U59" s="143"/>
      <c r="V59" s="70"/>
      <c r="W59" s="143"/>
      <c r="X59" s="143"/>
      <c r="Y59" s="143"/>
      <c r="Z59" s="143"/>
      <c r="AA59" s="143"/>
      <c r="AB59" s="143"/>
      <c r="AC59" s="46"/>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s="39" customFormat="1" ht="12.75" customHeight="1" thickTop="1" thickBot="1" x14ac:dyDescent="0.25">
      <c r="A60" s="40"/>
      <c r="B60" s="143"/>
      <c r="C60" s="143"/>
      <c r="D60" s="143"/>
      <c r="E60" s="143"/>
      <c r="F60" s="143"/>
      <c r="G60" s="143"/>
      <c r="H60" s="70"/>
      <c r="I60" s="144"/>
      <c r="J60" s="144"/>
      <c r="K60" s="144"/>
      <c r="L60" s="144"/>
      <c r="M60" s="144"/>
      <c r="N60" s="144"/>
      <c r="O60" s="70"/>
      <c r="P60" s="143"/>
      <c r="Q60" s="143"/>
      <c r="R60" s="143"/>
      <c r="S60" s="143"/>
      <c r="T60" s="143"/>
      <c r="U60" s="143"/>
      <c r="V60" s="70"/>
      <c r="W60" s="143"/>
      <c r="X60" s="143"/>
      <c r="Y60" s="143"/>
      <c r="Z60" s="143"/>
      <c r="AA60" s="143"/>
      <c r="AB60" s="143"/>
      <c r="AC60" s="46"/>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s="39" customFormat="1" ht="12.75" customHeight="1" thickTop="1" thickBot="1" x14ac:dyDescent="0.25">
      <c r="A61" s="40"/>
      <c r="B61" s="143"/>
      <c r="C61" s="143"/>
      <c r="D61" s="143"/>
      <c r="E61" s="143"/>
      <c r="F61" s="143"/>
      <c r="G61" s="143"/>
      <c r="H61" s="70"/>
      <c r="I61" s="144"/>
      <c r="J61" s="144"/>
      <c r="K61" s="144"/>
      <c r="L61" s="144"/>
      <c r="M61" s="144"/>
      <c r="N61" s="144"/>
      <c r="O61" s="70"/>
      <c r="P61" s="143"/>
      <c r="Q61" s="143"/>
      <c r="R61" s="143"/>
      <c r="S61" s="143"/>
      <c r="T61" s="143"/>
      <c r="U61" s="143"/>
      <c r="V61" s="70"/>
      <c r="W61" s="143"/>
      <c r="X61" s="143"/>
      <c r="Y61" s="143"/>
      <c r="Z61" s="143"/>
      <c r="AA61" s="143"/>
      <c r="AB61" s="143"/>
      <c r="AC61" s="46"/>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39" customFormat="1" ht="12.75" customHeight="1" thickTop="1" thickBot="1" x14ac:dyDescent="0.25">
      <c r="A62" s="40"/>
      <c r="B62" s="143"/>
      <c r="C62" s="143"/>
      <c r="D62" s="143"/>
      <c r="E62" s="143"/>
      <c r="F62" s="143"/>
      <c r="G62" s="143"/>
      <c r="H62" s="70"/>
      <c r="I62" s="144"/>
      <c r="J62" s="144"/>
      <c r="K62" s="144"/>
      <c r="L62" s="144"/>
      <c r="M62" s="144"/>
      <c r="N62" s="144"/>
      <c r="O62" s="70"/>
      <c r="P62" s="143"/>
      <c r="Q62" s="143"/>
      <c r="R62" s="143"/>
      <c r="S62" s="143"/>
      <c r="T62" s="143"/>
      <c r="U62" s="143"/>
      <c r="V62" s="70"/>
      <c r="W62" s="143"/>
      <c r="X62" s="143"/>
      <c r="Y62" s="143"/>
      <c r="Z62" s="143"/>
      <c r="AA62" s="143"/>
      <c r="AB62" s="143"/>
      <c r="AC62" s="46"/>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39" customFormat="1" ht="12.75" customHeight="1" thickTop="1" thickBot="1" x14ac:dyDescent="0.25">
      <c r="A63" s="40"/>
      <c r="B63" s="143"/>
      <c r="C63" s="143"/>
      <c r="D63" s="143"/>
      <c r="E63" s="143"/>
      <c r="F63" s="143"/>
      <c r="G63" s="143"/>
      <c r="H63" s="70"/>
      <c r="I63" s="144"/>
      <c r="J63" s="144"/>
      <c r="K63" s="144"/>
      <c r="L63" s="144"/>
      <c r="M63" s="144"/>
      <c r="N63" s="144"/>
      <c r="O63" s="70"/>
      <c r="P63" s="143"/>
      <c r="Q63" s="143"/>
      <c r="R63" s="143"/>
      <c r="S63" s="143"/>
      <c r="T63" s="143"/>
      <c r="U63" s="143"/>
      <c r="V63" s="70"/>
      <c r="W63" s="143"/>
      <c r="X63" s="143"/>
      <c r="Y63" s="143"/>
      <c r="Z63" s="143"/>
      <c r="AA63" s="143"/>
      <c r="AB63" s="143"/>
      <c r="AC63" s="46"/>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s="39" customFormat="1" ht="12.75" customHeight="1" thickTop="1" thickBot="1" x14ac:dyDescent="0.25">
      <c r="A64" s="40"/>
      <c r="B64" s="143"/>
      <c r="C64" s="143"/>
      <c r="D64" s="143"/>
      <c r="E64" s="143"/>
      <c r="F64" s="143"/>
      <c r="G64" s="143"/>
      <c r="H64" s="70"/>
      <c r="I64" s="144"/>
      <c r="J64" s="144"/>
      <c r="K64" s="144"/>
      <c r="L64" s="144"/>
      <c r="M64" s="144"/>
      <c r="N64" s="144"/>
      <c r="O64" s="70"/>
      <c r="P64" s="143"/>
      <c r="Q64" s="143"/>
      <c r="R64" s="143"/>
      <c r="S64" s="143"/>
      <c r="T64" s="143"/>
      <c r="U64" s="143"/>
      <c r="V64" s="70"/>
      <c r="W64" s="143"/>
      <c r="X64" s="143"/>
      <c r="Y64" s="143"/>
      <c r="Z64" s="143"/>
      <c r="AA64" s="143"/>
      <c r="AB64" s="143"/>
      <c r="AC64" s="46"/>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s="39" customFormat="1" ht="12.75" customHeight="1" thickTop="1" thickBot="1" x14ac:dyDescent="0.25">
      <c r="A65" s="40"/>
      <c r="B65" s="143"/>
      <c r="C65" s="143"/>
      <c r="D65" s="143"/>
      <c r="E65" s="143"/>
      <c r="F65" s="143"/>
      <c r="G65" s="143"/>
      <c r="H65" s="70"/>
      <c r="I65" s="144"/>
      <c r="J65" s="144"/>
      <c r="K65" s="144"/>
      <c r="L65" s="144"/>
      <c r="M65" s="144"/>
      <c r="N65" s="144"/>
      <c r="O65" s="70"/>
      <c r="P65" s="143"/>
      <c r="Q65" s="143"/>
      <c r="R65" s="143"/>
      <c r="S65" s="143"/>
      <c r="T65" s="143"/>
      <c r="U65" s="143"/>
      <c r="V65" s="70"/>
      <c r="W65" s="143"/>
      <c r="X65" s="143"/>
      <c r="Y65" s="143"/>
      <c r="Z65" s="143"/>
      <c r="AA65" s="143"/>
      <c r="AB65" s="143"/>
      <c r="AC65" s="46"/>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s="39" customFormat="1" ht="12.75" customHeight="1" thickTop="1" thickBot="1" x14ac:dyDescent="0.25">
      <c r="A66" s="40"/>
      <c r="B66" s="143"/>
      <c r="C66" s="143"/>
      <c r="D66" s="143"/>
      <c r="E66" s="143"/>
      <c r="F66" s="143"/>
      <c r="G66" s="143"/>
      <c r="H66" s="70"/>
      <c r="I66" s="144"/>
      <c r="J66" s="144"/>
      <c r="K66" s="144"/>
      <c r="L66" s="144"/>
      <c r="M66" s="144"/>
      <c r="N66" s="144"/>
      <c r="O66" s="70"/>
      <c r="P66" s="143"/>
      <c r="Q66" s="143"/>
      <c r="R66" s="143"/>
      <c r="S66" s="143"/>
      <c r="T66" s="143"/>
      <c r="U66" s="143"/>
      <c r="V66" s="70"/>
      <c r="W66" s="143"/>
      <c r="X66" s="143"/>
      <c r="Y66" s="143"/>
      <c r="Z66" s="143"/>
      <c r="AA66" s="143"/>
      <c r="AB66" s="143"/>
      <c r="AC66" s="4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s="39" customFormat="1" ht="12.75" customHeight="1" thickTop="1" x14ac:dyDescent="0.2">
      <c r="A67" s="40"/>
      <c r="B67" s="143"/>
      <c r="C67" s="143"/>
      <c r="D67" s="143"/>
      <c r="E67" s="143"/>
      <c r="F67" s="143"/>
      <c r="G67" s="143"/>
      <c r="H67" s="70"/>
      <c r="I67" s="144"/>
      <c r="J67" s="144"/>
      <c r="K67" s="144"/>
      <c r="L67" s="144"/>
      <c r="M67" s="144"/>
      <c r="N67" s="144"/>
      <c r="O67" s="70"/>
      <c r="P67" s="143"/>
      <c r="Q67" s="143"/>
      <c r="R67" s="143"/>
      <c r="S67" s="143"/>
      <c r="T67" s="143"/>
      <c r="U67" s="143"/>
      <c r="V67" s="70"/>
      <c r="W67" s="143"/>
      <c r="X67" s="143"/>
      <c r="Y67" s="143"/>
      <c r="Z67" s="143"/>
      <c r="AA67" s="143"/>
      <c r="AB67" s="143"/>
      <c r="AC67" s="46"/>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s="39" customFormat="1" ht="9.75" customHeight="1" x14ac:dyDescent="0.2">
      <c r="A68" s="40"/>
      <c r="B68" s="103" t="str">
        <f ca="1">IF(INDIRECT("FamilyResps!E"&amp;VALUE(C69))=0,"",INDIRECT("FamilyResps!E"&amp;VALUE(C69)))</f>
        <v/>
      </c>
      <c r="C68" s="103"/>
      <c r="D68" s="103"/>
      <c r="E68" s="103"/>
      <c r="F68" s="103"/>
      <c r="G68" s="103"/>
      <c r="H68" s="46"/>
      <c r="I68" s="103" t="str">
        <f ca="1">IF(INDIRECT("FamilyResps!E"&amp;VALUE(J69))=0,"",INDIRECT("FamilyResps!E"&amp;VALUE(J69)))</f>
        <v/>
      </c>
      <c r="J68" s="103"/>
      <c r="K68" s="103"/>
      <c r="L68" s="103"/>
      <c r="M68" s="103"/>
      <c r="N68" s="103"/>
      <c r="O68" s="46"/>
      <c r="P68" s="103" t="str">
        <f ca="1">IF(INDIRECT("FamilyResps!E"&amp;VALUE(Q69))=0,"",INDIRECT("FamilyResps!E"&amp;VALUE(Q69)))</f>
        <v/>
      </c>
      <c r="Q68" s="103"/>
      <c r="R68" s="103"/>
      <c r="S68" s="103"/>
      <c r="T68" s="103"/>
      <c r="U68" s="103"/>
      <c r="V68" s="46"/>
      <c r="W68" s="103" t="str">
        <f ca="1">IF(INDIRECT("FamilyResps!E"&amp;VALUE(X69))=0,"",INDIRECT("FamilyResps!E"&amp;VALUE(X69)))</f>
        <v/>
      </c>
      <c r="X68" s="103"/>
      <c r="Y68" s="103"/>
      <c r="Z68" s="103"/>
      <c r="AA68" s="103"/>
      <c r="AB68" s="103"/>
      <c r="AC68" s="46"/>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s="39" customFormat="1" x14ac:dyDescent="0.2">
      <c r="A69" s="40"/>
      <c r="B69" s="47" t="str">
        <f ca="1">(INDIRECT("Data!A"&amp;5))</f>
        <v>REP</v>
      </c>
      <c r="C69" s="48">
        <f>J17+1</f>
        <v>4</v>
      </c>
      <c r="D69" s="48"/>
      <c r="E69" s="49"/>
      <c r="F69" s="50" t="s">
        <v>180</v>
      </c>
      <c r="G69" s="51" t="str">
        <f ca="1">(INDIRECT("Data!E"&amp;1))</f>
        <v>0.1.5</v>
      </c>
      <c r="H69" s="46"/>
      <c r="I69" s="47" t="str">
        <f ca="1">(INDIRECT("Data!A"&amp;5))</f>
        <v>REP</v>
      </c>
      <c r="J69" s="48">
        <f>C69+1</f>
        <v>5</v>
      </c>
      <c r="K69" s="48"/>
      <c r="L69" s="49"/>
      <c r="M69" s="50" t="s">
        <v>180</v>
      </c>
      <c r="N69" s="51" t="str">
        <f ca="1">(INDIRECT("Data!E"&amp;1))</f>
        <v>0.1.5</v>
      </c>
      <c r="O69" s="46"/>
      <c r="P69" s="47" t="str">
        <f ca="1">(INDIRECT("Data!A"&amp;5))</f>
        <v>REP</v>
      </c>
      <c r="Q69" s="48">
        <f>J69+1</f>
        <v>6</v>
      </c>
      <c r="R69" s="48"/>
      <c r="S69" s="49"/>
      <c r="T69" s="50" t="s">
        <v>180</v>
      </c>
      <c r="U69" s="51" t="str">
        <f ca="1">(INDIRECT("Data!E"&amp;1))</f>
        <v>0.1.5</v>
      </c>
      <c r="V69" s="46"/>
      <c r="W69" s="47" t="str">
        <f ca="1">(INDIRECT("Data!A"&amp;5))</f>
        <v>REP</v>
      </c>
      <c r="X69" s="48">
        <v>2</v>
      </c>
      <c r="Y69" s="48"/>
      <c r="Z69" s="49"/>
      <c r="AA69" s="50" t="s">
        <v>180</v>
      </c>
      <c r="AB69" s="51" t="str">
        <f ca="1">(INDIRECT("Data!E"&amp;1))</f>
        <v>0.1.5</v>
      </c>
      <c r="AC69" s="46"/>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s="42" customFormat="1" ht="11.25" customHeight="1" x14ac:dyDescent="0.2">
      <c r="A70" s="40"/>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row>
    <row r="71" spans="1:1024" s="42" customFormat="1" ht="11.25" customHeight="1" x14ac:dyDescent="0.2">
      <c r="A71" s="40"/>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row>
    <row r="72" spans="1:1024" s="45" customFormat="1" ht="33.75" customHeight="1" thickBot="1" x14ac:dyDescent="0.35">
      <c r="A72" s="43"/>
      <c r="B72" s="142" t="str">
        <f ca="1">INDIRECT("FamilyResps!A" &amp;VALUE(C87))</f>
        <v>Teach the Law</v>
      </c>
      <c r="C72" s="142"/>
      <c r="D72" s="142"/>
      <c r="E72" s="142"/>
      <c r="F72" s="142"/>
      <c r="G72" s="142"/>
      <c r="H72" s="69"/>
      <c r="I72" s="142" t="str">
        <f ca="1">INDIRECT("FamilyResps!A" &amp;VALUE(J87))</f>
        <v>Teach to Swim</v>
      </c>
      <c r="J72" s="142"/>
      <c r="K72" s="142"/>
      <c r="L72" s="142"/>
      <c r="M72" s="142"/>
      <c r="N72" s="142"/>
      <c r="O72" s="69"/>
      <c r="P72" s="142" t="str">
        <f ca="1">INDIRECT("FamilyResps!A" &amp;VALUE(Q87))</f>
        <v>Celebrate Marriage</v>
      </c>
      <c r="Q72" s="142"/>
      <c r="R72" s="142"/>
      <c r="S72" s="142"/>
      <c r="T72" s="142"/>
      <c r="U72" s="142"/>
      <c r="V72" s="69"/>
      <c r="W72" s="142" t="str">
        <f ca="1">INDIRECT("FamilyResps!A" &amp;VALUE(X87))</f>
        <v>Redemption of Firstborn</v>
      </c>
      <c r="X72" s="142"/>
      <c r="Y72" s="142"/>
      <c r="Z72" s="142"/>
      <c r="AA72" s="142"/>
      <c r="AB72" s="142"/>
      <c r="AC72" s="44"/>
    </row>
    <row r="73" spans="1:1024" s="39" customFormat="1" ht="18.75" thickTop="1" thickBot="1" x14ac:dyDescent="0.35">
      <c r="A73" s="40"/>
      <c r="B73" s="101" t="str">
        <f ca="1">IF(INDIRECT("FamilyResps!B"&amp;VALUE(C87))=0,"",INDIRECT("FamilyResps!B"&amp;VALUE(C87)))</f>
        <v>Family Responsibility</v>
      </c>
      <c r="C73" s="101"/>
      <c r="D73" s="101"/>
      <c r="E73" s="101"/>
      <c r="F73" s="101"/>
      <c r="G73" s="101"/>
      <c r="H73" s="46"/>
      <c r="I73" s="101" t="str">
        <f ca="1">IF(INDIRECT("FamilyResps!B"&amp;VALUE(J87))=0,"",INDIRECT("FamilyResps!B"&amp;VALUE(J87)))</f>
        <v>Family Responsibility</v>
      </c>
      <c r="J73" s="101"/>
      <c r="K73" s="101"/>
      <c r="L73" s="101"/>
      <c r="M73" s="101"/>
      <c r="N73" s="101"/>
      <c r="O73" s="46"/>
      <c r="P73" s="101" t="str">
        <f ca="1">IF(INDIRECT("FamilyResps!B"&amp;VALUE(Q87))=0,"",INDIRECT("FamilyResps!B"&amp;VALUE(Q87)))</f>
        <v>Family Responsibility</v>
      </c>
      <c r="Q73" s="101"/>
      <c r="R73" s="101"/>
      <c r="S73" s="101"/>
      <c r="T73" s="101"/>
      <c r="U73" s="101"/>
      <c r="V73" s="46"/>
      <c r="W73" s="101" t="str">
        <f ca="1">IF(INDIRECT("FamilyResps!B"&amp;VALUE(X87))=0,"",INDIRECT("FamilyResps!B"&amp;VALUE(X87)))</f>
        <v>Family Responsibility</v>
      </c>
      <c r="X73" s="101"/>
      <c r="Y73" s="101"/>
      <c r="Z73" s="101"/>
      <c r="AA73" s="101"/>
      <c r="AB73" s="101"/>
      <c r="AC73" s="46"/>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s="39" customFormat="1" ht="12.75" customHeight="1" thickTop="1" thickBot="1" x14ac:dyDescent="0.25">
      <c r="A74" s="40"/>
      <c r="B74" s="143" t="str">
        <f ca="1">IF(INDIRECT("FamilyResps!D"&amp;VALUE(C87))=0,"",INDIRECT("FamilyResps!D"&amp;VALUE(C87)))</f>
        <v>Pay 10, -2 for each Community and Law completed.
Current cost: 10
When complete: You may contribute to two Family and/or Communal Responsibilities on your turn.</v>
      </c>
      <c r="C74" s="143"/>
      <c r="D74" s="143"/>
      <c r="E74" s="143"/>
      <c r="F74" s="143"/>
      <c r="G74" s="143"/>
      <c r="H74" s="70"/>
      <c r="I74" s="143" t="str">
        <f ca="1">IF(INDIRECT("FamilyResps!D"&amp;VALUE(J87))=0,"",INDIRECT("FamilyResps!D"&amp;VALUE(J87)))</f>
        <v>Pay 11, -1 for each Public Health completed.
Current cost: 11
When complete: For any Disaster Events you draw, treat it as if 4 have already been donated</v>
      </c>
      <c r="J74" s="143"/>
      <c r="K74" s="143"/>
      <c r="L74" s="143"/>
      <c r="M74" s="143"/>
      <c r="N74" s="143"/>
      <c r="O74" s="70"/>
      <c r="P74" s="144" t="str">
        <f ca="1">IF(INDIRECT("FamilyResps!D"&amp;VALUE(Q87))=0,"",INDIRECT("FamilyResps!D"&amp;VALUE(Q87)))</f>
        <v>Pay 12, -1 for each Food and Water completed.
Current cost: 12
When complete: At the start of each Festival, draw a random card from the Resource discard pile.</v>
      </c>
      <c r="Q74" s="144"/>
      <c r="R74" s="144"/>
      <c r="S74" s="144"/>
      <c r="T74" s="144"/>
      <c r="U74" s="144"/>
      <c r="V74" s="70"/>
      <c r="W74" s="143" t="str">
        <f ca="1">IF(INDIRECT("FamilyResps!D"&amp;VALUE(X87))=0,"",INDIRECT("FamilyResps!D"&amp;VALUE(X87)))</f>
        <v>Pay 11, -1 for each Communal Responsibility completed, to redeem your firstborn son from the Kohen.
Current cost: 11
When complete: Your hand size limit is now +1.</v>
      </c>
      <c r="X74" s="143"/>
      <c r="Y74" s="143"/>
      <c r="Z74" s="143"/>
      <c r="AA74" s="143"/>
      <c r="AB74" s="143"/>
      <c r="AC74" s="46"/>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s="39" customFormat="1" ht="12.75" customHeight="1" thickTop="1" thickBot="1" x14ac:dyDescent="0.25">
      <c r="A75" s="40"/>
      <c r="B75" s="143"/>
      <c r="C75" s="143"/>
      <c r="D75" s="143"/>
      <c r="E75" s="143"/>
      <c r="F75" s="143"/>
      <c r="G75" s="143"/>
      <c r="H75" s="70"/>
      <c r="I75" s="143"/>
      <c r="J75" s="143"/>
      <c r="K75" s="143"/>
      <c r="L75" s="143"/>
      <c r="M75" s="143"/>
      <c r="N75" s="143"/>
      <c r="O75" s="70"/>
      <c r="P75" s="144"/>
      <c r="Q75" s="144"/>
      <c r="R75" s="144"/>
      <c r="S75" s="144"/>
      <c r="T75" s="144"/>
      <c r="U75" s="144"/>
      <c r="V75" s="70"/>
      <c r="W75" s="143"/>
      <c r="X75" s="143"/>
      <c r="Y75" s="143"/>
      <c r="Z75" s="143"/>
      <c r="AA75" s="143"/>
      <c r="AB75" s="143"/>
      <c r="AC75" s="46"/>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s="39" customFormat="1" ht="12.75" customHeight="1" thickTop="1" thickBot="1" x14ac:dyDescent="0.25">
      <c r="A76" s="40"/>
      <c r="B76" s="143"/>
      <c r="C76" s="143"/>
      <c r="D76" s="143"/>
      <c r="E76" s="143"/>
      <c r="F76" s="143"/>
      <c r="G76" s="143"/>
      <c r="H76" s="70"/>
      <c r="I76" s="143"/>
      <c r="J76" s="143"/>
      <c r="K76" s="143"/>
      <c r="L76" s="143"/>
      <c r="M76" s="143"/>
      <c r="N76" s="143"/>
      <c r="O76" s="70"/>
      <c r="P76" s="144"/>
      <c r="Q76" s="144"/>
      <c r="R76" s="144"/>
      <c r="S76" s="144"/>
      <c r="T76" s="144"/>
      <c r="U76" s="144"/>
      <c r="V76" s="70"/>
      <c r="W76" s="143"/>
      <c r="X76" s="143"/>
      <c r="Y76" s="143"/>
      <c r="Z76" s="143"/>
      <c r="AA76" s="143"/>
      <c r="AB76" s="143"/>
      <c r="AC76" s="4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s="39" customFormat="1" ht="12.75" customHeight="1" thickTop="1" thickBot="1" x14ac:dyDescent="0.25">
      <c r="A77" s="40"/>
      <c r="B77" s="143"/>
      <c r="C77" s="143"/>
      <c r="D77" s="143"/>
      <c r="E77" s="143"/>
      <c r="F77" s="143"/>
      <c r="G77" s="143"/>
      <c r="H77" s="70"/>
      <c r="I77" s="143"/>
      <c r="J77" s="143"/>
      <c r="K77" s="143"/>
      <c r="L77" s="143"/>
      <c r="M77" s="143"/>
      <c r="N77" s="143"/>
      <c r="O77" s="70"/>
      <c r="P77" s="144"/>
      <c r="Q77" s="144"/>
      <c r="R77" s="144"/>
      <c r="S77" s="144"/>
      <c r="T77" s="144"/>
      <c r="U77" s="144"/>
      <c r="V77" s="70"/>
      <c r="W77" s="143"/>
      <c r="X77" s="143"/>
      <c r="Y77" s="143"/>
      <c r="Z77" s="143"/>
      <c r="AA77" s="143"/>
      <c r="AB77" s="143"/>
      <c r="AC77" s="46"/>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s="39" customFormat="1" ht="12.75" customHeight="1" thickTop="1" thickBot="1" x14ac:dyDescent="0.25">
      <c r="A78" s="40"/>
      <c r="B78" s="143"/>
      <c r="C78" s="143"/>
      <c r="D78" s="143"/>
      <c r="E78" s="143"/>
      <c r="F78" s="143"/>
      <c r="G78" s="143"/>
      <c r="H78" s="70"/>
      <c r="I78" s="143"/>
      <c r="J78" s="143"/>
      <c r="K78" s="143"/>
      <c r="L78" s="143"/>
      <c r="M78" s="143"/>
      <c r="N78" s="143"/>
      <c r="O78" s="70"/>
      <c r="P78" s="144"/>
      <c r="Q78" s="144"/>
      <c r="R78" s="144"/>
      <c r="S78" s="144"/>
      <c r="T78" s="144"/>
      <c r="U78" s="144"/>
      <c r="V78" s="70"/>
      <c r="W78" s="143"/>
      <c r="X78" s="143"/>
      <c r="Y78" s="143"/>
      <c r="Z78" s="143"/>
      <c r="AA78" s="143"/>
      <c r="AB78" s="143"/>
      <c r="AC78" s="46"/>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s="39" customFormat="1" ht="12.75" customHeight="1" thickTop="1" thickBot="1" x14ac:dyDescent="0.25">
      <c r="A79" s="40"/>
      <c r="B79" s="143"/>
      <c r="C79" s="143"/>
      <c r="D79" s="143"/>
      <c r="E79" s="143"/>
      <c r="F79" s="143"/>
      <c r="G79" s="143"/>
      <c r="H79" s="70"/>
      <c r="I79" s="143"/>
      <c r="J79" s="143"/>
      <c r="K79" s="143"/>
      <c r="L79" s="143"/>
      <c r="M79" s="143"/>
      <c r="N79" s="143"/>
      <c r="O79" s="70"/>
      <c r="P79" s="144"/>
      <c r="Q79" s="144"/>
      <c r="R79" s="144"/>
      <c r="S79" s="144"/>
      <c r="T79" s="144"/>
      <c r="U79" s="144"/>
      <c r="V79" s="70"/>
      <c r="W79" s="143"/>
      <c r="X79" s="143"/>
      <c r="Y79" s="143"/>
      <c r="Z79" s="143"/>
      <c r="AA79" s="143"/>
      <c r="AB79" s="143"/>
      <c r="AC79" s="46"/>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s="39" customFormat="1" ht="12.75" customHeight="1" thickTop="1" thickBot="1" x14ac:dyDescent="0.25">
      <c r="A80" s="40"/>
      <c r="B80" s="143"/>
      <c r="C80" s="143"/>
      <c r="D80" s="143"/>
      <c r="E80" s="143"/>
      <c r="F80" s="143"/>
      <c r="G80" s="143"/>
      <c r="H80" s="70"/>
      <c r="I80" s="143"/>
      <c r="J80" s="143"/>
      <c r="K80" s="143"/>
      <c r="L80" s="143"/>
      <c r="M80" s="143"/>
      <c r="N80" s="143"/>
      <c r="O80" s="70"/>
      <c r="P80" s="144"/>
      <c r="Q80" s="144"/>
      <c r="R80" s="144"/>
      <c r="S80" s="144"/>
      <c r="T80" s="144"/>
      <c r="U80" s="144"/>
      <c r="V80" s="70"/>
      <c r="W80" s="143"/>
      <c r="X80" s="143"/>
      <c r="Y80" s="143"/>
      <c r="Z80" s="143"/>
      <c r="AA80" s="143"/>
      <c r="AB80" s="143"/>
      <c r="AC80" s="46"/>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s="39" customFormat="1" ht="12.75" customHeight="1" thickTop="1" thickBot="1" x14ac:dyDescent="0.25">
      <c r="A81" s="40"/>
      <c r="B81" s="143"/>
      <c r="C81" s="143"/>
      <c r="D81" s="143"/>
      <c r="E81" s="143"/>
      <c r="F81" s="143"/>
      <c r="G81" s="143"/>
      <c r="H81" s="70"/>
      <c r="I81" s="143"/>
      <c r="J81" s="143"/>
      <c r="K81" s="143"/>
      <c r="L81" s="143"/>
      <c r="M81" s="143"/>
      <c r="N81" s="143"/>
      <c r="O81" s="70"/>
      <c r="P81" s="144"/>
      <c r="Q81" s="144"/>
      <c r="R81" s="144"/>
      <c r="S81" s="144"/>
      <c r="T81" s="144"/>
      <c r="U81" s="144"/>
      <c r="V81" s="70"/>
      <c r="W81" s="143"/>
      <c r="X81" s="143"/>
      <c r="Y81" s="143"/>
      <c r="Z81" s="143"/>
      <c r="AA81" s="143"/>
      <c r="AB81" s="143"/>
      <c r="AC81" s="46"/>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s="39" customFormat="1" ht="12.75" customHeight="1" thickTop="1" thickBot="1" x14ac:dyDescent="0.25">
      <c r="A82" s="40"/>
      <c r="B82" s="143"/>
      <c r="C82" s="143"/>
      <c r="D82" s="143"/>
      <c r="E82" s="143"/>
      <c r="F82" s="143"/>
      <c r="G82" s="143"/>
      <c r="H82" s="70"/>
      <c r="I82" s="143"/>
      <c r="J82" s="143"/>
      <c r="K82" s="143"/>
      <c r="L82" s="143"/>
      <c r="M82" s="143"/>
      <c r="N82" s="143"/>
      <c r="O82" s="70"/>
      <c r="P82" s="144"/>
      <c r="Q82" s="144"/>
      <c r="R82" s="144"/>
      <c r="S82" s="144"/>
      <c r="T82" s="144"/>
      <c r="U82" s="144"/>
      <c r="V82" s="70"/>
      <c r="W82" s="143"/>
      <c r="X82" s="143"/>
      <c r="Y82" s="143"/>
      <c r="Z82" s="143"/>
      <c r="AA82" s="143"/>
      <c r="AB82" s="143"/>
      <c r="AC82" s="46"/>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s="39" customFormat="1" ht="12.75" customHeight="1" thickTop="1" thickBot="1" x14ac:dyDescent="0.25">
      <c r="A83" s="40"/>
      <c r="B83" s="143"/>
      <c r="C83" s="143"/>
      <c r="D83" s="143"/>
      <c r="E83" s="143"/>
      <c r="F83" s="143"/>
      <c r="G83" s="143"/>
      <c r="H83" s="70"/>
      <c r="I83" s="143"/>
      <c r="J83" s="143"/>
      <c r="K83" s="143"/>
      <c r="L83" s="143"/>
      <c r="M83" s="143"/>
      <c r="N83" s="143"/>
      <c r="O83" s="70"/>
      <c r="P83" s="144"/>
      <c r="Q83" s="144"/>
      <c r="R83" s="144"/>
      <c r="S83" s="144"/>
      <c r="T83" s="144"/>
      <c r="U83" s="144"/>
      <c r="V83" s="70"/>
      <c r="W83" s="143"/>
      <c r="X83" s="143"/>
      <c r="Y83" s="143"/>
      <c r="Z83" s="143"/>
      <c r="AA83" s="143"/>
      <c r="AB83" s="143"/>
      <c r="AC83" s="46"/>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s="39" customFormat="1" ht="12.75" customHeight="1" thickTop="1" thickBot="1" x14ac:dyDescent="0.25">
      <c r="A84" s="40"/>
      <c r="B84" s="143"/>
      <c r="C84" s="143"/>
      <c r="D84" s="143"/>
      <c r="E84" s="143"/>
      <c r="F84" s="143"/>
      <c r="G84" s="143"/>
      <c r="H84" s="70"/>
      <c r="I84" s="143"/>
      <c r="J84" s="143"/>
      <c r="K84" s="143"/>
      <c r="L84" s="143"/>
      <c r="M84" s="143"/>
      <c r="N84" s="143"/>
      <c r="O84" s="70"/>
      <c r="P84" s="144"/>
      <c r="Q84" s="144"/>
      <c r="R84" s="144"/>
      <c r="S84" s="144"/>
      <c r="T84" s="144"/>
      <c r="U84" s="144"/>
      <c r="V84" s="70"/>
      <c r="W84" s="143"/>
      <c r="X84" s="143"/>
      <c r="Y84" s="143"/>
      <c r="Z84" s="143"/>
      <c r="AA84" s="143"/>
      <c r="AB84" s="143"/>
      <c r="AC84" s="46"/>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s="39" customFormat="1" ht="12.75" customHeight="1" thickTop="1" x14ac:dyDescent="0.2">
      <c r="A85" s="40"/>
      <c r="B85" s="143"/>
      <c r="C85" s="143"/>
      <c r="D85" s="143"/>
      <c r="E85" s="143"/>
      <c r="F85" s="143"/>
      <c r="G85" s="143"/>
      <c r="H85" s="70"/>
      <c r="I85" s="143"/>
      <c r="J85" s="143"/>
      <c r="K85" s="143"/>
      <c r="L85" s="143"/>
      <c r="M85" s="143"/>
      <c r="N85" s="143"/>
      <c r="O85" s="70"/>
      <c r="P85" s="144"/>
      <c r="Q85" s="144"/>
      <c r="R85" s="144"/>
      <c r="S85" s="144"/>
      <c r="T85" s="144"/>
      <c r="U85" s="144"/>
      <c r="V85" s="70"/>
      <c r="W85" s="143"/>
      <c r="X85" s="143"/>
      <c r="Y85" s="143"/>
      <c r="Z85" s="143"/>
      <c r="AA85" s="143"/>
      <c r="AB85" s="143"/>
      <c r="AC85" s="46"/>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39" customFormat="1" ht="9.75" customHeight="1" x14ac:dyDescent="0.2">
      <c r="A86" s="40"/>
      <c r="B86" s="103" t="str">
        <f ca="1">IF(INDIRECT("FamilyResps!E"&amp;VALUE(C87))=0,"",INDIRECT("FamilyResps!E"&amp;VALUE(C87)))</f>
        <v/>
      </c>
      <c r="C86" s="103"/>
      <c r="D86" s="103"/>
      <c r="E86" s="103"/>
      <c r="F86" s="103"/>
      <c r="G86" s="103"/>
      <c r="H86" s="46"/>
      <c r="I86" s="103" t="str">
        <f ca="1">IF(INDIRECT("FamilyResps!E"&amp;VALUE(J87))=0,"",INDIRECT("FamilyResps!E"&amp;VALUE(J87)))</f>
        <v/>
      </c>
      <c r="J86" s="103"/>
      <c r="K86" s="103"/>
      <c r="L86" s="103"/>
      <c r="M86" s="103"/>
      <c r="N86" s="103"/>
      <c r="O86" s="46"/>
      <c r="P86" s="103" t="str">
        <f ca="1">IF(INDIRECT("FamilyResps!E"&amp;VALUE(Q87))=0,"",INDIRECT("FamilyResps!E"&amp;VALUE(Q87)))</f>
        <v/>
      </c>
      <c r="Q86" s="103"/>
      <c r="R86" s="103"/>
      <c r="S86" s="103"/>
      <c r="T86" s="103"/>
      <c r="U86" s="103"/>
      <c r="V86" s="46"/>
      <c r="W86" s="103" t="str">
        <f ca="1">IF(INDIRECT("FamilyResps!E"&amp;VALUE(X87))=0,"",INDIRECT("FamilyResps!E"&amp;VALUE(X87)))</f>
        <v/>
      </c>
      <c r="X86" s="103"/>
      <c r="Y86" s="103"/>
      <c r="Z86" s="103"/>
      <c r="AA86" s="103"/>
      <c r="AB86" s="103"/>
      <c r="AC86" s="4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s="39" customFormat="1" x14ac:dyDescent="0.2">
      <c r="A87" s="40"/>
      <c r="B87" s="47" t="str">
        <f ca="1">(INDIRECT("Data!A"&amp;5))</f>
        <v>REP</v>
      </c>
      <c r="C87" s="48">
        <f>X69+1</f>
        <v>3</v>
      </c>
      <c r="D87" s="48"/>
      <c r="E87" s="49"/>
      <c r="F87" s="50" t="s">
        <v>180</v>
      </c>
      <c r="G87" s="51" t="str">
        <f ca="1">(INDIRECT("Data!E"&amp;1))</f>
        <v>0.1.5</v>
      </c>
      <c r="H87" s="46"/>
      <c r="I87" s="47" t="str">
        <f ca="1">(INDIRECT("Data!A"&amp;5))</f>
        <v>REP</v>
      </c>
      <c r="J87" s="48">
        <f>J17+1</f>
        <v>4</v>
      </c>
      <c r="K87" s="48"/>
      <c r="L87" s="49"/>
      <c r="M87" s="50" t="s">
        <v>180</v>
      </c>
      <c r="N87" s="51" t="str">
        <f ca="1">(INDIRECT("Data!E"&amp;1))</f>
        <v>0.1.5</v>
      </c>
      <c r="O87" s="46"/>
      <c r="P87" s="47" t="str">
        <f ca="1">(INDIRECT("Data!A"&amp;5))</f>
        <v>REP</v>
      </c>
      <c r="Q87" s="48">
        <f>J87+1</f>
        <v>5</v>
      </c>
      <c r="R87" s="48"/>
      <c r="S87" s="49"/>
      <c r="T87" s="50" t="s">
        <v>180</v>
      </c>
      <c r="U87" s="51" t="str">
        <f ca="1">(INDIRECT("Data!E"&amp;1))</f>
        <v>0.1.5</v>
      </c>
      <c r="V87" s="46"/>
      <c r="W87" s="47" t="str">
        <f ca="1">(INDIRECT("Data!A"&amp;5))</f>
        <v>REP</v>
      </c>
      <c r="X87" s="48">
        <f>Q87+1</f>
        <v>6</v>
      </c>
      <c r="Y87" s="48"/>
      <c r="Z87" s="49"/>
      <c r="AA87" s="50" t="s">
        <v>180</v>
      </c>
      <c r="AB87" s="51" t="str">
        <f ca="1">(INDIRECT("Data!E"&amp;1))</f>
        <v>0.1.5</v>
      </c>
      <c r="AC87" s="46"/>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s="42" customFormat="1" ht="11.25" customHeight="1" x14ac:dyDescent="0.2">
      <c r="A88" s="40"/>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row>
    <row r="89" spans="1:1024" s="45" customFormat="1" ht="33.75" customHeight="1" thickBot="1" x14ac:dyDescent="0.35">
      <c r="A89" s="43"/>
      <c r="B89" s="142" t="str">
        <f ca="1">INDIRECT("FamilyResps!A" &amp;VALUE(C104))</f>
        <v>Teach a Trade</v>
      </c>
      <c r="C89" s="142"/>
      <c r="D89" s="142"/>
      <c r="E89" s="142"/>
      <c r="F89" s="142"/>
      <c r="G89" s="142"/>
      <c r="H89" s="69"/>
      <c r="I89" s="142" t="str">
        <f ca="1">INDIRECT("FamilyResps!A" &amp;VALUE(J104))</f>
        <v>Teach the Law</v>
      </c>
      <c r="J89" s="142"/>
      <c r="K89" s="142"/>
      <c r="L89" s="142"/>
      <c r="M89" s="142"/>
      <c r="N89" s="142"/>
      <c r="O89" s="69"/>
      <c r="P89" s="142" t="str">
        <f ca="1">INDIRECT("FamilyResps!A" &amp;VALUE(Q104))</f>
        <v>Teach to Swim</v>
      </c>
      <c r="Q89" s="142"/>
      <c r="R89" s="142"/>
      <c r="S89" s="142"/>
      <c r="T89" s="142"/>
      <c r="U89" s="142"/>
      <c r="V89" s="69"/>
      <c r="W89" s="142" t="str">
        <f ca="1">INDIRECT("FamilyResps!A" &amp;VALUE(X104))</f>
        <v>Celebrate Marriage</v>
      </c>
      <c r="X89" s="142"/>
      <c r="Y89" s="142"/>
      <c r="Z89" s="142"/>
      <c r="AA89" s="142"/>
      <c r="AB89" s="142"/>
      <c r="AC89" s="44"/>
    </row>
    <row r="90" spans="1:1024" s="39" customFormat="1" ht="18.75" thickTop="1" thickBot="1" x14ac:dyDescent="0.35">
      <c r="A90" s="40"/>
      <c r="B90" s="101" t="str">
        <f ca="1">IF(INDIRECT("FamilyResps!B"&amp;VALUE(C104))=0,"",INDIRECT("FamilyResps!B"&amp;VALUE(C104)))</f>
        <v>Family Responsibility</v>
      </c>
      <c r="C90" s="101"/>
      <c r="D90" s="101"/>
      <c r="E90" s="101"/>
      <c r="F90" s="101"/>
      <c r="G90" s="101"/>
      <c r="H90" s="46"/>
      <c r="I90" s="101" t="str">
        <f ca="1">IF(INDIRECT("FamilyResps!B"&amp;VALUE(J104))=0,"",INDIRECT("FamilyResps!B"&amp;VALUE(J104)))</f>
        <v>Family Responsibility</v>
      </c>
      <c r="J90" s="101"/>
      <c r="K90" s="101"/>
      <c r="L90" s="101"/>
      <c r="M90" s="101"/>
      <c r="N90" s="101"/>
      <c r="O90" s="46"/>
      <c r="P90" s="101" t="str">
        <f ca="1">IF(INDIRECT("FamilyResps!B"&amp;VALUE(Q104))=0,"",INDIRECT("FamilyResps!B"&amp;VALUE(Q104)))</f>
        <v>Family Responsibility</v>
      </c>
      <c r="Q90" s="101"/>
      <c r="R90" s="101"/>
      <c r="S90" s="101"/>
      <c r="T90" s="101"/>
      <c r="U90" s="101"/>
      <c r="V90" s="46"/>
      <c r="W90" s="101" t="str">
        <f ca="1">IF(INDIRECT("FamilyResps!B"&amp;VALUE(X104))=0,"",INDIRECT("FamilyResps!B"&amp;VALUE(X104)))</f>
        <v>Family Responsibility</v>
      </c>
      <c r="X90" s="101"/>
      <c r="Y90" s="101"/>
      <c r="Z90" s="101"/>
      <c r="AA90" s="101"/>
      <c r="AB90" s="101"/>
      <c r="AC90" s="46"/>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s="39" customFormat="1" ht="12.75" customHeight="1" thickTop="1" thickBot="1" x14ac:dyDescent="0.25">
      <c r="A91" s="40"/>
      <c r="B91" s="143" t="str">
        <f ca="1">IF(INDIRECT("FamilyResps!D"&amp;VALUE(C104))=0,"",INDIRECT("FamilyResps!D"&amp;VALUE(C104)))</f>
        <v>Pay 11, -2 for each Education completed.
Current cost: 11
When complete: Resources that list you as the owner are worth +1.</v>
      </c>
      <c r="C91" s="143"/>
      <c r="D91" s="143"/>
      <c r="E91" s="143"/>
      <c r="F91" s="143"/>
      <c r="G91" s="143"/>
      <c r="H91" s="70"/>
      <c r="I91" s="143" t="str">
        <f ca="1">IF(INDIRECT("FamilyResps!D"&amp;VALUE(J104))=0,"",INDIRECT("FamilyResps!D"&amp;VALUE(J104)))</f>
        <v>Pay 10, -2 for each Community and Law completed.
Current cost: 10
When complete: You may contribute to two Family and/or Communal Responsibilities on your turn.</v>
      </c>
      <c r="J91" s="143"/>
      <c r="K91" s="143"/>
      <c r="L91" s="143"/>
      <c r="M91" s="143"/>
      <c r="N91" s="143"/>
      <c r="O91" s="70"/>
      <c r="P91" s="143" t="str">
        <f ca="1">IF(INDIRECT("FamilyResps!D"&amp;VALUE(Q104))=0,"",INDIRECT("FamilyResps!D"&amp;VALUE(Q104)))</f>
        <v>Pay 11, -1 for each Public Health completed.
Current cost: 11
When complete: For any Disaster Events you draw, treat it as if 4 have already been donated</v>
      </c>
      <c r="Q91" s="143"/>
      <c r="R91" s="143"/>
      <c r="S91" s="143"/>
      <c r="T91" s="143"/>
      <c r="U91" s="143"/>
      <c r="V91" s="70"/>
      <c r="W91" s="144" t="str">
        <f ca="1">IF(INDIRECT("FamilyResps!D"&amp;VALUE(X104))=0,"",INDIRECT("FamilyResps!D"&amp;VALUE(X104)))</f>
        <v>Pay 12, -1 for each Food and Water completed.
Current cost: 12
When complete: At the start of each Festival, draw a random card from the Resource discard pile.</v>
      </c>
      <c r="X91" s="144"/>
      <c r="Y91" s="144"/>
      <c r="Z91" s="144"/>
      <c r="AA91" s="144"/>
      <c r="AB91" s="144"/>
      <c r="AC91" s="46"/>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s="39" customFormat="1" ht="12.75" customHeight="1" thickTop="1" thickBot="1" x14ac:dyDescent="0.25">
      <c r="A92" s="40"/>
      <c r="B92" s="143"/>
      <c r="C92" s="143"/>
      <c r="D92" s="143"/>
      <c r="E92" s="143"/>
      <c r="F92" s="143"/>
      <c r="G92" s="143"/>
      <c r="H92" s="70"/>
      <c r="I92" s="143"/>
      <c r="J92" s="143"/>
      <c r="K92" s="143"/>
      <c r="L92" s="143"/>
      <c r="M92" s="143"/>
      <c r="N92" s="143"/>
      <c r="O92" s="70"/>
      <c r="P92" s="143"/>
      <c r="Q92" s="143"/>
      <c r="R92" s="143"/>
      <c r="S92" s="143"/>
      <c r="T92" s="143"/>
      <c r="U92" s="143"/>
      <c r="V92" s="70"/>
      <c r="W92" s="144"/>
      <c r="X92" s="144"/>
      <c r="Y92" s="144"/>
      <c r="Z92" s="144"/>
      <c r="AA92" s="144"/>
      <c r="AB92" s="144"/>
      <c r="AC92" s="46"/>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s="39" customFormat="1" ht="12.75" customHeight="1" thickTop="1" thickBot="1" x14ac:dyDescent="0.25">
      <c r="A93" s="40"/>
      <c r="B93" s="143"/>
      <c r="C93" s="143"/>
      <c r="D93" s="143"/>
      <c r="E93" s="143"/>
      <c r="F93" s="143"/>
      <c r="G93" s="143"/>
      <c r="H93" s="70"/>
      <c r="I93" s="143"/>
      <c r="J93" s="143"/>
      <c r="K93" s="143"/>
      <c r="L93" s="143"/>
      <c r="M93" s="143"/>
      <c r="N93" s="143"/>
      <c r="O93" s="70"/>
      <c r="P93" s="143"/>
      <c r="Q93" s="143"/>
      <c r="R93" s="143"/>
      <c r="S93" s="143"/>
      <c r="T93" s="143"/>
      <c r="U93" s="143"/>
      <c r="V93" s="70"/>
      <c r="W93" s="144"/>
      <c r="X93" s="144"/>
      <c r="Y93" s="144"/>
      <c r="Z93" s="144"/>
      <c r="AA93" s="144"/>
      <c r="AB93" s="144"/>
      <c r="AC93" s="46"/>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s="39" customFormat="1" ht="12.75" customHeight="1" thickTop="1" thickBot="1" x14ac:dyDescent="0.25">
      <c r="A94" s="40"/>
      <c r="B94" s="143"/>
      <c r="C94" s="143"/>
      <c r="D94" s="143"/>
      <c r="E94" s="143"/>
      <c r="F94" s="143"/>
      <c r="G94" s="143"/>
      <c r="H94" s="70"/>
      <c r="I94" s="143"/>
      <c r="J94" s="143"/>
      <c r="K94" s="143"/>
      <c r="L94" s="143"/>
      <c r="M94" s="143"/>
      <c r="N94" s="143"/>
      <c r="O94" s="70"/>
      <c r="P94" s="143"/>
      <c r="Q94" s="143"/>
      <c r="R94" s="143"/>
      <c r="S94" s="143"/>
      <c r="T94" s="143"/>
      <c r="U94" s="143"/>
      <c r="V94" s="70"/>
      <c r="W94" s="144"/>
      <c r="X94" s="144"/>
      <c r="Y94" s="144"/>
      <c r="Z94" s="144"/>
      <c r="AA94" s="144"/>
      <c r="AB94" s="144"/>
      <c r="AC94" s="46"/>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39" customFormat="1" ht="12.75" customHeight="1" thickTop="1" thickBot="1" x14ac:dyDescent="0.25">
      <c r="A95" s="40"/>
      <c r="B95" s="143"/>
      <c r="C95" s="143"/>
      <c r="D95" s="143"/>
      <c r="E95" s="143"/>
      <c r="F95" s="143"/>
      <c r="G95" s="143"/>
      <c r="H95" s="70"/>
      <c r="I95" s="143"/>
      <c r="J95" s="143"/>
      <c r="K95" s="143"/>
      <c r="L95" s="143"/>
      <c r="M95" s="143"/>
      <c r="N95" s="143"/>
      <c r="O95" s="70"/>
      <c r="P95" s="143"/>
      <c r="Q95" s="143"/>
      <c r="R95" s="143"/>
      <c r="S95" s="143"/>
      <c r="T95" s="143"/>
      <c r="U95" s="143"/>
      <c r="V95" s="70"/>
      <c r="W95" s="144"/>
      <c r="X95" s="144"/>
      <c r="Y95" s="144"/>
      <c r="Z95" s="144"/>
      <c r="AA95" s="144"/>
      <c r="AB95" s="144"/>
      <c r="AC95" s="46"/>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s="39" customFormat="1" ht="12.75" customHeight="1" thickTop="1" thickBot="1" x14ac:dyDescent="0.25">
      <c r="A96" s="40"/>
      <c r="B96" s="143"/>
      <c r="C96" s="143"/>
      <c r="D96" s="143"/>
      <c r="E96" s="143"/>
      <c r="F96" s="143"/>
      <c r="G96" s="143"/>
      <c r="H96" s="70"/>
      <c r="I96" s="143"/>
      <c r="J96" s="143"/>
      <c r="K96" s="143"/>
      <c r="L96" s="143"/>
      <c r="M96" s="143"/>
      <c r="N96" s="143"/>
      <c r="O96" s="70"/>
      <c r="P96" s="143"/>
      <c r="Q96" s="143"/>
      <c r="R96" s="143"/>
      <c r="S96" s="143"/>
      <c r="T96" s="143"/>
      <c r="U96" s="143"/>
      <c r="V96" s="70"/>
      <c r="W96" s="144"/>
      <c r="X96" s="144"/>
      <c r="Y96" s="144"/>
      <c r="Z96" s="144"/>
      <c r="AA96" s="144"/>
      <c r="AB96" s="144"/>
      <c r="AC96" s="4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s="39" customFormat="1" ht="12.75" customHeight="1" thickTop="1" thickBot="1" x14ac:dyDescent="0.25">
      <c r="A97" s="40"/>
      <c r="B97" s="143"/>
      <c r="C97" s="143"/>
      <c r="D97" s="143"/>
      <c r="E97" s="143"/>
      <c r="F97" s="143"/>
      <c r="G97" s="143"/>
      <c r="H97" s="70"/>
      <c r="I97" s="143"/>
      <c r="J97" s="143"/>
      <c r="K97" s="143"/>
      <c r="L97" s="143"/>
      <c r="M97" s="143"/>
      <c r="N97" s="143"/>
      <c r="O97" s="70"/>
      <c r="P97" s="143"/>
      <c r="Q97" s="143"/>
      <c r="R97" s="143"/>
      <c r="S97" s="143"/>
      <c r="T97" s="143"/>
      <c r="U97" s="143"/>
      <c r="V97" s="70"/>
      <c r="W97" s="144"/>
      <c r="X97" s="144"/>
      <c r="Y97" s="144"/>
      <c r="Z97" s="144"/>
      <c r="AA97" s="144"/>
      <c r="AB97" s="144"/>
      <c r="AC97" s="46"/>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s="39" customFormat="1" ht="12.75" customHeight="1" thickTop="1" thickBot="1" x14ac:dyDescent="0.25">
      <c r="A98" s="40"/>
      <c r="B98" s="143"/>
      <c r="C98" s="143"/>
      <c r="D98" s="143"/>
      <c r="E98" s="143"/>
      <c r="F98" s="143"/>
      <c r="G98" s="143"/>
      <c r="H98" s="70"/>
      <c r="I98" s="143"/>
      <c r="J98" s="143"/>
      <c r="K98" s="143"/>
      <c r="L98" s="143"/>
      <c r="M98" s="143"/>
      <c r="N98" s="143"/>
      <c r="O98" s="70"/>
      <c r="P98" s="143"/>
      <c r="Q98" s="143"/>
      <c r="R98" s="143"/>
      <c r="S98" s="143"/>
      <c r="T98" s="143"/>
      <c r="U98" s="143"/>
      <c r="V98" s="70"/>
      <c r="W98" s="144"/>
      <c r="X98" s="144"/>
      <c r="Y98" s="144"/>
      <c r="Z98" s="144"/>
      <c r="AA98" s="144"/>
      <c r="AB98" s="144"/>
      <c r="AC98" s="46"/>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s="39" customFormat="1" ht="12.75" customHeight="1" thickTop="1" thickBot="1" x14ac:dyDescent="0.25">
      <c r="A99" s="40"/>
      <c r="B99" s="143"/>
      <c r="C99" s="143"/>
      <c r="D99" s="143"/>
      <c r="E99" s="143"/>
      <c r="F99" s="143"/>
      <c r="G99" s="143"/>
      <c r="H99" s="70"/>
      <c r="I99" s="143"/>
      <c r="J99" s="143"/>
      <c r="K99" s="143"/>
      <c r="L99" s="143"/>
      <c r="M99" s="143"/>
      <c r="N99" s="143"/>
      <c r="O99" s="70"/>
      <c r="P99" s="143"/>
      <c r="Q99" s="143"/>
      <c r="R99" s="143"/>
      <c r="S99" s="143"/>
      <c r="T99" s="143"/>
      <c r="U99" s="143"/>
      <c r="V99" s="70"/>
      <c r="W99" s="144"/>
      <c r="X99" s="144"/>
      <c r="Y99" s="144"/>
      <c r="Z99" s="144"/>
      <c r="AA99" s="144"/>
      <c r="AB99" s="144"/>
      <c r="AC99" s="46"/>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s="39" customFormat="1" ht="12.75" customHeight="1" thickTop="1" thickBot="1" x14ac:dyDescent="0.25">
      <c r="A100" s="40"/>
      <c r="B100" s="143"/>
      <c r="C100" s="143"/>
      <c r="D100" s="143"/>
      <c r="E100" s="143"/>
      <c r="F100" s="143"/>
      <c r="G100" s="143"/>
      <c r="H100" s="70"/>
      <c r="I100" s="143"/>
      <c r="J100" s="143"/>
      <c r="K100" s="143"/>
      <c r="L100" s="143"/>
      <c r="M100" s="143"/>
      <c r="N100" s="143"/>
      <c r="O100" s="70"/>
      <c r="P100" s="143"/>
      <c r="Q100" s="143"/>
      <c r="R100" s="143"/>
      <c r="S100" s="143"/>
      <c r="T100" s="143"/>
      <c r="U100" s="143"/>
      <c r="V100" s="70"/>
      <c r="W100" s="144"/>
      <c r="X100" s="144"/>
      <c r="Y100" s="144"/>
      <c r="Z100" s="144"/>
      <c r="AA100" s="144"/>
      <c r="AB100" s="144"/>
      <c r="AC100" s="46"/>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s="39" customFormat="1" ht="12.75" customHeight="1" thickTop="1" thickBot="1" x14ac:dyDescent="0.25">
      <c r="A101" s="40"/>
      <c r="B101" s="143"/>
      <c r="C101" s="143"/>
      <c r="D101" s="143"/>
      <c r="E101" s="143"/>
      <c r="F101" s="143"/>
      <c r="G101" s="143"/>
      <c r="H101" s="70"/>
      <c r="I101" s="143"/>
      <c r="J101" s="143"/>
      <c r="K101" s="143"/>
      <c r="L101" s="143"/>
      <c r="M101" s="143"/>
      <c r="N101" s="143"/>
      <c r="O101" s="70"/>
      <c r="P101" s="143"/>
      <c r="Q101" s="143"/>
      <c r="R101" s="143"/>
      <c r="S101" s="143"/>
      <c r="T101" s="143"/>
      <c r="U101" s="143"/>
      <c r="V101" s="70"/>
      <c r="W101" s="144"/>
      <c r="X101" s="144"/>
      <c r="Y101" s="144"/>
      <c r="Z101" s="144"/>
      <c r="AA101" s="144"/>
      <c r="AB101" s="144"/>
      <c r="AC101" s="46"/>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s="39" customFormat="1" ht="12.75" customHeight="1" thickTop="1" x14ac:dyDescent="0.2">
      <c r="A102" s="40"/>
      <c r="B102" s="143"/>
      <c r="C102" s="143"/>
      <c r="D102" s="143"/>
      <c r="E102" s="143"/>
      <c r="F102" s="143"/>
      <c r="G102" s="143"/>
      <c r="H102" s="70"/>
      <c r="I102" s="143"/>
      <c r="J102" s="143"/>
      <c r="K102" s="143"/>
      <c r="L102" s="143"/>
      <c r="M102" s="143"/>
      <c r="N102" s="143"/>
      <c r="O102" s="70"/>
      <c r="P102" s="143"/>
      <c r="Q102" s="143"/>
      <c r="R102" s="143"/>
      <c r="S102" s="143"/>
      <c r="T102" s="143"/>
      <c r="U102" s="143"/>
      <c r="V102" s="70"/>
      <c r="W102" s="144"/>
      <c r="X102" s="144"/>
      <c r="Y102" s="144"/>
      <c r="Z102" s="144"/>
      <c r="AA102" s="144"/>
      <c r="AB102" s="144"/>
      <c r="AC102" s="46"/>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39" customFormat="1" ht="9.75" customHeight="1" x14ac:dyDescent="0.2">
      <c r="A103" s="40"/>
      <c r="B103" s="103" t="str">
        <f ca="1">IF(INDIRECT("FamilyResps!E"&amp;VALUE(C104))=0,"",INDIRECT("FamilyResps!E"&amp;VALUE(C104)))</f>
        <v/>
      </c>
      <c r="C103" s="103"/>
      <c r="D103" s="103"/>
      <c r="E103" s="103"/>
      <c r="F103" s="103"/>
      <c r="G103" s="103"/>
      <c r="H103" s="46"/>
      <c r="I103" s="103" t="str">
        <f ca="1">IF(INDIRECT("FamilyResps!E"&amp;VALUE(J104))=0,"",INDIRECT("FamilyResps!E"&amp;VALUE(J104)))</f>
        <v/>
      </c>
      <c r="J103" s="103"/>
      <c r="K103" s="103"/>
      <c r="L103" s="103"/>
      <c r="M103" s="103"/>
      <c r="N103" s="103"/>
      <c r="O103" s="46"/>
      <c r="P103" s="103" t="str">
        <f ca="1">IF(INDIRECT("FamilyResps!E"&amp;VALUE(Q104))=0,"",INDIRECT("FamilyResps!E"&amp;VALUE(Q104)))</f>
        <v/>
      </c>
      <c r="Q103" s="103"/>
      <c r="R103" s="103"/>
      <c r="S103" s="103"/>
      <c r="T103" s="103"/>
      <c r="U103" s="103"/>
      <c r="V103" s="46"/>
      <c r="W103" s="103" t="str">
        <f ca="1">IF(INDIRECT("FamilyResps!E"&amp;VALUE(X104))=0,"",INDIRECT("FamilyResps!E"&amp;VALUE(X104)))</f>
        <v/>
      </c>
      <c r="X103" s="103"/>
      <c r="Y103" s="103"/>
      <c r="Z103" s="103"/>
      <c r="AA103" s="103"/>
      <c r="AB103" s="103"/>
      <c r="AC103" s="46"/>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s="39" customFormat="1" x14ac:dyDescent="0.2">
      <c r="A104" s="40"/>
      <c r="B104" s="47" t="str">
        <f ca="1">(INDIRECT("Data!A"&amp;5))</f>
        <v>REP</v>
      </c>
      <c r="C104" s="48">
        <v>2</v>
      </c>
      <c r="D104" s="48"/>
      <c r="E104" s="49"/>
      <c r="F104" s="50" t="s">
        <v>180</v>
      </c>
      <c r="G104" s="51" t="str">
        <f ca="1">(INDIRECT("Data!E"&amp;1))</f>
        <v>0.1.5</v>
      </c>
      <c r="H104" s="46"/>
      <c r="I104" s="47" t="str">
        <f ca="1">(INDIRECT("Data!A"&amp;5))</f>
        <v>REP</v>
      </c>
      <c r="J104" s="48">
        <f>C104+1</f>
        <v>3</v>
      </c>
      <c r="K104" s="48"/>
      <c r="L104" s="49"/>
      <c r="M104" s="50" t="s">
        <v>180</v>
      </c>
      <c r="N104" s="51" t="str">
        <f ca="1">(INDIRECT("Data!E"&amp;1))</f>
        <v>0.1.5</v>
      </c>
      <c r="O104" s="46"/>
      <c r="P104" s="47" t="str">
        <f ca="1">(INDIRECT("Data!A"&amp;5))</f>
        <v>REP</v>
      </c>
      <c r="Q104" s="48">
        <f>J17+1</f>
        <v>4</v>
      </c>
      <c r="R104" s="48"/>
      <c r="S104" s="49"/>
      <c r="T104" s="50" t="s">
        <v>180</v>
      </c>
      <c r="U104" s="51" t="str">
        <f ca="1">(INDIRECT("Data!E"&amp;1))</f>
        <v>0.1.5</v>
      </c>
      <c r="V104" s="46"/>
      <c r="W104" s="47" t="str">
        <f ca="1">(INDIRECT("Data!A"&amp;5))</f>
        <v>REP</v>
      </c>
      <c r="X104" s="48">
        <f>Q104+1</f>
        <v>5</v>
      </c>
      <c r="Y104" s="48"/>
      <c r="Z104" s="49"/>
      <c r="AA104" s="50" t="s">
        <v>180</v>
      </c>
      <c r="AB104" s="51" t="str">
        <f ca="1">(INDIRECT("Data!E"&amp;1))</f>
        <v>0.1.5</v>
      </c>
      <c r="AC104" s="46"/>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s="42" customFormat="1" ht="11.25" customHeight="1" x14ac:dyDescent="0.2">
      <c r="A105" s="40"/>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row>
    <row r="106" spans="1:1024" s="42" customFormat="1" ht="11.25" customHeight="1" x14ac:dyDescent="0.2">
      <c r="A106" s="40"/>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row>
    <row r="107" spans="1:1024" s="45" customFormat="1" ht="33.75" customHeight="1" thickBot="1" x14ac:dyDescent="0.35">
      <c r="A107" s="43"/>
      <c r="B107" s="142" t="str">
        <f ca="1">INDIRECT("FamilyResps!A" &amp;VALUE(C122))</f>
        <v>Redemption of Firstborn</v>
      </c>
      <c r="C107" s="142"/>
      <c r="D107" s="142"/>
      <c r="E107" s="142"/>
      <c r="F107" s="142"/>
      <c r="G107" s="142"/>
      <c r="H107" s="69"/>
      <c r="I107" s="142"/>
      <c r="J107" s="142"/>
      <c r="K107" s="142"/>
      <c r="L107" s="142"/>
      <c r="M107" s="142"/>
      <c r="N107" s="142"/>
      <c r="O107" s="69"/>
      <c r="P107" s="142"/>
      <c r="Q107" s="142"/>
      <c r="R107" s="142"/>
      <c r="S107" s="142"/>
      <c r="T107" s="142"/>
      <c r="U107" s="142"/>
      <c r="V107" s="69"/>
      <c r="W107" s="142"/>
      <c r="X107" s="142"/>
      <c r="Y107" s="142"/>
      <c r="Z107" s="142"/>
      <c r="AA107" s="142"/>
      <c r="AB107" s="142"/>
      <c r="AC107" s="44"/>
    </row>
    <row r="108" spans="1:1024" s="39" customFormat="1" ht="18.75" thickTop="1" thickBot="1" x14ac:dyDescent="0.35">
      <c r="A108" s="40"/>
      <c r="B108" s="101" t="str">
        <f ca="1">IF(INDIRECT("FamilyResps!B"&amp;VALUE(C122))=0,"",INDIRECT("FamilyResps!B"&amp;VALUE(C122)))</f>
        <v>Family Responsibility</v>
      </c>
      <c r="C108" s="101"/>
      <c r="D108" s="101"/>
      <c r="E108" s="101"/>
      <c r="F108" s="101"/>
      <c r="G108" s="101"/>
      <c r="H108" s="46"/>
      <c r="I108" s="101"/>
      <c r="J108" s="101"/>
      <c r="K108" s="101"/>
      <c r="L108" s="101"/>
      <c r="M108" s="101"/>
      <c r="N108" s="101"/>
      <c r="O108" s="46"/>
      <c r="P108" s="101"/>
      <c r="Q108" s="101"/>
      <c r="R108" s="101"/>
      <c r="S108" s="101"/>
      <c r="T108" s="101"/>
      <c r="U108" s="101"/>
      <c r="V108" s="46"/>
      <c r="W108" s="101"/>
      <c r="X108" s="101"/>
      <c r="Y108" s="101"/>
      <c r="Z108" s="101"/>
      <c r="AA108" s="101"/>
      <c r="AB108" s="101"/>
      <c r="AC108" s="46"/>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s="39" customFormat="1" ht="12.75" customHeight="1" thickTop="1" thickBot="1" x14ac:dyDescent="0.25">
      <c r="A109" s="40"/>
      <c r="B109" s="143" t="str">
        <f ca="1">IF(INDIRECT("FamilyResps!D"&amp;VALUE(C122))=0,"",INDIRECT("FamilyResps!D"&amp;VALUE(C122)))</f>
        <v>Pay 11, -1 for each Communal Responsibility completed, to redeem your firstborn son from the Kohen.
Current cost: 11
When complete: Your hand size limit is now +1.</v>
      </c>
      <c r="C109" s="143"/>
      <c r="D109" s="143"/>
      <c r="E109" s="143"/>
      <c r="F109" s="143"/>
      <c r="G109" s="143"/>
      <c r="H109" s="70"/>
      <c r="I109" s="143"/>
      <c r="J109" s="143"/>
      <c r="K109" s="143"/>
      <c r="L109" s="143"/>
      <c r="M109" s="143"/>
      <c r="N109" s="143"/>
      <c r="O109" s="70"/>
      <c r="P109" s="143"/>
      <c r="Q109" s="143"/>
      <c r="R109" s="143"/>
      <c r="S109" s="143"/>
      <c r="T109" s="143"/>
      <c r="U109" s="143"/>
      <c r="V109" s="46"/>
      <c r="W109" s="102"/>
      <c r="X109" s="102"/>
      <c r="Y109" s="102"/>
      <c r="Z109" s="102"/>
      <c r="AA109" s="102"/>
      <c r="AB109" s="102"/>
      <c r="AC109" s="46"/>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s="39" customFormat="1" ht="12.75" customHeight="1" thickTop="1" thickBot="1" x14ac:dyDescent="0.25">
      <c r="A110" s="40"/>
      <c r="B110" s="143"/>
      <c r="C110" s="143"/>
      <c r="D110" s="143"/>
      <c r="E110" s="143"/>
      <c r="F110" s="143"/>
      <c r="G110" s="143"/>
      <c r="H110" s="70"/>
      <c r="I110" s="143"/>
      <c r="J110" s="143"/>
      <c r="K110" s="143"/>
      <c r="L110" s="143"/>
      <c r="M110" s="143"/>
      <c r="N110" s="143"/>
      <c r="O110" s="70"/>
      <c r="P110" s="143"/>
      <c r="Q110" s="143"/>
      <c r="R110" s="143"/>
      <c r="S110" s="143"/>
      <c r="T110" s="143"/>
      <c r="U110" s="143"/>
      <c r="V110" s="46"/>
      <c r="W110" s="102"/>
      <c r="X110" s="102"/>
      <c r="Y110" s="102"/>
      <c r="Z110" s="102"/>
      <c r="AA110" s="102"/>
      <c r="AB110" s="102"/>
      <c r="AC110" s="46"/>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s="39" customFormat="1" ht="12.75" customHeight="1" thickTop="1" thickBot="1" x14ac:dyDescent="0.25">
      <c r="A111" s="40"/>
      <c r="B111" s="143"/>
      <c r="C111" s="143"/>
      <c r="D111" s="143"/>
      <c r="E111" s="143"/>
      <c r="F111" s="143"/>
      <c r="G111" s="143"/>
      <c r="H111" s="70"/>
      <c r="I111" s="143"/>
      <c r="J111" s="143"/>
      <c r="K111" s="143"/>
      <c r="L111" s="143"/>
      <c r="M111" s="143"/>
      <c r="N111" s="143"/>
      <c r="O111" s="70"/>
      <c r="P111" s="143"/>
      <c r="Q111" s="143"/>
      <c r="R111" s="143"/>
      <c r="S111" s="143"/>
      <c r="T111" s="143"/>
      <c r="U111" s="143"/>
      <c r="V111" s="46"/>
      <c r="W111" s="102"/>
      <c r="X111" s="102"/>
      <c r="Y111" s="102"/>
      <c r="Z111" s="102"/>
      <c r="AA111" s="102"/>
      <c r="AB111" s="102"/>
      <c r="AC111" s="46"/>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s="39" customFormat="1" ht="12.75" customHeight="1" thickTop="1" thickBot="1" x14ac:dyDescent="0.25">
      <c r="A112" s="40"/>
      <c r="B112" s="143"/>
      <c r="C112" s="143"/>
      <c r="D112" s="143"/>
      <c r="E112" s="143"/>
      <c r="F112" s="143"/>
      <c r="G112" s="143"/>
      <c r="H112" s="70"/>
      <c r="I112" s="143"/>
      <c r="J112" s="143"/>
      <c r="K112" s="143"/>
      <c r="L112" s="143"/>
      <c r="M112" s="143"/>
      <c r="N112" s="143"/>
      <c r="O112" s="70"/>
      <c r="P112" s="143"/>
      <c r="Q112" s="143"/>
      <c r="R112" s="143"/>
      <c r="S112" s="143"/>
      <c r="T112" s="143"/>
      <c r="U112" s="143"/>
      <c r="V112" s="46"/>
      <c r="W112" s="102"/>
      <c r="X112" s="102"/>
      <c r="Y112" s="102"/>
      <c r="Z112" s="102"/>
      <c r="AA112" s="102"/>
      <c r="AB112" s="102"/>
      <c r="AC112" s="46"/>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s="39" customFormat="1" ht="12.75" customHeight="1" thickTop="1" thickBot="1" x14ac:dyDescent="0.25">
      <c r="A113" s="40"/>
      <c r="B113" s="143"/>
      <c r="C113" s="143"/>
      <c r="D113" s="143"/>
      <c r="E113" s="143"/>
      <c r="F113" s="143"/>
      <c r="G113" s="143"/>
      <c r="H113" s="70"/>
      <c r="I113" s="143"/>
      <c r="J113" s="143"/>
      <c r="K113" s="143"/>
      <c r="L113" s="143"/>
      <c r="M113" s="143"/>
      <c r="N113" s="143"/>
      <c r="O113" s="70"/>
      <c r="P113" s="143"/>
      <c r="Q113" s="143"/>
      <c r="R113" s="143"/>
      <c r="S113" s="143"/>
      <c r="T113" s="143"/>
      <c r="U113" s="143"/>
      <c r="V113" s="46"/>
      <c r="W113" s="102"/>
      <c r="X113" s="102"/>
      <c r="Y113" s="102"/>
      <c r="Z113" s="102"/>
      <c r="AA113" s="102"/>
      <c r="AB113" s="102"/>
      <c r="AC113" s="46"/>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s="39" customFormat="1" ht="12.75" customHeight="1" thickTop="1" thickBot="1" x14ac:dyDescent="0.25">
      <c r="A114" s="40"/>
      <c r="B114" s="143"/>
      <c r="C114" s="143"/>
      <c r="D114" s="143"/>
      <c r="E114" s="143"/>
      <c r="F114" s="143"/>
      <c r="G114" s="143"/>
      <c r="H114" s="70"/>
      <c r="I114" s="143"/>
      <c r="J114" s="143"/>
      <c r="K114" s="143"/>
      <c r="L114" s="143"/>
      <c r="M114" s="143"/>
      <c r="N114" s="143"/>
      <c r="O114" s="70"/>
      <c r="P114" s="143"/>
      <c r="Q114" s="143"/>
      <c r="R114" s="143"/>
      <c r="S114" s="143"/>
      <c r="T114" s="143"/>
      <c r="U114" s="143"/>
      <c r="V114" s="46"/>
      <c r="W114" s="102"/>
      <c r="X114" s="102"/>
      <c r="Y114" s="102"/>
      <c r="Z114" s="102"/>
      <c r="AA114" s="102"/>
      <c r="AB114" s="102"/>
      <c r="AC114" s="46"/>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s="39" customFormat="1" ht="12.75" customHeight="1" thickTop="1" thickBot="1" x14ac:dyDescent="0.25">
      <c r="A115" s="40"/>
      <c r="B115" s="143"/>
      <c r="C115" s="143"/>
      <c r="D115" s="143"/>
      <c r="E115" s="143"/>
      <c r="F115" s="143"/>
      <c r="G115" s="143"/>
      <c r="H115" s="70"/>
      <c r="I115" s="143"/>
      <c r="J115" s="143"/>
      <c r="K115" s="143"/>
      <c r="L115" s="143"/>
      <c r="M115" s="143"/>
      <c r="N115" s="143"/>
      <c r="O115" s="70"/>
      <c r="P115" s="143"/>
      <c r="Q115" s="143"/>
      <c r="R115" s="143"/>
      <c r="S115" s="143"/>
      <c r="T115" s="143"/>
      <c r="U115" s="143"/>
      <c r="V115" s="46"/>
      <c r="W115" s="102"/>
      <c r="X115" s="102"/>
      <c r="Y115" s="102"/>
      <c r="Z115" s="102"/>
      <c r="AA115" s="102"/>
      <c r="AB115" s="102"/>
      <c r="AC115" s="46"/>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s="39" customFormat="1" ht="12.75" customHeight="1" thickTop="1" thickBot="1" x14ac:dyDescent="0.25">
      <c r="A116" s="40"/>
      <c r="B116" s="143"/>
      <c r="C116" s="143"/>
      <c r="D116" s="143"/>
      <c r="E116" s="143"/>
      <c r="F116" s="143"/>
      <c r="G116" s="143"/>
      <c r="H116" s="70"/>
      <c r="I116" s="143"/>
      <c r="J116" s="143"/>
      <c r="K116" s="143"/>
      <c r="L116" s="143"/>
      <c r="M116" s="143"/>
      <c r="N116" s="143"/>
      <c r="O116" s="70"/>
      <c r="P116" s="143"/>
      <c r="Q116" s="143"/>
      <c r="R116" s="143"/>
      <c r="S116" s="143"/>
      <c r="T116" s="143"/>
      <c r="U116" s="143"/>
      <c r="V116" s="46"/>
      <c r="W116" s="102"/>
      <c r="X116" s="102"/>
      <c r="Y116" s="102"/>
      <c r="Z116" s="102"/>
      <c r="AA116" s="102"/>
      <c r="AB116" s="102"/>
      <c r="AC116" s="4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s="39" customFormat="1" ht="12.75" customHeight="1" thickTop="1" thickBot="1" x14ac:dyDescent="0.25">
      <c r="A117" s="40"/>
      <c r="B117" s="143"/>
      <c r="C117" s="143"/>
      <c r="D117" s="143"/>
      <c r="E117" s="143"/>
      <c r="F117" s="143"/>
      <c r="G117" s="143"/>
      <c r="H117" s="70"/>
      <c r="I117" s="143"/>
      <c r="J117" s="143"/>
      <c r="K117" s="143"/>
      <c r="L117" s="143"/>
      <c r="M117" s="143"/>
      <c r="N117" s="143"/>
      <c r="O117" s="70"/>
      <c r="P117" s="143"/>
      <c r="Q117" s="143"/>
      <c r="R117" s="143"/>
      <c r="S117" s="143"/>
      <c r="T117" s="143"/>
      <c r="U117" s="143"/>
      <c r="V117" s="46"/>
      <c r="W117" s="102"/>
      <c r="X117" s="102"/>
      <c r="Y117" s="102"/>
      <c r="Z117" s="102"/>
      <c r="AA117" s="102"/>
      <c r="AB117" s="102"/>
      <c r="AC117" s="46"/>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s="39" customFormat="1" ht="12.75" customHeight="1" thickTop="1" thickBot="1" x14ac:dyDescent="0.25">
      <c r="A118" s="40"/>
      <c r="B118" s="143"/>
      <c r="C118" s="143"/>
      <c r="D118" s="143"/>
      <c r="E118" s="143"/>
      <c r="F118" s="143"/>
      <c r="G118" s="143"/>
      <c r="H118" s="70"/>
      <c r="I118" s="143"/>
      <c r="J118" s="143"/>
      <c r="K118" s="143"/>
      <c r="L118" s="143"/>
      <c r="M118" s="143"/>
      <c r="N118" s="143"/>
      <c r="O118" s="70"/>
      <c r="P118" s="143"/>
      <c r="Q118" s="143"/>
      <c r="R118" s="143"/>
      <c r="S118" s="143"/>
      <c r="T118" s="143"/>
      <c r="U118" s="143"/>
      <c r="V118" s="46"/>
      <c r="W118" s="102"/>
      <c r="X118" s="102"/>
      <c r="Y118" s="102"/>
      <c r="Z118" s="102"/>
      <c r="AA118" s="102"/>
      <c r="AB118" s="102"/>
      <c r="AC118" s="46"/>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s="39" customFormat="1" ht="12.75" customHeight="1" thickTop="1" thickBot="1" x14ac:dyDescent="0.25">
      <c r="A119" s="40"/>
      <c r="B119" s="143"/>
      <c r="C119" s="143"/>
      <c r="D119" s="143"/>
      <c r="E119" s="143"/>
      <c r="F119" s="143"/>
      <c r="G119" s="143"/>
      <c r="H119" s="70"/>
      <c r="I119" s="143"/>
      <c r="J119" s="143"/>
      <c r="K119" s="143"/>
      <c r="L119" s="143"/>
      <c r="M119" s="143"/>
      <c r="N119" s="143"/>
      <c r="O119" s="70"/>
      <c r="P119" s="143"/>
      <c r="Q119" s="143"/>
      <c r="R119" s="143"/>
      <c r="S119" s="143"/>
      <c r="T119" s="143"/>
      <c r="U119" s="143"/>
      <c r="V119" s="46"/>
      <c r="W119" s="102"/>
      <c r="X119" s="102"/>
      <c r="Y119" s="102"/>
      <c r="Z119" s="102"/>
      <c r="AA119" s="102"/>
      <c r="AB119" s="102"/>
      <c r="AC119" s="46"/>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s="39" customFormat="1" ht="12.75" customHeight="1" thickTop="1" x14ac:dyDescent="0.2">
      <c r="A120" s="40"/>
      <c r="B120" s="143"/>
      <c r="C120" s="143"/>
      <c r="D120" s="143"/>
      <c r="E120" s="143"/>
      <c r="F120" s="143"/>
      <c r="G120" s="143"/>
      <c r="H120" s="70"/>
      <c r="I120" s="143"/>
      <c r="J120" s="143"/>
      <c r="K120" s="143"/>
      <c r="L120" s="143"/>
      <c r="M120" s="143"/>
      <c r="N120" s="143"/>
      <c r="O120" s="70"/>
      <c r="P120" s="143"/>
      <c r="Q120" s="143"/>
      <c r="R120" s="143"/>
      <c r="S120" s="143"/>
      <c r="T120" s="143"/>
      <c r="U120" s="143"/>
      <c r="V120" s="46"/>
      <c r="W120" s="102"/>
      <c r="X120" s="102"/>
      <c r="Y120" s="102"/>
      <c r="Z120" s="102"/>
      <c r="AA120" s="102"/>
      <c r="AB120" s="102"/>
      <c r="AC120" s="46"/>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s="39" customFormat="1" ht="9.75" customHeight="1" x14ac:dyDescent="0.2">
      <c r="A121" s="40"/>
      <c r="B121" s="103" t="str">
        <f ca="1">IF(INDIRECT("FamilyResps!E"&amp;VALUE(C122))=0,"",INDIRECT("FamilyResps!E"&amp;VALUE(C122)))</f>
        <v/>
      </c>
      <c r="C121" s="103"/>
      <c r="D121" s="103"/>
      <c r="E121" s="103"/>
      <c r="F121" s="103"/>
      <c r="G121" s="103"/>
      <c r="H121" s="46"/>
      <c r="I121" s="103"/>
      <c r="J121" s="103"/>
      <c r="K121" s="103"/>
      <c r="L121" s="103"/>
      <c r="M121" s="103"/>
      <c r="N121" s="103"/>
      <c r="O121" s="46"/>
      <c r="P121" s="103"/>
      <c r="Q121" s="103"/>
      <c r="R121" s="103"/>
      <c r="S121" s="103"/>
      <c r="T121" s="103"/>
      <c r="U121" s="103"/>
      <c r="V121" s="46"/>
      <c r="W121" s="103"/>
      <c r="X121" s="103"/>
      <c r="Y121" s="103"/>
      <c r="Z121" s="103"/>
      <c r="AA121" s="103"/>
      <c r="AB121" s="103"/>
      <c r="AC121" s="46"/>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s="39" customFormat="1" x14ac:dyDescent="0.2">
      <c r="A122" s="40"/>
      <c r="B122" s="47" t="str">
        <f ca="1">(INDIRECT("Data!A"&amp;5))</f>
        <v>REP</v>
      </c>
      <c r="C122" s="48">
        <f>X104+1</f>
        <v>6</v>
      </c>
      <c r="D122" s="48"/>
      <c r="E122" s="49"/>
      <c r="F122" s="50" t="s">
        <v>180</v>
      </c>
      <c r="G122" s="51" t="str">
        <f ca="1">(INDIRECT("Data!E"&amp;1))</f>
        <v>0.1.5</v>
      </c>
      <c r="H122" s="46"/>
      <c r="I122" s="47"/>
      <c r="J122" s="48"/>
      <c r="K122" s="48"/>
      <c r="L122" s="49"/>
      <c r="M122" s="50"/>
      <c r="N122" s="51"/>
      <c r="O122" s="46"/>
      <c r="P122" s="47"/>
      <c r="Q122" s="48"/>
      <c r="R122" s="48"/>
      <c r="S122" s="49"/>
      <c r="T122" s="50"/>
      <c r="U122" s="51"/>
      <c r="V122" s="46"/>
      <c r="W122" s="47"/>
      <c r="X122" s="48"/>
      <c r="Y122" s="48"/>
      <c r="Z122" s="49"/>
      <c r="AA122" s="50"/>
      <c r="AB122" s="51"/>
      <c r="AC122" s="46"/>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s="42" customFormat="1" ht="11.25" customHeight="1" x14ac:dyDescent="0.2">
      <c r="A123" s="4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row>
    <row r="124" spans="1:1024" s="45" customFormat="1" ht="33.75" customHeight="1" thickBot="1" x14ac:dyDescent="0.35">
      <c r="A124" s="43"/>
      <c r="B124" s="142"/>
      <c r="C124" s="142"/>
      <c r="D124" s="142"/>
      <c r="E124" s="142"/>
      <c r="F124" s="142"/>
      <c r="G124" s="142"/>
      <c r="H124" s="69"/>
      <c r="I124" s="142"/>
      <c r="J124" s="142"/>
      <c r="K124" s="142"/>
      <c r="L124" s="142"/>
      <c r="M124" s="142"/>
      <c r="N124" s="142"/>
      <c r="O124" s="69"/>
      <c r="P124" s="142"/>
      <c r="Q124" s="142"/>
      <c r="R124" s="142"/>
      <c r="S124" s="142"/>
      <c r="T124" s="142"/>
      <c r="U124" s="142"/>
      <c r="V124" s="69"/>
      <c r="W124" s="142"/>
      <c r="X124" s="142"/>
      <c r="Y124" s="142"/>
      <c r="Z124" s="142"/>
      <c r="AA124" s="142"/>
      <c r="AB124" s="142"/>
      <c r="AC124" s="44"/>
    </row>
    <row r="125" spans="1:1024" s="39" customFormat="1" ht="18.75" thickTop="1" thickBot="1" x14ac:dyDescent="0.35">
      <c r="A125" s="40"/>
      <c r="B125" s="101"/>
      <c r="C125" s="101"/>
      <c r="D125" s="101"/>
      <c r="E125" s="101"/>
      <c r="F125" s="101"/>
      <c r="G125" s="101"/>
      <c r="H125" s="46"/>
      <c r="I125" s="101"/>
      <c r="J125" s="101"/>
      <c r="K125" s="101"/>
      <c r="L125" s="101"/>
      <c r="M125" s="101"/>
      <c r="N125" s="101"/>
      <c r="O125" s="46"/>
      <c r="P125" s="101"/>
      <c r="Q125" s="101"/>
      <c r="R125" s="101"/>
      <c r="S125" s="101"/>
      <c r="T125" s="101"/>
      <c r="U125" s="101"/>
      <c r="V125" s="46"/>
      <c r="W125" s="101"/>
      <c r="X125" s="101"/>
      <c r="Y125" s="101"/>
      <c r="Z125" s="101"/>
      <c r="AA125" s="101"/>
      <c r="AB125" s="101"/>
      <c r="AC125" s="46"/>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s="39" customFormat="1" ht="12.75" customHeight="1" thickTop="1" thickBot="1" x14ac:dyDescent="0.25">
      <c r="A126" s="40"/>
      <c r="B126" s="102"/>
      <c r="C126" s="102"/>
      <c r="D126" s="102"/>
      <c r="E126" s="102"/>
      <c r="F126" s="102"/>
      <c r="G126" s="102"/>
      <c r="H126" s="46"/>
      <c r="I126" s="102"/>
      <c r="J126" s="102"/>
      <c r="K126" s="102"/>
      <c r="L126" s="102"/>
      <c r="M126" s="102"/>
      <c r="N126" s="102"/>
      <c r="O126" s="46"/>
      <c r="P126" s="102"/>
      <c r="Q126" s="102"/>
      <c r="R126" s="102"/>
      <c r="S126" s="102"/>
      <c r="T126" s="102"/>
      <c r="U126" s="102"/>
      <c r="V126" s="46"/>
      <c r="W126" s="102"/>
      <c r="X126" s="102"/>
      <c r="Y126" s="102"/>
      <c r="Z126" s="102"/>
      <c r="AA126" s="102"/>
      <c r="AB126" s="102"/>
      <c r="AC126" s="4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s="39" customFormat="1" ht="12.75" customHeight="1" thickTop="1" thickBot="1" x14ac:dyDescent="0.25">
      <c r="A127" s="40"/>
      <c r="B127" s="102"/>
      <c r="C127" s="102"/>
      <c r="D127" s="102"/>
      <c r="E127" s="102"/>
      <c r="F127" s="102"/>
      <c r="G127" s="102"/>
      <c r="H127" s="46"/>
      <c r="I127" s="102"/>
      <c r="J127" s="102"/>
      <c r="K127" s="102"/>
      <c r="L127" s="102"/>
      <c r="M127" s="102"/>
      <c r="N127" s="102"/>
      <c r="O127" s="46"/>
      <c r="P127" s="102"/>
      <c r="Q127" s="102"/>
      <c r="R127" s="102"/>
      <c r="S127" s="102"/>
      <c r="T127" s="102"/>
      <c r="U127" s="102"/>
      <c r="V127" s="46"/>
      <c r="W127" s="102"/>
      <c r="X127" s="102"/>
      <c r="Y127" s="102"/>
      <c r="Z127" s="102"/>
      <c r="AA127" s="102"/>
      <c r="AB127" s="102"/>
      <c r="AC127" s="46"/>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s="39" customFormat="1" ht="12.75" customHeight="1" thickTop="1" thickBot="1" x14ac:dyDescent="0.25">
      <c r="A128" s="40"/>
      <c r="B128" s="102"/>
      <c r="C128" s="102"/>
      <c r="D128" s="102"/>
      <c r="E128" s="102"/>
      <c r="F128" s="102"/>
      <c r="G128" s="102"/>
      <c r="H128" s="46"/>
      <c r="I128" s="102"/>
      <c r="J128" s="102"/>
      <c r="K128" s="102"/>
      <c r="L128" s="102"/>
      <c r="M128" s="102"/>
      <c r="N128" s="102"/>
      <c r="O128" s="46"/>
      <c r="P128" s="102"/>
      <c r="Q128" s="102"/>
      <c r="R128" s="102"/>
      <c r="S128" s="102"/>
      <c r="T128" s="102"/>
      <c r="U128" s="102"/>
      <c r="V128" s="46"/>
      <c r="W128" s="102"/>
      <c r="X128" s="102"/>
      <c r="Y128" s="102"/>
      <c r="Z128" s="102"/>
      <c r="AA128" s="102"/>
      <c r="AB128" s="102"/>
      <c r="AC128" s="46"/>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s="39" customFormat="1" ht="12.75" customHeight="1" thickTop="1" thickBot="1" x14ac:dyDescent="0.25">
      <c r="A129" s="40"/>
      <c r="B129" s="102"/>
      <c r="C129" s="102"/>
      <c r="D129" s="102"/>
      <c r="E129" s="102"/>
      <c r="F129" s="102"/>
      <c r="G129" s="102"/>
      <c r="H129" s="46"/>
      <c r="I129" s="102"/>
      <c r="J129" s="102"/>
      <c r="K129" s="102"/>
      <c r="L129" s="102"/>
      <c r="M129" s="102"/>
      <c r="N129" s="102"/>
      <c r="O129" s="46"/>
      <c r="P129" s="102"/>
      <c r="Q129" s="102"/>
      <c r="R129" s="102"/>
      <c r="S129" s="102"/>
      <c r="T129" s="102"/>
      <c r="U129" s="102"/>
      <c r="V129" s="46"/>
      <c r="W129" s="102"/>
      <c r="X129" s="102"/>
      <c r="Y129" s="102"/>
      <c r="Z129" s="102"/>
      <c r="AA129" s="102"/>
      <c r="AB129" s="102"/>
      <c r="AC129" s="46"/>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s="39" customFormat="1" ht="12.75" customHeight="1" thickTop="1" thickBot="1" x14ac:dyDescent="0.25">
      <c r="A130" s="40"/>
      <c r="B130" s="102"/>
      <c r="C130" s="102"/>
      <c r="D130" s="102"/>
      <c r="E130" s="102"/>
      <c r="F130" s="102"/>
      <c r="G130" s="102"/>
      <c r="H130" s="46"/>
      <c r="I130" s="102"/>
      <c r="J130" s="102"/>
      <c r="K130" s="102"/>
      <c r="L130" s="102"/>
      <c r="M130" s="102"/>
      <c r="N130" s="102"/>
      <c r="O130" s="46"/>
      <c r="P130" s="102"/>
      <c r="Q130" s="102"/>
      <c r="R130" s="102"/>
      <c r="S130" s="102"/>
      <c r="T130" s="102"/>
      <c r="U130" s="102"/>
      <c r="V130" s="46"/>
      <c r="W130" s="102"/>
      <c r="X130" s="102"/>
      <c r="Y130" s="102"/>
      <c r="Z130" s="102"/>
      <c r="AA130" s="102"/>
      <c r="AB130" s="102"/>
      <c r="AC130" s="46"/>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s="39" customFormat="1" ht="12.75" customHeight="1" thickTop="1" thickBot="1" x14ac:dyDescent="0.25">
      <c r="A131" s="40"/>
      <c r="B131" s="102"/>
      <c r="C131" s="102"/>
      <c r="D131" s="102"/>
      <c r="E131" s="102"/>
      <c r="F131" s="102"/>
      <c r="G131" s="102"/>
      <c r="H131" s="46"/>
      <c r="I131" s="102"/>
      <c r="J131" s="102"/>
      <c r="K131" s="102"/>
      <c r="L131" s="102"/>
      <c r="M131" s="102"/>
      <c r="N131" s="102"/>
      <c r="O131" s="46"/>
      <c r="P131" s="102"/>
      <c r="Q131" s="102"/>
      <c r="R131" s="102"/>
      <c r="S131" s="102"/>
      <c r="T131" s="102"/>
      <c r="U131" s="102"/>
      <c r="V131" s="46"/>
      <c r="W131" s="102"/>
      <c r="X131" s="102"/>
      <c r="Y131" s="102"/>
      <c r="Z131" s="102"/>
      <c r="AA131" s="102"/>
      <c r="AB131" s="102"/>
      <c r="AC131" s="46"/>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s="39" customFormat="1" ht="12.75" customHeight="1" thickTop="1" thickBot="1" x14ac:dyDescent="0.25">
      <c r="A132" s="40"/>
      <c r="B132" s="102"/>
      <c r="C132" s="102"/>
      <c r="D132" s="102"/>
      <c r="E132" s="102"/>
      <c r="F132" s="102"/>
      <c r="G132" s="102"/>
      <c r="H132" s="46"/>
      <c r="I132" s="102"/>
      <c r="J132" s="102"/>
      <c r="K132" s="102"/>
      <c r="L132" s="102"/>
      <c r="M132" s="102"/>
      <c r="N132" s="102"/>
      <c r="O132" s="46"/>
      <c r="P132" s="102"/>
      <c r="Q132" s="102"/>
      <c r="R132" s="102"/>
      <c r="S132" s="102"/>
      <c r="T132" s="102"/>
      <c r="U132" s="102"/>
      <c r="V132" s="46"/>
      <c r="W132" s="102"/>
      <c r="X132" s="102"/>
      <c r="Y132" s="102"/>
      <c r="Z132" s="102"/>
      <c r="AA132" s="102"/>
      <c r="AB132" s="102"/>
      <c r="AC132" s="46"/>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s="39" customFormat="1" ht="12.75" customHeight="1" thickTop="1" thickBot="1" x14ac:dyDescent="0.25">
      <c r="A133" s="40"/>
      <c r="B133" s="102"/>
      <c r="C133" s="102"/>
      <c r="D133" s="102"/>
      <c r="E133" s="102"/>
      <c r="F133" s="102"/>
      <c r="G133" s="102"/>
      <c r="H133" s="46"/>
      <c r="I133" s="102"/>
      <c r="J133" s="102"/>
      <c r="K133" s="102"/>
      <c r="L133" s="102"/>
      <c r="M133" s="102"/>
      <c r="N133" s="102"/>
      <c r="O133" s="46"/>
      <c r="P133" s="102"/>
      <c r="Q133" s="102"/>
      <c r="R133" s="102"/>
      <c r="S133" s="102"/>
      <c r="T133" s="102"/>
      <c r="U133" s="102"/>
      <c r="V133" s="46"/>
      <c r="W133" s="102"/>
      <c r="X133" s="102"/>
      <c r="Y133" s="102"/>
      <c r="Z133" s="102"/>
      <c r="AA133" s="102"/>
      <c r="AB133" s="102"/>
      <c r="AC133" s="46"/>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s="39" customFormat="1" ht="12.75" customHeight="1" thickTop="1" thickBot="1" x14ac:dyDescent="0.25">
      <c r="A134" s="40"/>
      <c r="B134" s="102"/>
      <c r="C134" s="102"/>
      <c r="D134" s="102"/>
      <c r="E134" s="102"/>
      <c r="F134" s="102"/>
      <c r="G134" s="102"/>
      <c r="H134" s="46"/>
      <c r="I134" s="102"/>
      <c r="J134" s="102"/>
      <c r="K134" s="102"/>
      <c r="L134" s="102"/>
      <c r="M134" s="102"/>
      <c r="N134" s="102"/>
      <c r="O134" s="46"/>
      <c r="P134" s="102"/>
      <c r="Q134" s="102"/>
      <c r="R134" s="102"/>
      <c r="S134" s="102"/>
      <c r="T134" s="102"/>
      <c r="U134" s="102"/>
      <c r="V134" s="46"/>
      <c r="W134" s="102"/>
      <c r="X134" s="102"/>
      <c r="Y134" s="102"/>
      <c r="Z134" s="102"/>
      <c r="AA134" s="102"/>
      <c r="AB134" s="102"/>
      <c r="AC134" s="46"/>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s="39" customFormat="1" ht="12.75" customHeight="1" thickTop="1" thickBot="1" x14ac:dyDescent="0.25">
      <c r="A135" s="40"/>
      <c r="B135" s="102"/>
      <c r="C135" s="102"/>
      <c r="D135" s="102"/>
      <c r="E135" s="102"/>
      <c r="F135" s="102"/>
      <c r="G135" s="102"/>
      <c r="H135" s="46"/>
      <c r="I135" s="102"/>
      <c r="J135" s="102"/>
      <c r="K135" s="102"/>
      <c r="L135" s="102"/>
      <c r="M135" s="102"/>
      <c r="N135" s="102"/>
      <c r="O135" s="46"/>
      <c r="P135" s="102"/>
      <c r="Q135" s="102"/>
      <c r="R135" s="102"/>
      <c r="S135" s="102"/>
      <c r="T135" s="102"/>
      <c r="U135" s="102"/>
      <c r="V135" s="46"/>
      <c r="W135" s="102"/>
      <c r="X135" s="102"/>
      <c r="Y135" s="102"/>
      <c r="Z135" s="102"/>
      <c r="AA135" s="102"/>
      <c r="AB135" s="102"/>
      <c r="AC135" s="46"/>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s="39" customFormat="1" ht="12.75" customHeight="1" thickTop="1" thickBot="1" x14ac:dyDescent="0.25">
      <c r="A136" s="40"/>
      <c r="B136" s="102"/>
      <c r="C136" s="102"/>
      <c r="D136" s="102"/>
      <c r="E136" s="102"/>
      <c r="F136" s="102"/>
      <c r="G136" s="102"/>
      <c r="H136" s="46"/>
      <c r="I136" s="102"/>
      <c r="J136" s="102"/>
      <c r="K136" s="102"/>
      <c r="L136" s="102"/>
      <c r="M136" s="102"/>
      <c r="N136" s="102"/>
      <c r="O136" s="46"/>
      <c r="P136" s="102"/>
      <c r="Q136" s="102"/>
      <c r="R136" s="102"/>
      <c r="S136" s="102"/>
      <c r="T136" s="102"/>
      <c r="U136" s="102"/>
      <c r="V136" s="46"/>
      <c r="W136" s="102"/>
      <c r="X136" s="102"/>
      <c r="Y136" s="102"/>
      <c r="Z136" s="102"/>
      <c r="AA136" s="102"/>
      <c r="AB136" s="102"/>
      <c r="AC136" s="4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s="39" customFormat="1" ht="12.75" customHeight="1" thickTop="1" x14ac:dyDescent="0.2">
      <c r="A137" s="40"/>
      <c r="B137" s="102"/>
      <c r="C137" s="102"/>
      <c r="D137" s="102"/>
      <c r="E137" s="102"/>
      <c r="F137" s="102"/>
      <c r="G137" s="102"/>
      <c r="H137" s="46"/>
      <c r="I137" s="102"/>
      <c r="J137" s="102"/>
      <c r="K137" s="102"/>
      <c r="L137" s="102"/>
      <c r="M137" s="102"/>
      <c r="N137" s="102"/>
      <c r="O137" s="46"/>
      <c r="P137" s="102"/>
      <c r="Q137" s="102"/>
      <c r="R137" s="102"/>
      <c r="S137" s="102"/>
      <c r="T137" s="102"/>
      <c r="U137" s="102"/>
      <c r="V137" s="46"/>
      <c r="W137" s="102"/>
      <c r="X137" s="102"/>
      <c r="Y137" s="102"/>
      <c r="Z137" s="102"/>
      <c r="AA137" s="102"/>
      <c r="AB137" s="102"/>
      <c r="AC137" s="46"/>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s="39" customFormat="1" ht="9.75" customHeight="1" x14ac:dyDescent="0.2">
      <c r="A138" s="40"/>
      <c r="B138" s="103"/>
      <c r="C138" s="103"/>
      <c r="D138" s="103"/>
      <c r="E138" s="103"/>
      <c r="F138" s="103"/>
      <c r="G138" s="103"/>
      <c r="H138" s="46"/>
      <c r="I138" s="103"/>
      <c r="J138" s="103"/>
      <c r="K138" s="103"/>
      <c r="L138" s="103"/>
      <c r="M138" s="103"/>
      <c r="N138" s="103"/>
      <c r="O138" s="46"/>
      <c r="P138" s="103"/>
      <c r="Q138" s="103"/>
      <c r="R138" s="103"/>
      <c r="S138" s="103"/>
      <c r="T138" s="103"/>
      <c r="U138" s="103"/>
      <c r="V138" s="46"/>
      <c r="W138" s="103"/>
      <c r="X138" s="103"/>
      <c r="Y138" s="103"/>
      <c r="Z138" s="103"/>
      <c r="AA138" s="103"/>
      <c r="AB138" s="103"/>
      <c r="AC138" s="46"/>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s="39" customFormat="1" x14ac:dyDescent="0.2">
      <c r="A139" s="40"/>
      <c r="B139" s="47"/>
      <c r="C139" s="48"/>
      <c r="D139" s="48"/>
      <c r="E139" s="49"/>
      <c r="F139" s="50"/>
      <c r="G139" s="51"/>
      <c r="H139" s="46"/>
      <c r="I139" s="47"/>
      <c r="J139" s="48"/>
      <c r="K139" s="48"/>
      <c r="L139" s="49"/>
      <c r="M139" s="50"/>
      <c r="N139" s="51"/>
      <c r="O139" s="46"/>
      <c r="P139" s="47"/>
      <c r="Q139" s="48"/>
      <c r="R139" s="48"/>
      <c r="S139" s="49"/>
      <c r="T139" s="50"/>
      <c r="U139" s="51"/>
      <c r="V139" s="46"/>
      <c r="W139" s="47"/>
      <c r="X139" s="48"/>
      <c r="Y139" s="48"/>
      <c r="Z139" s="49"/>
      <c r="AA139" s="50"/>
      <c r="AB139" s="51"/>
      <c r="AC139" s="46"/>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s="42" customFormat="1" ht="11.25" customHeight="1" x14ac:dyDescent="0.2">
      <c r="A140" s="4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row>
    <row r="141" spans="1:1024" s="39" customFormat="1" ht="11.25" customHeight="1" x14ac:dyDescent="0.2">
      <c r="H141" s="74"/>
      <c r="O141" s="74"/>
      <c r="V141" s="74"/>
      <c r="AC141" s="74"/>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s="45" customFormat="1" ht="33.75" customHeight="1" x14ac:dyDescent="0.2">
      <c r="A142" s="39"/>
      <c r="B142" s="39"/>
      <c r="C142" s="39"/>
      <c r="D142" s="39"/>
      <c r="E142" s="39"/>
      <c r="F142" s="39"/>
      <c r="G142" s="39"/>
      <c r="H142" s="74"/>
      <c r="I142" s="39"/>
      <c r="J142" s="39"/>
      <c r="K142" s="39"/>
      <c r="L142" s="39"/>
      <c r="M142" s="39"/>
      <c r="N142" s="39"/>
      <c r="O142" s="74"/>
      <c r="P142" s="39"/>
      <c r="Q142" s="39"/>
      <c r="R142" s="39"/>
      <c r="S142" s="39"/>
      <c r="T142" s="39"/>
      <c r="U142" s="39"/>
      <c r="V142" s="74"/>
      <c r="W142" s="39"/>
      <c r="X142" s="39"/>
      <c r="Y142" s="39"/>
      <c r="Z142" s="39"/>
      <c r="AA142" s="39"/>
      <c r="AB142" s="39"/>
      <c r="AC142" s="74"/>
    </row>
    <row r="143" spans="1:1024" s="39" customFormat="1" x14ac:dyDescent="0.2">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x14ac:dyDescent="0.2">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row>
    <row r="145" spans="1:1024" x14ac:dyDescent="0.2">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row>
    <row r="146" spans="1:1024" x14ac:dyDescent="0.2">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row>
    <row r="147" spans="1:1024" x14ac:dyDescent="0.2">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row>
    <row r="148" spans="1:1024" x14ac:dyDescent="0.2">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row>
    <row r="149" spans="1:1024" x14ac:dyDescent="0.2">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row>
    <row r="150" spans="1:1024" x14ac:dyDescent="0.2">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row>
    <row r="151" spans="1:1024" x14ac:dyDescent="0.2">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row>
    <row r="152" spans="1:1024" x14ac:dyDescent="0.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row>
    <row r="153" spans="1:1024" x14ac:dyDescent="0.2">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row>
    <row r="154" spans="1:1024" x14ac:dyDescent="0.2">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row>
    <row r="155" spans="1:1024" x14ac:dyDescent="0.2">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spans="1:1024" s="39" customFormat="1" ht="9.75" customHeight="1" x14ac:dyDescent="0.2">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s="39" customFormat="1" x14ac:dyDescent="0.2">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s="42" customFormat="1" ht="11.25" customHeight="1" x14ac:dyDescent="0.2">
      <c r="A158" s="39"/>
      <c r="B158" s="39"/>
      <c r="C158" s="39"/>
      <c r="D158" s="39"/>
      <c r="E158" s="39"/>
      <c r="F158" s="39"/>
      <c r="G158" s="39"/>
      <c r="H158" s="74"/>
      <c r="I158" s="39"/>
      <c r="J158" s="39"/>
      <c r="K158" s="39"/>
      <c r="L158" s="39"/>
      <c r="M158" s="39"/>
      <c r="N158" s="39"/>
      <c r="O158" s="74"/>
      <c r="P158" s="39"/>
      <c r="Q158" s="39"/>
      <c r="R158" s="39"/>
      <c r="S158" s="39"/>
      <c r="T158" s="39"/>
      <c r="U158" s="39"/>
      <c r="V158" s="74"/>
      <c r="W158" s="39"/>
      <c r="X158" s="39"/>
      <c r="Y158" s="39"/>
      <c r="Z158" s="39"/>
      <c r="AA158" s="39"/>
      <c r="AB158" s="39"/>
      <c r="AC158" s="74"/>
    </row>
    <row r="159" spans="1:1024" s="45" customFormat="1" ht="33.75" customHeight="1" x14ac:dyDescent="0.2">
      <c r="A159" s="39"/>
      <c r="B159" s="39"/>
      <c r="C159" s="39"/>
      <c r="D159" s="39"/>
      <c r="E159" s="39"/>
      <c r="F159" s="39"/>
      <c r="G159" s="39"/>
      <c r="H159" s="74"/>
      <c r="I159" s="39"/>
      <c r="J159" s="39"/>
      <c r="K159" s="39"/>
      <c r="L159" s="39"/>
      <c r="M159" s="39"/>
      <c r="N159" s="39"/>
      <c r="O159" s="74"/>
      <c r="P159" s="39"/>
      <c r="Q159" s="39"/>
      <c r="R159" s="39"/>
      <c r="S159" s="39"/>
      <c r="T159" s="39"/>
      <c r="U159" s="39"/>
      <c r="V159" s="74"/>
      <c r="W159" s="39"/>
      <c r="X159" s="39"/>
      <c r="Y159" s="39"/>
      <c r="Z159" s="39"/>
      <c r="AA159" s="39"/>
      <c r="AB159" s="39"/>
      <c r="AC159" s="74"/>
    </row>
    <row r="160" spans="1:1024" s="39" customFormat="1" x14ac:dyDescent="0.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spans="1:1024" x14ac:dyDescent="0.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row>
    <row r="163" spans="1:1024" x14ac:dyDescent="0.2">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spans="1:1024" x14ac:dyDescent="0.2">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row>
    <row r="165" spans="1:1024" x14ac:dyDescent="0.2">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row>
    <row r="166" spans="1:1024" x14ac:dyDescent="0.2">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row>
    <row r="167" spans="1:1024" x14ac:dyDescent="0.2">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row>
    <row r="168" spans="1:1024" x14ac:dyDescent="0.2">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row>
    <row r="169" spans="1:1024" x14ac:dyDescent="0.2">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row>
    <row r="170" spans="1:1024" x14ac:dyDescent="0.2">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row>
    <row r="171" spans="1:1024" x14ac:dyDescent="0.2">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row>
    <row r="172" spans="1:1024" x14ac:dyDescent="0.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row>
    <row r="173" spans="1:1024" s="39" customFormat="1" ht="9.75" customHeight="1" x14ac:dyDescent="0.2">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s="39" customFormat="1" x14ac:dyDescent="0.2">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s="42" customFormat="1" ht="11.25" customHeight="1" x14ac:dyDescent="0.2">
      <c r="A175" s="39"/>
      <c r="B175" s="39"/>
      <c r="C175" s="39"/>
      <c r="D175" s="39"/>
      <c r="E175" s="39"/>
      <c r="F175" s="39"/>
      <c r="G175" s="39"/>
      <c r="H175" s="74"/>
      <c r="I175" s="39"/>
      <c r="J175" s="39"/>
      <c r="K175" s="39"/>
      <c r="L175" s="39"/>
      <c r="M175" s="39"/>
      <c r="N175" s="39"/>
      <c r="O175" s="74"/>
      <c r="P175" s="39"/>
      <c r="Q175" s="39"/>
      <c r="R175" s="39"/>
      <c r="S175" s="39"/>
      <c r="T175" s="39"/>
      <c r="U175" s="39"/>
      <c r="V175" s="74"/>
      <c r="W175" s="39"/>
      <c r="X175" s="39"/>
      <c r="Y175" s="39"/>
      <c r="Z175" s="39"/>
      <c r="AA175" s="39"/>
      <c r="AB175" s="39"/>
      <c r="AC175" s="74"/>
    </row>
    <row r="176" spans="1:1024" x14ac:dyDescent="0.2">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spans="1:29" x14ac:dyDescent="0.2">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spans="1:29" x14ac:dyDescent="0.2">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spans="1:29" x14ac:dyDescent="0.2">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spans="1:29" x14ac:dyDescent="0.2">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sheetData>
  <mergeCells count="128">
    <mergeCell ref="B126:G137"/>
    <mergeCell ref="I126:N137"/>
    <mergeCell ref="P126:U137"/>
    <mergeCell ref="W126:AB137"/>
    <mergeCell ref="B138:G138"/>
    <mergeCell ref="I138:N138"/>
    <mergeCell ref="P138:U138"/>
    <mergeCell ref="W138:AB138"/>
    <mergeCell ref="B121:G121"/>
    <mergeCell ref="I121:N121"/>
    <mergeCell ref="P121:U121"/>
    <mergeCell ref="W121:AB121"/>
    <mergeCell ref="B124:G124"/>
    <mergeCell ref="I124:N124"/>
    <mergeCell ref="P124:U124"/>
    <mergeCell ref="W124:AB124"/>
    <mergeCell ref="B125:G125"/>
    <mergeCell ref="I125:N125"/>
    <mergeCell ref="P125:U125"/>
    <mergeCell ref="W125:AB125"/>
    <mergeCell ref="B107:G107"/>
    <mergeCell ref="I107:N107"/>
    <mergeCell ref="P107:U107"/>
    <mergeCell ref="W107:AB107"/>
    <mergeCell ref="B108:G108"/>
    <mergeCell ref="I108:N108"/>
    <mergeCell ref="P108:U108"/>
    <mergeCell ref="W108:AB108"/>
    <mergeCell ref="B109:G120"/>
    <mergeCell ref="I109:N120"/>
    <mergeCell ref="P109:U120"/>
    <mergeCell ref="W109:AB120"/>
    <mergeCell ref="B90:G90"/>
    <mergeCell ref="I90:N90"/>
    <mergeCell ref="P90:U90"/>
    <mergeCell ref="W90:AB90"/>
    <mergeCell ref="B91:G102"/>
    <mergeCell ref="I91:N102"/>
    <mergeCell ref="P91:U102"/>
    <mergeCell ref="W91:AB102"/>
    <mergeCell ref="B103:G103"/>
    <mergeCell ref="I103:N103"/>
    <mergeCell ref="P103:U103"/>
    <mergeCell ref="W103:AB103"/>
    <mergeCell ref="B74:G85"/>
    <mergeCell ref="I74:N85"/>
    <mergeCell ref="P74:U85"/>
    <mergeCell ref="W74:AB85"/>
    <mergeCell ref="B86:G86"/>
    <mergeCell ref="I86:N86"/>
    <mergeCell ref="P86:U86"/>
    <mergeCell ref="W86:AB86"/>
    <mergeCell ref="B89:G89"/>
    <mergeCell ref="I89:N89"/>
    <mergeCell ref="P89:U89"/>
    <mergeCell ref="W89:AB89"/>
    <mergeCell ref="B68:G68"/>
    <mergeCell ref="I68:N68"/>
    <mergeCell ref="P68:U68"/>
    <mergeCell ref="W68:AB68"/>
    <mergeCell ref="B72:G72"/>
    <mergeCell ref="I72:N72"/>
    <mergeCell ref="P72:U72"/>
    <mergeCell ref="W72:AB72"/>
    <mergeCell ref="B73:G73"/>
    <mergeCell ref="I73:N73"/>
    <mergeCell ref="P73:U73"/>
    <mergeCell ref="W73:AB73"/>
    <mergeCell ref="B54:G54"/>
    <mergeCell ref="I54:N54"/>
    <mergeCell ref="P54:U54"/>
    <mergeCell ref="W54:AB54"/>
    <mergeCell ref="B55:G55"/>
    <mergeCell ref="I55:N55"/>
    <mergeCell ref="P55:U55"/>
    <mergeCell ref="W55:AB55"/>
    <mergeCell ref="B56:G67"/>
    <mergeCell ref="I56:N67"/>
    <mergeCell ref="P56:U67"/>
    <mergeCell ref="W56:AB67"/>
    <mergeCell ref="B38:G38"/>
    <mergeCell ref="I38:N38"/>
    <mergeCell ref="P38:U38"/>
    <mergeCell ref="W38:AB38"/>
    <mergeCell ref="B39:G50"/>
    <mergeCell ref="I39:N50"/>
    <mergeCell ref="P39:U50"/>
    <mergeCell ref="W39:AB50"/>
    <mergeCell ref="B51:G51"/>
    <mergeCell ref="I51:N51"/>
    <mergeCell ref="P51:U51"/>
    <mergeCell ref="W51:AB51"/>
    <mergeCell ref="B21:G32"/>
    <mergeCell ref="I21:N32"/>
    <mergeCell ref="P21:U32"/>
    <mergeCell ref="W21:AB32"/>
    <mergeCell ref="B33:G33"/>
    <mergeCell ref="I33:N33"/>
    <mergeCell ref="P33:U33"/>
    <mergeCell ref="W33:AB33"/>
    <mergeCell ref="B37:G37"/>
    <mergeCell ref="I37:N37"/>
    <mergeCell ref="P37:U37"/>
    <mergeCell ref="W37:AB37"/>
    <mergeCell ref="B16:G16"/>
    <mergeCell ref="I16:N16"/>
    <mergeCell ref="P16:U16"/>
    <mergeCell ref="W16:AB16"/>
    <mergeCell ref="B19:G19"/>
    <mergeCell ref="I19:N19"/>
    <mergeCell ref="P19:U19"/>
    <mergeCell ref="W19:AB19"/>
    <mergeCell ref="B20:G20"/>
    <mergeCell ref="I20:N20"/>
    <mergeCell ref="P20:U20"/>
    <mergeCell ref="W20:AB20"/>
    <mergeCell ref="B2:G2"/>
    <mergeCell ref="I2:N2"/>
    <mergeCell ref="P2:U2"/>
    <mergeCell ref="W2:AB2"/>
    <mergeCell ref="B3:G3"/>
    <mergeCell ref="I3:N3"/>
    <mergeCell ref="P3:U3"/>
    <mergeCell ref="W3:AB3"/>
    <mergeCell ref="B4:G15"/>
    <mergeCell ref="I4:N15"/>
    <mergeCell ref="P4:U15"/>
    <mergeCell ref="W4:AB15"/>
  </mergeCells>
  <conditionalFormatting sqref="B2:G2">
    <cfRule type="cellIs" dxfId="137" priority="1" operator="equal">
      <formula>"Test"</formula>
    </cfRule>
  </conditionalFormatting>
  <conditionalFormatting sqref="I2:N2">
    <cfRule type="cellIs" dxfId="136" priority="2" operator="equal">
      <formula>"Test"</formula>
    </cfRule>
  </conditionalFormatting>
  <conditionalFormatting sqref="P2:U2">
    <cfRule type="cellIs" dxfId="135" priority="3" operator="equal">
      <formula>"Test"</formula>
    </cfRule>
  </conditionalFormatting>
  <conditionalFormatting sqref="W2:AB2">
    <cfRule type="cellIs" dxfId="134" priority="4" operator="equal">
      <formula>"Test"</formula>
    </cfRule>
  </conditionalFormatting>
  <conditionalFormatting sqref="B19:G19">
    <cfRule type="cellIs" dxfId="133" priority="5" operator="equal">
      <formula>"Test"</formula>
    </cfRule>
  </conditionalFormatting>
  <conditionalFormatting sqref="I19:N19">
    <cfRule type="cellIs" dxfId="132" priority="6" operator="equal">
      <formula>"Test"</formula>
    </cfRule>
  </conditionalFormatting>
  <conditionalFormatting sqref="P19:U19">
    <cfRule type="cellIs" dxfId="131" priority="7" operator="equal">
      <formula>"Test"</formula>
    </cfRule>
  </conditionalFormatting>
  <conditionalFormatting sqref="B37:G37">
    <cfRule type="cellIs" dxfId="130" priority="8" operator="equal">
      <formula>"Test"</formula>
    </cfRule>
  </conditionalFormatting>
  <conditionalFormatting sqref="I37:N37">
    <cfRule type="cellIs" dxfId="129" priority="9" operator="equal">
      <formula>"Test"</formula>
    </cfRule>
  </conditionalFormatting>
  <conditionalFormatting sqref="P37:U37">
    <cfRule type="cellIs" dxfId="128" priority="10" operator="equal">
      <formula>"Test"</formula>
    </cfRule>
  </conditionalFormatting>
  <conditionalFormatting sqref="W37:AB37">
    <cfRule type="cellIs" dxfId="127" priority="11" operator="equal">
      <formula>"Test"</formula>
    </cfRule>
  </conditionalFormatting>
  <conditionalFormatting sqref="W107:AB107">
    <cfRule type="cellIs" dxfId="126" priority="12" operator="equal">
      <formula>"Test"</formula>
    </cfRule>
  </conditionalFormatting>
  <conditionalFormatting sqref="B124:G124">
    <cfRule type="cellIs" dxfId="125" priority="13" operator="equal">
      <formula>"Test"</formula>
    </cfRule>
  </conditionalFormatting>
  <conditionalFormatting sqref="I124:N124">
    <cfRule type="cellIs" dxfId="124" priority="14" operator="equal">
      <formula>"Test"</formula>
    </cfRule>
  </conditionalFormatting>
  <conditionalFormatting sqref="P124:U124">
    <cfRule type="cellIs" dxfId="123" priority="15" operator="equal">
      <formula>"Test"</formula>
    </cfRule>
  </conditionalFormatting>
  <conditionalFormatting sqref="W124:AB124">
    <cfRule type="cellIs" dxfId="122" priority="16" operator="equal">
      <formula>"Test"</formula>
    </cfRule>
  </conditionalFormatting>
  <conditionalFormatting sqref="W19:AB19">
    <cfRule type="cellIs" dxfId="121" priority="17" operator="equal">
      <formula>"Test"</formula>
    </cfRule>
  </conditionalFormatting>
  <conditionalFormatting sqref="B54:G54">
    <cfRule type="cellIs" dxfId="120" priority="18" operator="equal">
      <formula>"Test"</formula>
    </cfRule>
  </conditionalFormatting>
  <conditionalFormatting sqref="I54:N54">
    <cfRule type="cellIs" dxfId="119" priority="19" operator="equal">
      <formula>"Test"</formula>
    </cfRule>
  </conditionalFormatting>
  <conditionalFormatting sqref="P54:U54">
    <cfRule type="cellIs" dxfId="118" priority="20" operator="equal">
      <formula>"Test"</formula>
    </cfRule>
  </conditionalFormatting>
  <conditionalFormatting sqref="W54:AB54">
    <cfRule type="cellIs" dxfId="117" priority="21" operator="equal">
      <formula>"Test"</formula>
    </cfRule>
  </conditionalFormatting>
  <conditionalFormatting sqref="B72:G72">
    <cfRule type="cellIs" dxfId="116" priority="22" operator="equal">
      <formula>"Test"</formula>
    </cfRule>
  </conditionalFormatting>
  <conditionalFormatting sqref="I72:N72">
    <cfRule type="cellIs" dxfId="115" priority="23" operator="equal">
      <formula>"Test"</formula>
    </cfRule>
  </conditionalFormatting>
  <conditionalFormatting sqref="P72:U72">
    <cfRule type="cellIs" dxfId="114" priority="24" operator="equal">
      <formula>"Test"</formula>
    </cfRule>
  </conditionalFormatting>
  <conditionalFormatting sqref="W72:AB72">
    <cfRule type="cellIs" dxfId="113" priority="25" operator="equal">
      <formula>"Test"</formula>
    </cfRule>
  </conditionalFormatting>
  <conditionalFormatting sqref="B89:G89">
    <cfRule type="cellIs" dxfId="112" priority="26" operator="equal">
      <formula>"Test"</formula>
    </cfRule>
  </conditionalFormatting>
  <conditionalFormatting sqref="I89:N89">
    <cfRule type="cellIs" dxfId="111" priority="27" operator="equal">
      <formula>"Test"</formula>
    </cfRule>
  </conditionalFormatting>
  <conditionalFormatting sqref="P89:U89">
    <cfRule type="cellIs" dxfId="110" priority="28" operator="equal">
      <formula>"Test"</formula>
    </cfRule>
  </conditionalFormatting>
  <conditionalFormatting sqref="W89:AB89">
    <cfRule type="cellIs" dxfId="109" priority="29" operator="equal">
      <formula>"Test"</formula>
    </cfRule>
  </conditionalFormatting>
  <conditionalFormatting sqref="B107:G107">
    <cfRule type="cellIs" dxfId="108" priority="30" operator="equal">
      <formula>"Test"</formula>
    </cfRule>
  </conditionalFormatting>
  <conditionalFormatting sqref="I107:N107">
    <cfRule type="cellIs" dxfId="107" priority="31" operator="equal">
      <formula>"Test"</formula>
    </cfRule>
  </conditionalFormatting>
  <conditionalFormatting sqref="P107:U107">
    <cfRule type="cellIs" dxfId="106" priority="32" operator="equal">
      <formula>"Test"</formula>
    </cfRule>
  </conditionalFormatting>
  <printOptions horizontalCentered="1" verticalCentered="1"/>
  <pageMargins left="0.7" right="0.7" top="0.75" bottom="0.75" header="0.51180555555555496" footer="0.51180555555555496"/>
  <pageSetup firstPageNumber="0" orientation="landscape" r:id="rId1"/>
  <rowBreaks count="4" manualBreakCount="4">
    <brk id="35" max="16383" man="1"/>
    <brk id="70" max="16383" man="1"/>
    <brk id="105" max="16383" man="1"/>
    <brk id="140"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80"/>
  <sheetViews>
    <sheetView view="pageBreakPreview" topLeftCell="A43" zoomScaleNormal="85" zoomScalePageLayoutView="85" workbookViewId="0">
      <selection activeCell="AE82" sqref="AE82"/>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2.42578125" style="96" customWidth="1"/>
    <col min="30" max="1025" width="8.85546875" style="39"/>
  </cols>
  <sheetData>
    <row r="1" spans="1:1024" s="42" customFormat="1" ht="11.25" customHeight="1" x14ac:dyDescent="0.2">
      <c r="A1" s="4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row>
    <row r="2" spans="1:1024" s="45" customFormat="1" ht="33.75" customHeight="1" thickBot="1" x14ac:dyDescent="0.35">
      <c r="A2" s="43"/>
      <c r="B2" s="142" t="str">
        <f ca="1">INDIRECT("CommunalResps!A" &amp;VALUE(C17))</f>
        <v>Train a Teacher</v>
      </c>
      <c r="C2" s="142"/>
      <c r="D2" s="142"/>
      <c r="E2" s="142"/>
      <c r="F2" s="142"/>
      <c r="G2" s="142"/>
      <c r="H2" s="69"/>
      <c r="I2" s="142" t="str">
        <f ca="1">INDIRECT("CommunalResps!A" &amp;VALUE(J17))</f>
        <v>Train a Scribe</v>
      </c>
      <c r="J2" s="142"/>
      <c r="K2" s="142"/>
      <c r="L2" s="142"/>
      <c r="M2" s="142"/>
      <c r="N2" s="142"/>
      <c r="O2" s="69"/>
      <c r="P2" s="142" t="str">
        <f ca="1">INDIRECT("CommunalResps!A" &amp;VALUE(Q17))</f>
        <v>Train a Judge</v>
      </c>
      <c r="Q2" s="142"/>
      <c r="R2" s="142"/>
      <c r="S2" s="142"/>
      <c r="T2" s="142"/>
      <c r="U2" s="142"/>
      <c r="V2" s="69"/>
      <c r="W2" s="142" t="str">
        <f ca="1">INDIRECT("CommunalResps!A" &amp;VALUE(X17))</f>
        <v>Build a Synagogue</v>
      </c>
      <c r="X2" s="142"/>
      <c r="Y2" s="142"/>
      <c r="Z2" s="142"/>
      <c r="AA2" s="142"/>
      <c r="AB2" s="142"/>
      <c r="AC2" s="44"/>
    </row>
    <row r="3" spans="1:1024" s="39" customFormat="1" ht="18.75" thickTop="1" thickBot="1" x14ac:dyDescent="0.35">
      <c r="A3" s="40"/>
      <c r="B3" s="101" t="str">
        <f ca="1">IF(INDIRECT("CommunalResps!B"&amp;VALUE(C17))=0,"",INDIRECT("CommunalResps!B"&amp;VALUE(C17)))</f>
        <v>Communal Responsibility</v>
      </c>
      <c r="C3" s="101"/>
      <c r="D3" s="101"/>
      <c r="E3" s="101"/>
      <c r="F3" s="101"/>
      <c r="G3" s="101"/>
      <c r="H3" s="46"/>
      <c r="I3" s="101" t="str">
        <f ca="1">IF(INDIRECT("CommunalResps!B"&amp;VALUE(J17))=0,"",INDIRECT("CommunalResps!B"&amp;VALUE(J17)))</f>
        <v>Communal Responsibility</v>
      </c>
      <c r="J3" s="101"/>
      <c r="K3" s="101"/>
      <c r="L3" s="101"/>
      <c r="M3" s="101"/>
      <c r="N3" s="101"/>
      <c r="O3" s="46"/>
      <c r="P3" s="101" t="str">
        <f ca="1">IF(INDIRECT("CommunalResps!B"&amp;VALUE(Q17))=0,"",INDIRECT("CommunalResps!B"&amp;VALUE(Q17)))</f>
        <v>Communal Responsibility</v>
      </c>
      <c r="Q3" s="101"/>
      <c r="R3" s="101"/>
      <c r="S3" s="101"/>
      <c r="T3" s="101"/>
      <c r="U3" s="101"/>
      <c r="V3" s="46"/>
      <c r="W3" s="101" t="str">
        <f ca="1">IF(INDIRECT("CommunalResps!B"&amp;VALUE(X17))=0,"",INDIRECT("CommunalResps!B"&amp;VALUE(X17)))</f>
        <v>Communal Responsibility</v>
      </c>
      <c r="X3" s="101"/>
      <c r="Y3" s="101"/>
      <c r="Z3" s="101"/>
      <c r="AA3" s="101"/>
      <c r="AB3" s="101"/>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39" customFormat="1" ht="12.75" customHeight="1" thickTop="1" thickBot="1" x14ac:dyDescent="0.25">
      <c r="A4" s="40"/>
      <c r="B4" s="143" t="str">
        <f ca="1">IF(INDIRECT("CommunalResps!D"&amp;VALUE(C17))=0,"",INDIRECT("CommunalResps!D"&amp;VALUE(C17)))</f>
        <v>Collectively train a teacher. Pay 14, -2 for each Community and Law completed.
Current cost: 14</v>
      </c>
      <c r="C4" s="143"/>
      <c r="D4" s="143"/>
      <c r="E4" s="143"/>
      <c r="F4" s="143"/>
      <c r="G4" s="143"/>
      <c r="H4" s="70"/>
      <c r="I4" s="143" t="str">
        <f ca="1">IF(INDIRECT("CommunalResps!D"&amp;VALUE(J17))=0,"",INDIRECT("CommunalResps!D"&amp;VALUE(J17)))</f>
        <v>Collectively train a scribe. Pay 14, -2 for each Community and Law completed.
Current cost: 14</v>
      </c>
      <c r="J4" s="143"/>
      <c r="K4" s="143"/>
      <c r="L4" s="143"/>
      <c r="M4" s="143"/>
      <c r="N4" s="143"/>
      <c r="O4" s="70"/>
      <c r="P4" s="143" t="str">
        <f ca="1">IF(INDIRECT("CommunalResps!D"&amp;VALUE(Q17))=0,"",INDIRECT("CommunalResps!D"&amp;VALUE(Q17)))</f>
        <v>Collectively train a judge. Pay 12, -1 for each Public Health completed.
Current cost: 12</v>
      </c>
      <c r="Q4" s="143"/>
      <c r="R4" s="143"/>
      <c r="S4" s="143"/>
      <c r="T4" s="143"/>
      <c r="U4" s="143"/>
      <c r="V4" s="70"/>
      <c r="W4" s="143" t="str">
        <f ca="1">IF(INDIRECT("CommunalResps!D"&amp;VALUE(X17))=0,"",INDIRECT("CommunalResps!D"&amp;VALUE(X17)))</f>
        <v>Collectively build a Synagogue in your community. Pay 12, -1 for each Public Health completed.
Current cost: 12</v>
      </c>
      <c r="X4" s="143"/>
      <c r="Y4" s="143"/>
      <c r="Z4" s="143"/>
      <c r="AA4" s="143"/>
      <c r="AB4" s="143"/>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s="39" customFormat="1" ht="12.75" customHeight="1" thickTop="1" thickBot="1" x14ac:dyDescent="0.25">
      <c r="A5" s="40"/>
      <c r="B5" s="143"/>
      <c r="C5" s="143"/>
      <c r="D5" s="143"/>
      <c r="E5" s="143"/>
      <c r="F5" s="143"/>
      <c r="G5" s="143"/>
      <c r="H5" s="70"/>
      <c r="I5" s="143"/>
      <c r="J5" s="143"/>
      <c r="K5" s="143"/>
      <c r="L5" s="143"/>
      <c r="M5" s="143"/>
      <c r="N5" s="143"/>
      <c r="O5" s="70"/>
      <c r="P5" s="143"/>
      <c r="Q5" s="143"/>
      <c r="R5" s="143"/>
      <c r="S5" s="143"/>
      <c r="T5" s="143"/>
      <c r="U5" s="143"/>
      <c r="V5" s="70"/>
      <c r="W5" s="143"/>
      <c r="X5" s="143"/>
      <c r="Y5" s="143"/>
      <c r="Z5" s="143"/>
      <c r="AA5" s="143"/>
      <c r="AB5" s="143"/>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39" customFormat="1" ht="12.75" customHeight="1" thickTop="1" thickBot="1" x14ac:dyDescent="0.25">
      <c r="A6" s="40"/>
      <c r="B6" s="143"/>
      <c r="C6" s="143"/>
      <c r="D6" s="143"/>
      <c r="E6" s="143"/>
      <c r="F6" s="143"/>
      <c r="G6" s="143"/>
      <c r="H6" s="70"/>
      <c r="I6" s="143"/>
      <c r="J6" s="143"/>
      <c r="K6" s="143"/>
      <c r="L6" s="143"/>
      <c r="M6" s="143"/>
      <c r="N6" s="143"/>
      <c r="O6" s="70"/>
      <c r="P6" s="143"/>
      <c r="Q6" s="143"/>
      <c r="R6" s="143"/>
      <c r="S6" s="143"/>
      <c r="T6" s="143"/>
      <c r="U6" s="143"/>
      <c r="V6" s="70"/>
      <c r="W6" s="143"/>
      <c r="X6" s="143"/>
      <c r="Y6" s="143"/>
      <c r="Z6" s="143"/>
      <c r="AA6" s="143"/>
      <c r="AB6" s="143"/>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39" customFormat="1" ht="12.75" customHeight="1" thickTop="1" thickBot="1" x14ac:dyDescent="0.25">
      <c r="A7" s="40"/>
      <c r="B7" s="143"/>
      <c r="C7" s="143"/>
      <c r="D7" s="143"/>
      <c r="E7" s="143"/>
      <c r="F7" s="143"/>
      <c r="G7" s="143"/>
      <c r="H7" s="70"/>
      <c r="I7" s="143"/>
      <c r="J7" s="143"/>
      <c r="K7" s="143"/>
      <c r="L7" s="143"/>
      <c r="M7" s="143"/>
      <c r="N7" s="143"/>
      <c r="O7" s="70"/>
      <c r="P7" s="143"/>
      <c r="Q7" s="143"/>
      <c r="R7" s="143"/>
      <c r="S7" s="143"/>
      <c r="T7" s="143"/>
      <c r="U7" s="143"/>
      <c r="V7" s="70"/>
      <c r="W7" s="143"/>
      <c r="X7" s="143"/>
      <c r="Y7" s="143"/>
      <c r="Z7" s="143"/>
      <c r="AA7" s="143"/>
      <c r="AB7" s="143"/>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s="39" customFormat="1" ht="12.75" customHeight="1" thickTop="1" thickBot="1" x14ac:dyDescent="0.25">
      <c r="A8" s="40"/>
      <c r="B8" s="143"/>
      <c r="C8" s="143"/>
      <c r="D8" s="143"/>
      <c r="E8" s="143"/>
      <c r="F8" s="143"/>
      <c r="G8" s="143"/>
      <c r="H8" s="70"/>
      <c r="I8" s="143"/>
      <c r="J8" s="143"/>
      <c r="K8" s="143"/>
      <c r="L8" s="143"/>
      <c r="M8" s="143"/>
      <c r="N8" s="143"/>
      <c r="O8" s="70"/>
      <c r="P8" s="143"/>
      <c r="Q8" s="143"/>
      <c r="R8" s="143"/>
      <c r="S8" s="143"/>
      <c r="T8" s="143"/>
      <c r="U8" s="143"/>
      <c r="V8" s="70"/>
      <c r="W8" s="143"/>
      <c r="X8" s="143"/>
      <c r="Y8" s="143"/>
      <c r="Z8" s="143"/>
      <c r="AA8" s="143"/>
      <c r="AB8" s="143"/>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s="39" customFormat="1" ht="12.75" customHeight="1" thickTop="1" thickBot="1" x14ac:dyDescent="0.25">
      <c r="A9" s="40"/>
      <c r="B9" s="143"/>
      <c r="C9" s="143"/>
      <c r="D9" s="143"/>
      <c r="E9" s="143"/>
      <c r="F9" s="143"/>
      <c r="G9" s="143"/>
      <c r="H9" s="70"/>
      <c r="I9" s="143"/>
      <c r="J9" s="143"/>
      <c r="K9" s="143"/>
      <c r="L9" s="143"/>
      <c r="M9" s="143"/>
      <c r="N9" s="143"/>
      <c r="O9" s="70"/>
      <c r="P9" s="143"/>
      <c r="Q9" s="143"/>
      <c r="R9" s="143"/>
      <c r="S9" s="143"/>
      <c r="T9" s="143"/>
      <c r="U9" s="143"/>
      <c r="V9" s="70"/>
      <c r="W9" s="143"/>
      <c r="X9" s="143"/>
      <c r="Y9" s="143"/>
      <c r="Z9" s="143"/>
      <c r="AA9" s="143"/>
      <c r="AB9" s="143"/>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39" customFormat="1" ht="12.75" customHeight="1" thickTop="1" thickBot="1" x14ac:dyDescent="0.25">
      <c r="A10" s="40"/>
      <c r="B10" s="143"/>
      <c r="C10" s="143"/>
      <c r="D10" s="143"/>
      <c r="E10" s="143"/>
      <c r="F10" s="143"/>
      <c r="G10" s="143"/>
      <c r="H10" s="70"/>
      <c r="I10" s="143"/>
      <c r="J10" s="143"/>
      <c r="K10" s="143"/>
      <c r="L10" s="143"/>
      <c r="M10" s="143"/>
      <c r="N10" s="143"/>
      <c r="O10" s="70"/>
      <c r="P10" s="143"/>
      <c r="Q10" s="143"/>
      <c r="R10" s="143"/>
      <c r="S10" s="143"/>
      <c r="T10" s="143"/>
      <c r="U10" s="143"/>
      <c r="V10" s="70"/>
      <c r="W10" s="143"/>
      <c r="X10" s="143"/>
      <c r="Y10" s="143"/>
      <c r="Z10" s="143"/>
      <c r="AA10" s="143"/>
      <c r="AB10" s="143"/>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s="39" customFormat="1" ht="12.75" customHeight="1" thickTop="1" thickBot="1" x14ac:dyDescent="0.25">
      <c r="A11" s="40"/>
      <c r="B11" s="143"/>
      <c r="C11" s="143"/>
      <c r="D11" s="143"/>
      <c r="E11" s="143"/>
      <c r="F11" s="143"/>
      <c r="G11" s="143"/>
      <c r="H11" s="70"/>
      <c r="I11" s="143"/>
      <c r="J11" s="143"/>
      <c r="K11" s="143"/>
      <c r="L11" s="143"/>
      <c r="M11" s="143"/>
      <c r="N11" s="143"/>
      <c r="O11" s="70"/>
      <c r="P11" s="143"/>
      <c r="Q11" s="143"/>
      <c r="R11" s="143"/>
      <c r="S11" s="143"/>
      <c r="T11" s="143"/>
      <c r="U11" s="143"/>
      <c r="V11" s="70"/>
      <c r="W11" s="143"/>
      <c r="X11" s="143"/>
      <c r="Y11" s="143"/>
      <c r="Z11" s="143"/>
      <c r="AA11" s="143"/>
      <c r="AB11" s="143"/>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39" customFormat="1" ht="12.75" customHeight="1" thickTop="1" thickBot="1" x14ac:dyDescent="0.25">
      <c r="A12" s="40"/>
      <c r="B12" s="143"/>
      <c r="C12" s="143"/>
      <c r="D12" s="143"/>
      <c r="E12" s="143"/>
      <c r="F12" s="143"/>
      <c r="G12" s="143"/>
      <c r="H12" s="70"/>
      <c r="I12" s="143"/>
      <c r="J12" s="143"/>
      <c r="K12" s="143"/>
      <c r="L12" s="143"/>
      <c r="M12" s="143"/>
      <c r="N12" s="143"/>
      <c r="O12" s="70"/>
      <c r="P12" s="143"/>
      <c r="Q12" s="143"/>
      <c r="R12" s="143"/>
      <c r="S12" s="143"/>
      <c r="T12" s="143"/>
      <c r="U12" s="143"/>
      <c r="V12" s="70"/>
      <c r="W12" s="143"/>
      <c r="X12" s="143"/>
      <c r="Y12" s="143"/>
      <c r="Z12" s="143"/>
      <c r="AA12" s="143"/>
      <c r="AB12" s="143"/>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s="39" customFormat="1" ht="12.75" customHeight="1" thickTop="1" thickBot="1" x14ac:dyDescent="0.25">
      <c r="A13" s="40"/>
      <c r="B13" s="143"/>
      <c r="C13" s="143"/>
      <c r="D13" s="143"/>
      <c r="E13" s="143"/>
      <c r="F13" s="143"/>
      <c r="G13" s="143"/>
      <c r="H13" s="70"/>
      <c r="I13" s="143"/>
      <c r="J13" s="143"/>
      <c r="K13" s="143"/>
      <c r="L13" s="143"/>
      <c r="M13" s="143"/>
      <c r="N13" s="143"/>
      <c r="O13" s="70"/>
      <c r="P13" s="143"/>
      <c r="Q13" s="143"/>
      <c r="R13" s="143"/>
      <c r="S13" s="143"/>
      <c r="T13" s="143"/>
      <c r="U13" s="143"/>
      <c r="V13" s="70"/>
      <c r="W13" s="143"/>
      <c r="X13" s="143"/>
      <c r="Y13" s="143"/>
      <c r="Z13" s="143"/>
      <c r="AA13" s="143"/>
      <c r="AB13" s="143"/>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39" customFormat="1" ht="12.75" customHeight="1" thickTop="1" thickBot="1" x14ac:dyDescent="0.25">
      <c r="A14" s="40"/>
      <c r="B14" s="143"/>
      <c r="C14" s="143"/>
      <c r="D14" s="143"/>
      <c r="E14" s="143"/>
      <c r="F14" s="143"/>
      <c r="G14" s="143"/>
      <c r="H14" s="70"/>
      <c r="I14" s="143"/>
      <c r="J14" s="143"/>
      <c r="K14" s="143"/>
      <c r="L14" s="143"/>
      <c r="M14" s="143"/>
      <c r="N14" s="143"/>
      <c r="O14" s="70"/>
      <c r="P14" s="143"/>
      <c r="Q14" s="143"/>
      <c r="R14" s="143"/>
      <c r="S14" s="143"/>
      <c r="T14" s="143"/>
      <c r="U14" s="143"/>
      <c r="V14" s="70"/>
      <c r="W14" s="143"/>
      <c r="X14" s="143"/>
      <c r="Y14" s="143"/>
      <c r="Z14" s="143"/>
      <c r="AA14" s="143"/>
      <c r="AB14" s="143"/>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39" customFormat="1" ht="12.75" customHeight="1" thickTop="1" x14ac:dyDescent="0.2">
      <c r="A15" s="40"/>
      <c r="B15" s="143"/>
      <c r="C15" s="143"/>
      <c r="D15" s="143"/>
      <c r="E15" s="143"/>
      <c r="F15" s="143"/>
      <c r="G15" s="143"/>
      <c r="H15" s="70"/>
      <c r="I15" s="143"/>
      <c r="J15" s="143"/>
      <c r="K15" s="143"/>
      <c r="L15" s="143"/>
      <c r="M15" s="143"/>
      <c r="N15" s="143"/>
      <c r="O15" s="70"/>
      <c r="P15" s="143"/>
      <c r="Q15" s="143"/>
      <c r="R15" s="143"/>
      <c r="S15" s="143"/>
      <c r="T15" s="143"/>
      <c r="U15" s="143"/>
      <c r="V15" s="70"/>
      <c r="W15" s="143"/>
      <c r="X15" s="143"/>
      <c r="Y15" s="143"/>
      <c r="Z15" s="143"/>
      <c r="AA15" s="143"/>
      <c r="AB15" s="143"/>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s="73" customFormat="1" ht="9.75" customHeight="1" x14ac:dyDescent="0.2">
      <c r="A16" s="71"/>
      <c r="B16" s="145" t="str">
        <f ca="1">IF(INDIRECT("CommunalResps!E"&amp;VALUE(C17))=0,"",INDIRECT("CommunalResps!E"&amp;VALUE(C17)))</f>
        <v>Education</v>
      </c>
      <c r="C16" s="145"/>
      <c r="D16" s="145"/>
      <c r="E16" s="145"/>
      <c r="F16" s="145"/>
      <c r="G16" s="145"/>
      <c r="H16" s="72"/>
      <c r="I16" s="145" t="str">
        <f ca="1">IF(INDIRECT("CommunalResps!E"&amp;VALUE(J17))=0,"",INDIRECT("CommunalResps!E"&amp;VALUE(J17)))</f>
        <v>Education</v>
      </c>
      <c r="J16" s="145"/>
      <c r="K16" s="145"/>
      <c r="L16" s="145"/>
      <c r="M16" s="145"/>
      <c r="N16" s="145"/>
      <c r="O16" s="72"/>
      <c r="P16" s="145" t="str">
        <f ca="1">IF(INDIRECT("CommunalResps!E"&amp;VALUE(Q17))=0,"",INDIRECT("CommunalResps!E"&amp;VALUE(Q17)))</f>
        <v>Community and Law</v>
      </c>
      <c r="Q16" s="145"/>
      <c r="R16" s="145"/>
      <c r="S16" s="145"/>
      <c r="T16" s="145"/>
      <c r="U16" s="145"/>
      <c r="V16" s="72"/>
      <c r="W16" s="145" t="str">
        <f ca="1">IF(INDIRECT("CommunalResps!E"&amp;VALUE(X17))=0,"",INDIRECT("CommunalResps!E"&amp;VALUE(X17)))</f>
        <v>Community and Law</v>
      </c>
      <c r="X16" s="145"/>
      <c r="Y16" s="145"/>
      <c r="Z16" s="145"/>
      <c r="AA16" s="145"/>
      <c r="AB16" s="145"/>
      <c r="AC16" s="72"/>
    </row>
    <row r="17" spans="1:1024" s="39" customFormat="1" x14ac:dyDescent="0.2">
      <c r="A17" s="40"/>
      <c r="B17" s="47" t="str">
        <f ca="1">(INDIRECT("Data!A"&amp;5))</f>
        <v>REP</v>
      </c>
      <c r="C17" s="48">
        <v>2</v>
      </c>
      <c r="D17" s="48"/>
      <c r="E17" s="49"/>
      <c r="F17" s="50" t="s">
        <v>180</v>
      </c>
      <c r="G17" s="51" t="str">
        <f ca="1">(INDIRECT("Data!E"&amp;1))</f>
        <v>0.1.5</v>
      </c>
      <c r="H17" s="46"/>
      <c r="I17" s="47" t="str">
        <f ca="1">(INDIRECT("Data!A"&amp;5))</f>
        <v>REP</v>
      </c>
      <c r="J17" s="48">
        <f>C17+1</f>
        <v>3</v>
      </c>
      <c r="K17" s="48"/>
      <c r="L17" s="49"/>
      <c r="M17" s="50" t="s">
        <v>180</v>
      </c>
      <c r="N17" s="51" t="str">
        <f ca="1">(INDIRECT("Data!E"&amp;1))</f>
        <v>0.1.5</v>
      </c>
      <c r="O17" s="46"/>
      <c r="P17" s="47" t="str">
        <f ca="1">(INDIRECT("Data!A"&amp;5))</f>
        <v>REP</v>
      </c>
      <c r="Q17" s="48">
        <f>J17+1</f>
        <v>4</v>
      </c>
      <c r="R17" s="48"/>
      <c r="S17" s="49"/>
      <c r="T17" s="50" t="s">
        <v>180</v>
      </c>
      <c r="U17" s="51" t="str">
        <f ca="1">(INDIRECT("Data!E"&amp;1))</f>
        <v>0.1.5</v>
      </c>
      <c r="V17" s="46"/>
      <c r="W17" s="47" t="str">
        <f ca="1">(INDIRECT("Data!A"&amp;5))</f>
        <v>REP</v>
      </c>
      <c r="X17" s="48">
        <f>Q17+1</f>
        <v>5</v>
      </c>
      <c r="Y17" s="48"/>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row>
    <row r="19" spans="1:1024" s="45" customFormat="1" ht="33.75" customHeight="1" thickBot="1" x14ac:dyDescent="0.35">
      <c r="A19" s="43"/>
      <c r="B19" s="142" t="str">
        <f ca="1">INDIRECT("CommunalResps!A" &amp;VALUE(C34))</f>
        <v>Charity Collector</v>
      </c>
      <c r="C19" s="142"/>
      <c r="D19" s="142"/>
      <c r="E19" s="142"/>
      <c r="F19" s="142"/>
      <c r="G19" s="142"/>
      <c r="H19" s="69"/>
      <c r="I19" s="142" t="str">
        <f ca="1">INDIRECT("CommunalResps!A" &amp;VALUE(J34))</f>
        <v>Clean Water</v>
      </c>
      <c r="J19" s="142"/>
      <c r="K19" s="142"/>
      <c r="L19" s="142"/>
      <c r="M19" s="142"/>
      <c r="N19" s="142"/>
      <c r="O19" s="69"/>
      <c r="P19" s="142" t="str">
        <f ca="1">INDIRECT("CommunalResps!A" &amp;VALUE(Q34))</f>
        <v>Train a Butcher</v>
      </c>
      <c r="Q19" s="142"/>
      <c r="R19" s="142"/>
      <c r="S19" s="142"/>
      <c r="T19" s="142"/>
      <c r="U19" s="142"/>
      <c r="V19" s="69"/>
      <c r="W19" s="142" t="str">
        <f ca="1">INDIRECT("CommunalResps!A" &amp;VALUE(X34))</f>
        <v>Train a Doctor</v>
      </c>
      <c r="X19" s="142"/>
      <c r="Y19" s="142"/>
      <c r="Z19" s="142"/>
      <c r="AA19" s="142"/>
      <c r="AB19" s="142"/>
      <c r="AC19" s="44"/>
    </row>
    <row r="20" spans="1:1024" s="39" customFormat="1" ht="18.75" thickTop="1" thickBot="1" x14ac:dyDescent="0.35">
      <c r="A20" s="40"/>
      <c r="B20" s="101" t="str">
        <f ca="1">IF(INDIRECT("CommunalResps!B"&amp;VALUE(C34))=0,"",INDIRECT("CommunalResps!B"&amp;VALUE(C34)))</f>
        <v>Communal Responsibility</v>
      </c>
      <c r="C20" s="101"/>
      <c r="D20" s="101"/>
      <c r="E20" s="101"/>
      <c r="F20" s="101"/>
      <c r="G20" s="101"/>
      <c r="H20" s="46"/>
      <c r="I20" s="101" t="str">
        <f ca="1">IF(INDIRECT("CommunalResps!B"&amp;VALUE(J34))=0,"",INDIRECT("CommunalResps!B"&amp;VALUE(J34)))</f>
        <v>Communal Responsibility</v>
      </c>
      <c r="J20" s="101"/>
      <c r="K20" s="101"/>
      <c r="L20" s="101"/>
      <c r="M20" s="101"/>
      <c r="N20" s="101"/>
      <c r="O20" s="46"/>
      <c r="P20" s="101" t="str">
        <f ca="1">IF(INDIRECT("CommunalResps!B"&amp;VALUE(Q34))=0,"",INDIRECT("CommunalResps!B"&amp;VALUE(Q34)))</f>
        <v>Communal Responsibility</v>
      </c>
      <c r="Q20" s="101"/>
      <c r="R20" s="101"/>
      <c r="S20" s="101"/>
      <c r="T20" s="101"/>
      <c r="U20" s="101"/>
      <c r="V20" s="46"/>
      <c r="W20" s="101" t="str">
        <f ca="1">IF(INDIRECT("CommunalResps!B"&amp;VALUE(X34))=0,"",INDIRECT("CommunalResps!B"&amp;VALUE(X34)))</f>
        <v>Communal Responsibility</v>
      </c>
      <c r="X20" s="101"/>
      <c r="Y20" s="101"/>
      <c r="Z20" s="101"/>
      <c r="AA20" s="101"/>
      <c r="AB20" s="101"/>
      <c r="AC20" s="46"/>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s="39" customFormat="1" ht="12.75" customHeight="1" thickTop="1" thickBot="1" x14ac:dyDescent="0.25">
      <c r="A21" s="40"/>
      <c r="B21" s="143" t="str">
        <f ca="1">IF(INDIRECT("CommunalResps!D"&amp;VALUE(C34))=0,"",INDIRECT("CommunalResps!D"&amp;VALUE(C34)))</f>
        <v>Collectively donate towards charity. Pay 12, -1 for each Public Health completed.
Current cost: 12</v>
      </c>
      <c r="C21" s="143"/>
      <c r="D21" s="143"/>
      <c r="E21" s="143"/>
      <c r="F21" s="143"/>
      <c r="G21" s="143"/>
      <c r="H21" s="70"/>
      <c r="I21" s="143" t="str">
        <f ca="1">IF(INDIRECT("CommunalResps!D"&amp;VALUE(J34))=0,"",INDIRECT("CommunalResps!D"&amp;VALUE(J34)))</f>
        <v>Collectively get access to clean water. Pay 8, -2 for each Education completed.
Current cost: 8</v>
      </c>
      <c r="J21" s="143"/>
      <c r="K21" s="143"/>
      <c r="L21" s="143"/>
      <c r="M21" s="143"/>
      <c r="N21" s="143"/>
      <c r="O21" s="70"/>
      <c r="P21" s="144" t="str">
        <f ca="1">IF(INDIRECT("CommunalResps!D"&amp;VALUE(Q34))=0,"",INDIRECT("CommunalResps!D"&amp;VALUE(Q34)))</f>
        <v>Collectively train a butcher. Pay 8, -2 for each Education completed.
Current cost: 8</v>
      </c>
      <c r="Q21" s="144"/>
      <c r="R21" s="144"/>
      <c r="S21" s="144"/>
      <c r="T21" s="144"/>
      <c r="U21" s="144"/>
      <c r="V21" s="70"/>
      <c r="W21" s="144" t="str">
        <f ca="1">IF(INDIRECT("CommunalResps!D"&amp;VALUE(X34))=0,"",INDIRECT("CommunalResps!D"&amp;VALUE(X34)))</f>
        <v>Collectively train a doctor. Pay 10, -1 for each Food and Water completed. If Plague Event is drawn after this is complete, its donation cost is -2.
Current cost: 10</v>
      </c>
      <c r="X21" s="144"/>
      <c r="Y21" s="144"/>
      <c r="Z21" s="144"/>
      <c r="AA21" s="144"/>
      <c r="AB21" s="144"/>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s="39" customFormat="1" ht="12.75" customHeight="1" thickTop="1" thickBot="1" x14ac:dyDescent="0.25">
      <c r="A22" s="40"/>
      <c r="B22" s="143"/>
      <c r="C22" s="143"/>
      <c r="D22" s="143"/>
      <c r="E22" s="143"/>
      <c r="F22" s="143"/>
      <c r="G22" s="143"/>
      <c r="H22" s="70"/>
      <c r="I22" s="143"/>
      <c r="J22" s="143"/>
      <c r="K22" s="143"/>
      <c r="L22" s="143"/>
      <c r="M22" s="143"/>
      <c r="N22" s="143"/>
      <c r="O22" s="70"/>
      <c r="P22" s="144"/>
      <c r="Q22" s="144"/>
      <c r="R22" s="144"/>
      <c r="S22" s="144"/>
      <c r="T22" s="144"/>
      <c r="U22" s="144"/>
      <c r="V22" s="70"/>
      <c r="W22" s="144"/>
      <c r="X22" s="144"/>
      <c r="Y22" s="144"/>
      <c r="Z22" s="144"/>
      <c r="AA22" s="144"/>
      <c r="AB22" s="144"/>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39" customFormat="1" ht="12.75" customHeight="1" thickTop="1" thickBot="1" x14ac:dyDescent="0.25">
      <c r="A23" s="40"/>
      <c r="B23" s="143"/>
      <c r="C23" s="143"/>
      <c r="D23" s="143"/>
      <c r="E23" s="143"/>
      <c r="F23" s="143"/>
      <c r="G23" s="143"/>
      <c r="H23" s="70"/>
      <c r="I23" s="143"/>
      <c r="J23" s="143"/>
      <c r="K23" s="143"/>
      <c r="L23" s="143"/>
      <c r="M23" s="143"/>
      <c r="N23" s="143"/>
      <c r="O23" s="70"/>
      <c r="P23" s="144"/>
      <c r="Q23" s="144"/>
      <c r="R23" s="144"/>
      <c r="S23" s="144"/>
      <c r="T23" s="144"/>
      <c r="U23" s="144"/>
      <c r="V23" s="70"/>
      <c r="W23" s="144"/>
      <c r="X23" s="144"/>
      <c r="Y23" s="144"/>
      <c r="Z23" s="144"/>
      <c r="AA23" s="144"/>
      <c r="AB23" s="144"/>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39" customFormat="1" ht="12.75" customHeight="1" thickTop="1" thickBot="1" x14ac:dyDescent="0.25">
      <c r="A24" s="40"/>
      <c r="B24" s="143"/>
      <c r="C24" s="143"/>
      <c r="D24" s="143"/>
      <c r="E24" s="143"/>
      <c r="F24" s="143"/>
      <c r="G24" s="143"/>
      <c r="H24" s="70"/>
      <c r="I24" s="143"/>
      <c r="J24" s="143"/>
      <c r="K24" s="143"/>
      <c r="L24" s="143"/>
      <c r="M24" s="143"/>
      <c r="N24" s="143"/>
      <c r="O24" s="70"/>
      <c r="P24" s="144"/>
      <c r="Q24" s="144"/>
      <c r="R24" s="144"/>
      <c r="S24" s="144"/>
      <c r="T24" s="144"/>
      <c r="U24" s="144"/>
      <c r="V24" s="70"/>
      <c r="W24" s="144"/>
      <c r="X24" s="144"/>
      <c r="Y24" s="144"/>
      <c r="Z24" s="144"/>
      <c r="AA24" s="144"/>
      <c r="AB24" s="144"/>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39" customFormat="1" ht="12.75" customHeight="1" thickTop="1" thickBot="1" x14ac:dyDescent="0.25">
      <c r="A25" s="40"/>
      <c r="B25" s="143"/>
      <c r="C25" s="143"/>
      <c r="D25" s="143"/>
      <c r="E25" s="143"/>
      <c r="F25" s="143"/>
      <c r="G25" s="143"/>
      <c r="H25" s="70"/>
      <c r="I25" s="143"/>
      <c r="J25" s="143"/>
      <c r="K25" s="143"/>
      <c r="L25" s="143"/>
      <c r="M25" s="143"/>
      <c r="N25" s="143"/>
      <c r="O25" s="70"/>
      <c r="P25" s="144"/>
      <c r="Q25" s="144"/>
      <c r="R25" s="144"/>
      <c r="S25" s="144"/>
      <c r="T25" s="144"/>
      <c r="U25" s="144"/>
      <c r="V25" s="70"/>
      <c r="W25" s="144"/>
      <c r="X25" s="144"/>
      <c r="Y25" s="144"/>
      <c r="Z25" s="144"/>
      <c r="AA25" s="144"/>
      <c r="AB25" s="144"/>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39" customFormat="1" ht="12.75" customHeight="1" thickTop="1" thickBot="1" x14ac:dyDescent="0.25">
      <c r="A26" s="40"/>
      <c r="B26" s="143"/>
      <c r="C26" s="143"/>
      <c r="D26" s="143"/>
      <c r="E26" s="143"/>
      <c r="F26" s="143"/>
      <c r="G26" s="143"/>
      <c r="H26" s="70"/>
      <c r="I26" s="143"/>
      <c r="J26" s="143"/>
      <c r="K26" s="143"/>
      <c r="L26" s="143"/>
      <c r="M26" s="143"/>
      <c r="N26" s="143"/>
      <c r="O26" s="70"/>
      <c r="P26" s="144"/>
      <c r="Q26" s="144"/>
      <c r="R26" s="144"/>
      <c r="S26" s="144"/>
      <c r="T26" s="144"/>
      <c r="U26" s="144"/>
      <c r="V26" s="70"/>
      <c r="W26" s="144"/>
      <c r="X26" s="144"/>
      <c r="Y26" s="144"/>
      <c r="Z26" s="144"/>
      <c r="AA26" s="144"/>
      <c r="AB26" s="144"/>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s="39" customFormat="1" ht="12.75" customHeight="1" thickTop="1" thickBot="1" x14ac:dyDescent="0.25">
      <c r="A27" s="40"/>
      <c r="B27" s="143"/>
      <c r="C27" s="143"/>
      <c r="D27" s="143"/>
      <c r="E27" s="143"/>
      <c r="F27" s="143"/>
      <c r="G27" s="143"/>
      <c r="H27" s="70"/>
      <c r="I27" s="143"/>
      <c r="J27" s="143"/>
      <c r="K27" s="143"/>
      <c r="L27" s="143"/>
      <c r="M27" s="143"/>
      <c r="N27" s="143"/>
      <c r="O27" s="70"/>
      <c r="P27" s="144"/>
      <c r="Q27" s="144"/>
      <c r="R27" s="144"/>
      <c r="S27" s="144"/>
      <c r="T27" s="144"/>
      <c r="U27" s="144"/>
      <c r="V27" s="70"/>
      <c r="W27" s="144"/>
      <c r="X27" s="144"/>
      <c r="Y27" s="144"/>
      <c r="Z27" s="144"/>
      <c r="AA27" s="144"/>
      <c r="AB27" s="144"/>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39" customFormat="1" ht="12.75" customHeight="1" thickTop="1" thickBot="1" x14ac:dyDescent="0.25">
      <c r="A28" s="40"/>
      <c r="B28" s="143"/>
      <c r="C28" s="143"/>
      <c r="D28" s="143"/>
      <c r="E28" s="143"/>
      <c r="F28" s="143"/>
      <c r="G28" s="143"/>
      <c r="H28" s="70"/>
      <c r="I28" s="143"/>
      <c r="J28" s="143"/>
      <c r="K28" s="143"/>
      <c r="L28" s="143"/>
      <c r="M28" s="143"/>
      <c r="N28" s="143"/>
      <c r="O28" s="70"/>
      <c r="P28" s="144"/>
      <c r="Q28" s="144"/>
      <c r="R28" s="144"/>
      <c r="S28" s="144"/>
      <c r="T28" s="144"/>
      <c r="U28" s="144"/>
      <c r="V28" s="70"/>
      <c r="W28" s="144"/>
      <c r="X28" s="144"/>
      <c r="Y28" s="144"/>
      <c r="Z28" s="144"/>
      <c r="AA28" s="144"/>
      <c r="AB28" s="144"/>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s="39" customFormat="1" ht="12.75" customHeight="1" thickTop="1" thickBot="1" x14ac:dyDescent="0.25">
      <c r="A29" s="40"/>
      <c r="B29" s="143"/>
      <c r="C29" s="143"/>
      <c r="D29" s="143"/>
      <c r="E29" s="143"/>
      <c r="F29" s="143"/>
      <c r="G29" s="143"/>
      <c r="H29" s="70"/>
      <c r="I29" s="143"/>
      <c r="J29" s="143"/>
      <c r="K29" s="143"/>
      <c r="L29" s="143"/>
      <c r="M29" s="143"/>
      <c r="N29" s="143"/>
      <c r="O29" s="70"/>
      <c r="P29" s="144"/>
      <c r="Q29" s="144"/>
      <c r="R29" s="144"/>
      <c r="S29" s="144"/>
      <c r="T29" s="144"/>
      <c r="U29" s="144"/>
      <c r="V29" s="70"/>
      <c r="W29" s="144"/>
      <c r="X29" s="144"/>
      <c r="Y29" s="144"/>
      <c r="Z29" s="144"/>
      <c r="AA29" s="144"/>
      <c r="AB29" s="144"/>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s="39" customFormat="1" ht="12.75" customHeight="1" thickTop="1" thickBot="1" x14ac:dyDescent="0.25">
      <c r="A30" s="40"/>
      <c r="B30" s="143"/>
      <c r="C30" s="143"/>
      <c r="D30" s="143"/>
      <c r="E30" s="143"/>
      <c r="F30" s="143"/>
      <c r="G30" s="143"/>
      <c r="H30" s="70"/>
      <c r="I30" s="143"/>
      <c r="J30" s="143"/>
      <c r="K30" s="143"/>
      <c r="L30" s="143"/>
      <c r="M30" s="143"/>
      <c r="N30" s="143"/>
      <c r="O30" s="70"/>
      <c r="P30" s="144"/>
      <c r="Q30" s="144"/>
      <c r="R30" s="144"/>
      <c r="S30" s="144"/>
      <c r="T30" s="144"/>
      <c r="U30" s="144"/>
      <c r="V30" s="70"/>
      <c r="W30" s="144"/>
      <c r="X30" s="144"/>
      <c r="Y30" s="144"/>
      <c r="Z30" s="144"/>
      <c r="AA30" s="144"/>
      <c r="AB30" s="144"/>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39" customFormat="1" ht="12.75" customHeight="1" thickTop="1" thickBot="1" x14ac:dyDescent="0.25">
      <c r="A31" s="40"/>
      <c r="B31" s="143"/>
      <c r="C31" s="143"/>
      <c r="D31" s="143"/>
      <c r="E31" s="143"/>
      <c r="F31" s="143"/>
      <c r="G31" s="143"/>
      <c r="H31" s="70"/>
      <c r="I31" s="143"/>
      <c r="J31" s="143"/>
      <c r="K31" s="143"/>
      <c r="L31" s="143"/>
      <c r="M31" s="143"/>
      <c r="N31" s="143"/>
      <c r="O31" s="70"/>
      <c r="P31" s="144"/>
      <c r="Q31" s="144"/>
      <c r="R31" s="144"/>
      <c r="S31" s="144"/>
      <c r="T31" s="144"/>
      <c r="U31" s="144"/>
      <c r="V31" s="70"/>
      <c r="W31" s="144"/>
      <c r="X31" s="144"/>
      <c r="Y31" s="144"/>
      <c r="Z31" s="144"/>
      <c r="AA31" s="144"/>
      <c r="AB31" s="144"/>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s="39" customFormat="1" ht="12.75" customHeight="1" thickTop="1" x14ac:dyDescent="0.2">
      <c r="A32" s="40"/>
      <c r="B32" s="143"/>
      <c r="C32" s="143"/>
      <c r="D32" s="143"/>
      <c r="E32" s="143"/>
      <c r="F32" s="143"/>
      <c r="G32" s="143"/>
      <c r="H32" s="70"/>
      <c r="I32" s="143"/>
      <c r="J32" s="143"/>
      <c r="K32" s="143"/>
      <c r="L32" s="143"/>
      <c r="M32" s="143"/>
      <c r="N32" s="143"/>
      <c r="O32" s="70"/>
      <c r="P32" s="144"/>
      <c r="Q32" s="144"/>
      <c r="R32" s="144"/>
      <c r="S32" s="144"/>
      <c r="T32" s="144"/>
      <c r="U32" s="144"/>
      <c r="V32" s="70"/>
      <c r="W32" s="144"/>
      <c r="X32" s="144"/>
      <c r="Y32" s="144"/>
      <c r="Z32" s="144"/>
      <c r="AA32" s="144"/>
      <c r="AB32" s="144"/>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s="73" customFormat="1" ht="9.75" customHeight="1" x14ac:dyDescent="0.2">
      <c r="A33" s="71"/>
      <c r="B33" s="145" t="str">
        <f ca="1">IF(INDIRECT("CommunalResps!E"&amp;VALUE(C34))=0,"",INDIRECT("CommunalResps!E"&amp;VALUE(C34)))</f>
        <v>Community and Law</v>
      </c>
      <c r="C33" s="145"/>
      <c r="D33" s="145"/>
      <c r="E33" s="145"/>
      <c r="F33" s="145"/>
      <c r="G33" s="145"/>
      <c r="H33" s="72"/>
      <c r="I33" s="145" t="str">
        <f ca="1">IF(INDIRECT("CommunalResps!E"&amp;VALUE(J34))=0,"",INDIRECT("CommunalResps!E"&amp;VALUE(J34)))</f>
        <v>Food and Water</v>
      </c>
      <c r="J33" s="145"/>
      <c r="K33" s="145"/>
      <c r="L33" s="145"/>
      <c r="M33" s="145"/>
      <c r="N33" s="145"/>
      <c r="O33" s="72"/>
      <c r="P33" s="145" t="str">
        <f ca="1">IF(INDIRECT("CommunalResps!E"&amp;VALUE(Q34))=0,"",INDIRECT("CommunalResps!E"&amp;VALUE(Q34)))</f>
        <v>Food and Water</v>
      </c>
      <c r="Q33" s="145"/>
      <c r="R33" s="145"/>
      <c r="S33" s="145"/>
      <c r="T33" s="145"/>
      <c r="U33" s="145"/>
      <c r="V33" s="72"/>
      <c r="W33" s="145" t="str">
        <f ca="1">IF(INDIRECT("CommunalResps!E"&amp;VALUE(X34))=0,"",INDIRECT("CommunalResps!E"&amp;VALUE(X34)))</f>
        <v>Public Health</v>
      </c>
      <c r="X33" s="145"/>
      <c r="Y33" s="145"/>
      <c r="Z33" s="145"/>
      <c r="AA33" s="145"/>
      <c r="AB33" s="145"/>
      <c r="AC33" s="72"/>
    </row>
    <row r="34" spans="1:1024" s="39" customFormat="1" x14ac:dyDescent="0.2">
      <c r="A34" s="40"/>
      <c r="B34" s="47" t="str">
        <f ca="1">(INDIRECT("Data!A"&amp;5))</f>
        <v>REP</v>
      </c>
      <c r="C34" s="48">
        <f>X17+1</f>
        <v>6</v>
      </c>
      <c r="D34" s="48"/>
      <c r="E34" s="49"/>
      <c r="F34" s="50" t="s">
        <v>180</v>
      </c>
      <c r="G34" s="51" t="str">
        <f ca="1">(INDIRECT("Data!E"&amp;1))</f>
        <v>0.1.5</v>
      </c>
      <c r="H34" s="46"/>
      <c r="I34" s="47" t="str">
        <f ca="1">(INDIRECT("Data!A"&amp;5))</f>
        <v>REP</v>
      </c>
      <c r="J34" s="48">
        <f>C34+1</f>
        <v>7</v>
      </c>
      <c r="K34" s="48"/>
      <c r="L34" s="49"/>
      <c r="M34" s="50" t="s">
        <v>180</v>
      </c>
      <c r="N34" s="51" t="str">
        <f ca="1">(INDIRECT("Data!E"&amp;1))</f>
        <v>0.1.5</v>
      </c>
      <c r="O34" s="46"/>
      <c r="P34" s="47" t="str">
        <f ca="1">(INDIRECT("Data!A"&amp;5))</f>
        <v>REP</v>
      </c>
      <c r="Q34" s="48">
        <f>J34+1</f>
        <v>8</v>
      </c>
      <c r="R34" s="48"/>
      <c r="S34" s="49"/>
      <c r="T34" s="50" t="s">
        <v>180</v>
      </c>
      <c r="U34" s="51" t="str">
        <f ca="1">(INDIRECT("Data!E"&amp;1))</f>
        <v>0.1.5</v>
      </c>
      <c r="V34" s="46"/>
      <c r="W34" s="47" t="str">
        <f ca="1">(INDIRECT("Data!A"&amp;5))</f>
        <v>REP</v>
      </c>
      <c r="X34" s="48">
        <f>Q34+1</f>
        <v>9</v>
      </c>
      <c r="Y34" s="48"/>
      <c r="Z34" s="49"/>
      <c r="AA34" s="50" t="s">
        <v>180</v>
      </c>
      <c r="AB34" s="51" t="str">
        <f ca="1">(INDIRECT("Data!E"&amp;1))</f>
        <v>0.1.5</v>
      </c>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42" customFormat="1" ht="11.25" customHeight="1" x14ac:dyDescent="0.2">
      <c r="A35" s="4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row>
    <row r="36" spans="1:1024" s="42" customFormat="1" ht="11.25" customHeight="1" x14ac:dyDescent="0.2">
      <c r="A36" s="40"/>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row>
    <row r="37" spans="1:1024" s="45" customFormat="1" ht="33.75" customHeight="1" thickBot="1" x14ac:dyDescent="0.35">
      <c r="A37" s="43"/>
      <c r="B37" s="142" t="str">
        <f ca="1">INDIRECT("CommunalResps!A" &amp;VALUE(C52))</f>
        <v>Build a Bathhouse</v>
      </c>
      <c r="C37" s="142"/>
      <c r="D37" s="142"/>
      <c r="E37" s="142"/>
      <c r="F37" s="142"/>
      <c r="G37" s="142"/>
      <c r="H37" s="69"/>
      <c r="I37" s="142" t="str">
        <f ca="1">INDIRECT("CommunalResps!A" &amp;VALUE(J52))</f>
        <v>Build a Bathroom</v>
      </c>
      <c r="J37" s="142"/>
      <c r="K37" s="142"/>
      <c r="L37" s="142"/>
      <c r="M37" s="142"/>
      <c r="N37" s="142"/>
      <c r="O37" s="69"/>
      <c r="P37" s="142"/>
      <c r="Q37" s="142"/>
      <c r="R37" s="142"/>
      <c r="S37" s="142"/>
      <c r="T37" s="142"/>
      <c r="U37" s="142"/>
      <c r="V37" s="69"/>
      <c r="W37" s="142"/>
      <c r="X37" s="142"/>
      <c r="Y37" s="142"/>
      <c r="Z37" s="142"/>
      <c r="AA37" s="142"/>
      <c r="AB37" s="142"/>
      <c r="AC37" s="44"/>
    </row>
    <row r="38" spans="1:1024" s="39" customFormat="1" ht="18.75" thickTop="1" thickBot="1" x14ac:dyDescent="0.35">
      <c r="A38" s="40"/>
      <c r="B38" s="101" t="str">
        <f ca="1">IF(INDIRECT("CommunalResps!B"&amp;VALUE(C52))=0,"",INDIRECT("CommunalResps!B"&amp;VALUE(C52)))</f>
        <v>Communal Responsibility</v>
      </c>
      <c r="C38" s="101"/>
      <c r="D38" s="101"/>
      <c r="E38" s="101"/>
      <c r="F38" s="101"/>
      <c r="G38" s="101"/>
      <c r="H38" s="46"/>
      <c r="I38" s="101" t="str">
        <f ca="1">IF(INDIRECT("CommunalResps!B"&amp;VALUE(J52))=0,"",INDIRECT("CommunalResps!B"&amp;VALUE(J52)))</f>
        <v>Communal Responsibility</v>
      </c>
      <c r="J38" s="101"/>
      <c r="K38" s="101"/>
      <c r="L38" s="101"/>
      <c r="M38" s="101"/>
      <c r="N38" s="101"/>
      <c r="O38" s="46"/>
      <c r="P38" s="101"/>
      <c r="Q38" s="101"/>
      <c r="R38" s="101"/>
      <c r="S38" s="101"/>
      <c r="T38" s="101"/>
      <c r="U38" s="101"/>
      <c r="V38" s="46"/>
      <c r="W38" s="101"/>
      <c r="X38" s="101"/>
      <c r="Y38" s="101"/>
      <c r="Z38" s="101"/>
      <c r="AA38" s="101"/>
      <c r="AB38" s="101"/>
      <c r="AC38" s="46"/>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39" customFormat="1" ht="12.75" customHeight="1" thickTop="1" thickBot="1" x14ac:dyDescent="0.25">
      <c r="A39" s="40"/>
      <c r="B39" s="143" t="str">
        <f ca="1">IF(INDIRECT("CommunalResps!D"&amp;VALUE(C52))=0,"",INDIRECT("CommunalResps!D"&amp;VALUE(C52)))</f>
        <v>Collectively build a community bathhouse. Pay 10, -1 for each Food and Water completed. If Monsoon Event is drawn after this is complete, its donation cost is -2.
Current cost: 10</v>
      </c>
      <c r="C39" s="143"/>
      <c r="D39" s="143"/>
      <c r="E39" s="143"/>
      <c r="F39" s="143"/>
      <c r="G39" s="143"/>
      <c r="H39" s="70"/>
      <c r="I39" s="143" t="str">
        <f ca="1">IF(INDIRECT("CommunalResps!D"&amp;VALUE(J52))=0,"",INDIRECT("CommunalResps!D"&amp;VALUE(J52)))</f>
        <v>Collectively build a public bathroom. Pay 10, -1 for each Food and Water completed. If Locust Event is drawn after this is complete, its donation cost is -2.
Current cost: 10</v>
      </c>
      <c r="J39" s="143"/>
      <c r="K39" s="143"/>
      <c r="L39" s="143"/>
      <c r="M39" s="143"/>
      <c r="N39" s="143"/>
      <c r="O39" s="70"/>
      <c r="P39" s="143"/>
      <c r="Q39" s="143"/>
      <c r="R39" s="143"/>
      <c r="S39" s="143"/>
      <c r="T39" s="143"/>
      <c r="U39" s="143"/>
      <c r="V39" s="70"/>
      <c r="W39" s="144"/>
      <c r="X39" s="144"/>
      <c r="Y39" s="144"/>
      <c r="Z39" s="144"/>
      <c r="AA39" s="144"/>
      <c r="AB39" s="144"/>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s="39" customFormat="1" ht="12.75" customHeight="1" thickTop="1" thickBot="1" x14ac:dyDescent="0.25">
      <c r="A40" s="40"/>
      <c r="B40" s="143"/>
      <c r="C40" s="143"/>
      <c r="D40" s="143"/>
      <c r="E40" s="143"/>
      <c r="F40" s="143"/>
      <c r="G40" s="143"/>
      <c r="H40" s="70"/>
      <c r="I40" s="143"/>
      <c r="J40" s="143"/>
      <c r="K40" s="143"/>
      <c r="L40" s="143"/>
      <c r="M40" s="143"/>
      <c r="N40" s="143"/>
      <c r="O40" s="70"/>
      <c r="P40" s="143"/>
      <c r="Q40" s="143"/>
      <c r="R40" s="143"/>
      <c r="S40" s="143"/>
      <c r="T40" s="143"/>
      <c r="U40" s="143"/>
      <c r="V40" s="70"/>
      <c r="W40" s="144"/>
      <c r="X40" s="144"/>
      <c r="Y40" s="144"/>
      <c r="Z40" s="144"/>
      <c r="AA40" s="144"/>
      <c r="AB40" s="144"/>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s="39" customFormat="1" ht="12.75" customHeight="1" thickTop="1" thickBot="1" x14ac:dyDescent="0.25">
      <c r="A41" s="40"/>
      <c r="B41" s="143"/>
      <c r="C41" s="143"/>
      <c r="D41" s="143"/>
      <c r="E41" s="143"/>
      <c r="F41" s="143"/>
      <c r="G41" s="143"/>
      <c r="H41" s="70"/>
      <c r="I41" s="143"/>
      <c r="J41" s="143"/>
      <c r="K41" s="143"/>
      <c r="L41" s="143"/>
      <c r="M41" s="143"/>
      <c r="N41" s="143"/>
      <c r="O41" s="70"/>
      <c r="P41" s="143"/>
      <c r="Q41" s="143"/>
      <c r="R41" s="143"/>
      <c r="S41" s="143"/>
      <c r="T41" s="143"/>
      <c r="U41" s="143"/>
      <c r="V41" s="70"/>
      <c r="W41" s="144"/>
      <c r="X41" s="144"/>
      <c r="Y41" s="144"/>
      <c r="Z41" s="144"/>
      <c r="AA41" s="144"/>
      <c r="AB41" s="144"/>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s="39" customFormat="1" ht="12.75" customHeight="1" thickTop="1" thickBot="1" x14ac:dyDescent="0.25">
      <c r="A42" s="40"/>
      <c r="B42" s="143"/>
      <c r="C42" s="143"/>
      <c r="D42" s="143"/>
      <c r="E42" s="143"/>
      <c r="F42" s="143"/>
      <c r="G42" s="143"/>
      <c r="H42" s="70"/>
      <c r="I42" s="143"/>
      <c r="J42" s="143"/>
      <c r="K42" s="143"/>
      <c r="L42" s="143"/>
      <c r="M42" s="143"/>
      <c r="N42" s="143"/>
      <c r="O42" s="70"/>
      <c r="P42" s="143"/>
      <c r="Q42" s="143"/>
      <c r="R42" s="143"/>
      <c r="S42" s="143"/>
      <c r="T42" s="143"/>
      <c r="U42" s="143"/>
      <c r="V42" s="70"/>
      <c r="W42" s="144"/>
      <c r="X42" s="144"/>
      <c r="Y42" s="144"/>
      <c r="Z42" s="144"/>
      <c r="AA42" s="144"/>
      <c r="AB42" s="144"/>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39" customFormat="1" ht="12.75" customHeight="1" thickTop="1" thickBot="1" x14ac:dyDescent="0.25">
      <c r="A43" s="40"/>
      <c r="B43" s="143"/>
      <c r="C43" s="143"/>
      <c r="D43" s="143"/>
      <c r="E43" s="143"/>
      <c r="F43" s="143"/>
      <c r="G43" s="143"/>
      <c r="H43" s="70"/>
      <c r="I43" s="143"/>
      <c r="J43" s="143"/>
      <c r="K43" s="143"/>
      <c r="L43" s="143"/>
      <c r="M43" s="143"/>
      <c r="N43" s="143"/>
      <c r="O43" s="70"/>
      <c r="P43" s="143"/>
      <c r="Q43" s="143"/>
      <c r="R43" s="143"/>
      <c r="S43" s="143"/>
      <c r="T43" s="143"/>
      <c r="U43" s="143"/>
      <c r="V43" s="70"/>
      <c r="W43" s="144"/>
      <c r="X43" s="144"/>
      <c r="Y43" s="144"/>
      <c r="Z43" s="144"/>
      <c r="AA43" s="144"/>
      <c r="AB43" s="144"/>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s="39" customFormat="1" ht="12.75" customHeight="1" thickTop="1" thickBot="1" x14ac:dyDescent="0.25">
      <c r="A44" s="40"/>
      <c r="B44" s="143"/>
      <c r="C44" s="143"/>
      <c r="D44" s="143"/>
      <c r="E44" s="143"/>
      <c r="F44" s="143"/>
      <c r="G44" s="143"/>
      <c r="H44" s="70"/>
      <c r="I44" s="143"/>
      <c r="J44" s="143"/>
      <c r="K44" s="143"/>
      <c r="L44" s="143"/>
      <c r="M44" s="143"/>
      <c r="N44" s="143"/>
      <c r="O44" s="70"/>
      <c r="P44" s="143"/>
      <c r="Q44" s="143"/>
      <c r="R44" s="143"/>
      <c r="S44" s="143"/>
      <c r="T44" s="143"/>
      <c r="U44" s="143"/>
      <c r="V44" s="70"/>
      <c r="W44" s="144"/>
      <c r="X44" s="144"/>
      <c r="Y44" s="144"/>
      <c r="Z44" s="144"/>
      <c r="AA44" s="144"/>
      <c r="AB44" s="144"/>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s="39" customFormat="1" ht="12.75" customHeight="1" thickTop="1" thickBot="1" x14ac:dyDescent="0.25">
      <c r="A45" s="40"/>
      <c r="B45" s="143"/>
      <c r="C45" s="143"/>
      <c r="D45" s="143"/>
      <c r="E45" s="143"/>
      <c r="F45" s="143"/>
      <c r="G45" s="143"/>
      <c r="H45" s="70"/>
      <c r="I45" s="143"/>
      <c r="J45" s="143"/>
      <c r="K45" s="143"/>
      <c r="L45" s="143"/>
      <c r="M45" s="143"/>
      <c r="N45" s="143"/>
      <c r="O45" s="70"/>
      <c r="P45" s="143"/>
      <c r="Q45" s="143"/>
      <c r="R45" s="143"/>
      <c r="S45" s="143"/>
      <c r="T45" s="143"/>
      <c r="U45" s="143"/>
      <c r="V45" s="70"/>
      <c r="W45" s="144"/>
      <c r="X45" s="144"/>
      <c r="Y45" s="144"/>
      <c r="Z45" s="144"/>
      <c r="AA45" s="144"/>
      <c r="AB45" s="144"/>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s="39" customFormat="1" ht="12.75" customHeight="1" thickTop="1" thickBot="1" x14ac:dyDescent="0.25">
      <c r="A46" s="40"/>
      <c r="B46" s="143"/>
      <c r="C46" s="143"/>
      <c r="D46" s="143"/>
      <c r="E46" s="143"/>
      <c r="F46" s="143"/>
      <c r="G46" s="143"/>
      <c r="H46" s="70"/>
      <c r="I46" s="143"/>
      <c r="J46" s="143"/>
      <c r="K46" s="143"/>
      <c r="L46" s="143"/>
      <c r="M46" s="143"/>
      <c r="N46" s="143"/>
      <c r="O46" s="70"/>
      <c r="P46" s="143"/>
      <c r="Q46" s="143"/>
      <c r="R46" s="143"/>
      <c r="S46" s="143"/>
      <c r="T46" s="143"/>
      <c r="U46" s="143"/>
      <c r="V46" s="70"/>
      <c r="W46" s="144"/>
      <c r="X46" s="144"/>
      <c r="Y46" s="144"/>
      <c r="Z46" s="144"/>
      <c r="AA46" s="144"/>
      <c r="AB46" s="144"/>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s="39" customFormat="1" ht="12.75" customHeight="1" thickTop="1" thickBot="1" x14ac:dyDescent="0.25">
      <c r="A47" s="40"/>
      <c r="B47" s="143"/>
      <c r="C47" s="143"/>
      <c r="D47" s="143"/>
      <c r="E47" s="143"/>
      <c r="F47" s="143"/>
      <c r="G47" s="143"/>
      <c r="H47" s="70"/>
      <c r="I47" s="143"/>
      <c r="J47" s="143"/>
      <c r="K47" s="143"/>
      <c r="L47" s="143"/>
      <c r="M47" s="143"/>
      <c r="N47" s="143"/>
      <c r="O47" s="70"/>
      <c r="P47" s="143"/>
      <c r="Q47" s="143"/>
      <c r="R47" s="143"/>
      <c r="S47" s="143"/>
      <c r="T47" s="143"/>
      <c r="U47" s="143"/>
      <c r="V47" s="70"/>
      <c r="W47" s="144"/>
      <c r="X47" s="144"/>
      <c r="Y47" s="144"/>
      <c r="Z47" s="144"/>
      <c r="AA47" s="144"/>
      <c r="AB47" s="144"/>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s="39" customFormat="1" ht="12.75" customHeight="1" thickTop="1" thickBot="1" x14ac:dyDescent="0.25">
      <c r="A48" s="40"/>
      <c r="B48" s="143"/>
      <c r="C48" s="143"/>
      <c r="D48" s="143"/>
      <c r="E48" s="143"/>
      <c r="F48" s="143"/>
      <c r="G48" s="143"/>
      <c r="H48" s="70"/>
      <c r="I48" s="143"/>
      <c r="J48" s="143"/>
      <c r="K48" s="143"/>
      <c r="L48" s="143"/>
      <c r="M48" s="143"/>
      <c r="N48" s="143"/>
      <c r="O48" s="70"/>
      <c r="P48" s="143"/>
      <c r="Q48" s="143"/>
      <c r="R48" s="143"/>
      <c r="S48" s="143"/>
      <c r="T48" s="143"/>
      <c r="U48" s="143"/>
      <c r="V48" s="70"/>
      <c r="W48" s="144"/>
      <c r="X48" s="144"/>
      <c r="Y48" s="144"/>
      <c r="Z48" s="144"/>
      <c r="AA48" s="144"/>
      <c r="AB48" s="144"/>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39" customFormat="1" ht="12.75" customHeight="1" thickTop="1" thickBot="1" x14ac:dyDescent="0.25">
      <c r="A49" s="40"/>
      <c r="B49" s="143"/>
      <c r="C49" s="143"/>
      <c r="D49" s="143"/>
      <c r="E49" s="143"/>
      <c r="F49" s="143"/>
      <c r="G49" s="143"/>
      <c r="H49" s="70"/>
      <c r="I49" s="143"/>
      <c r="J49" s="143"/>
      <c r="K49" s="143"/>
      <c r="L49" s="143"/>
      <c r="M49" s="143"/>
      <c r="N49" s="143"/>
      <c r="O49" s="70"/>
      <c r="P49" s="143"/>
      <c r="Q49" s="143"/>
      <c r="R49" s="143"/>
      <c r="S49" s="143"/>
      <c r="T49" s="143"/>
      <c r="U49" s="143"/>
      <c r="V49" s="70"/>
      <c r="W49" s="144"/>
      <c r="X49" s="144"/>
      <c r="Y49" s="144"/>
      <c r="Z49" s="144"/>
      <c r="AA49" s="144"/>
      <c r="AB49" s="144"/>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39" customFormat="1" ht="12.75" customHeight="1" thickTop="1" x14ac:dyDescent="0.2">
      <c r="A50" s="40"/>
      <c r="B50" s="143"/>
      <c r="C50" s="143"/>
      <c r="D50" s="143"/>
      <c r="E50" s="143"/>
      <c r="F50" s="143"/>
      <c r="G50" s="143"/>
      <c r="H50" s="70"/>
      <c r="I50" s="143"/>
      <c r="J50" s="143"/>
      <c r="K50" s="143"/>
      <c r="L50" s="143"/>
      <c r="M50" s="143"/>
      <c r="N50" s="143"/>
      <c r="O50" s="70"/>
      <c r="P50" s="143"/>
      <c r="Q50" s="143"/>
      <c r="R50" s="143"/>
      <c r="S50" s="143"/>
      <c r="T50" s="143"/>
      <c r="U50" s="143"/>
      <c r="V50" s="70"/>
      <c r="W50" s="144"/>
      <c r="X50" s="144"/>
      <c r="Y50" s="144"/>
      <c r="Z50" s="144"/>
      <c r="AA50" s="144"/>
      <c r="AB50" s="144"/>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s="73" customFormat="1" ht="9.75" customHeight="1" x14ac:dyDescent="0.2">
      <c r="A51" s="71"/>
      <c r="B51" s="145" t="str">
        <f ca="1">IF(INDIRECT("CommunalResps!E"&amp;VALUE(C52))=0,"",INDIRECT("CommunalResps!E"&amp;VALUE(C52)))</f>
        <v>Public Health</v>
      </c>
      <c r="C51" s="145"/>
      <c r="D51" s="145"/>
      <c r="E51" s="145"/>
      <c r="F51" s="145"/>
      <c r="G51" s="145"/>
      <c r="H51" s="72"/>
      <c r="I51" s="145" t="str">
        <f ca="1">IF(INDIRECT("CommunalResps!E"&amp;VALUE(J52))=0,"",INDIRECT("CommunalResps!E"&amp;VALUE(J52)))</f>
        <v>Public Health</v>
      </c>
      <c r="J51" s="145"/>
      <c r="K51" s="145"/>
      <c r="L51" s="145"/>
      <c r="M51" s="145"/>
      <c r="N51" s="145"/>
      <c r="O51" s="72"/>
      <c r="P51" s="145"/>
      <c r="Q51" s="145"/>
      <c r="R51" s="145"/>
      <c r="S51" s="145"/>
      <c r="T51" s="145"/>
      <c r="U51" s="145"/>
      <c r="V51" s="72"/>
      <c r="W51" s="145"/>
      <c r="X51" s="145"/>
      <c r="Y51" s="145"/>
      <c r="Z51" s="145"/>
      <c r="AA51" s="145"/>
      <c r="AB51" s="145"/>
      <c r="AC51" s="72"/>
    </row>
    <row r="52" spans="1:1024" s="39" customFormat="1" x14ac:dyDescent="0.2">
      <c r="A52" s="40"/>
      <c r="B52" s="47" t="str">
        <f ca="1">(INDIRECT("Data!A"&amp;5))</f>
        <v>REP</v>
      </c>
      <c r="C52" s="48">
        <f>X34+1</f>
        <v>10</v>
      </c>
      <c r="D52" s="48"/>
      <c r="E52" s="49"/>
      <c r="F52" s="50" t="s">
        <v>180</v>
      </c>
      <c r="G52" s="51" t="str">
        <f ca="1">(INDIRECT("Data!E"&amp;1))</f>
        <v>0.1.5</v>
      </c>
      <c r="H52" s="46"/>
      <c r="I52" s="47" t="str">
        <f ca="1">(INDIRECT("Data!A"&amp;5))</f>
        <v>REP</v>
      </c>
      <c r="J52" s="48">
        <f>C52+1</f>
        <v>11</v>
      </c>
      <c r="K52" s="48"/>
      <c r="L52" s="49"/>
      <c r="M52" s="50" t="s">
        <v>180</v>
      </c>
      <c r="N52" s="51" t="str">
        <f ca="1">(INDIRECT("Data!E"&amp;1))</f>
        <v>0.1.5</v>
      </c>
      <c r="O52" s="46"/>
      <c r="P52" s="47"/>
      <c r="Q52" s="48"/>
      <c r="R52" s="48"/>
      <c r="S52" s="49"/>
      <c r="T52" s="50"/>
      <c r="U52" s="51"/>
      <c r="V52" s="46"/>
      <c r="W52" s="47"/>
      <c r="X52" s="48"/>
      <c r="Y52" s="48"/>
      <c r="Z52" s="49"/>
      <c r="AA52" s="50"/>
      <c r="AB52" s="51"/>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42" customFormat="1" ht="11.25" customHeight="1" x14ac:dyDescent="0.2">
      <c r="A53" s="40"/>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row>
    <row r="54" spans="1:1024" s="45" customFormat="1" ht="33.75" customHeight="1" thickBot="1" x14ac:dyDescent="0.35">
      <c r="A54" s="43"/>
      <c r="B54" s="142"/>
      <c r="C54" s="142"/>
      <c r="D54" s="142"/>
      <c r="E54" s="142"/>
      <c r="F54" s="142"/>
      <c r="G54" s="142"/>
      <c r="H54" s="69"/>
      <c r="I54" s="142"/>
      <c r="J54" s="142"/>
      <c r="K54" s="142"/>
      <c r="L54" s="142"/>
      <c r="M54" s="142"/>
      <c r="N54" s="142"/>
      <c r="O54" s="69"/>
      <c r="P54" s="142"/>
      <c r="Q54" s="142"/>
      <c r="R54" s="142"/>
      <c r="S54" s="142"/>
      <c r="T54" s="142"/>
      <c r="U54" s="142"/>
      <c r="V54" s="69"/>
      <c r="W54" s="142"/>
      <c r="X54" s="142"/>
      <c r="Y54" s="142"/>
      <c r="Z54" s="142"/>
      <c r="AA54" s="142"/>
      <c r="AB54" s="142"/>
      <c r="AC54" s="44"/>
    </row>
    <row r="55" spans="1:1024" s="39" customFormat="1" ht="18.75" thickTop="1" thickBot="1" x14ac:dyDescent="0.35">
      <c r="A55" s="40"/>
      <c r="B55" s="101"/>
      <c r="C55" s="101"/>
      <c r="D55" s="101"/>
      <c r="E55" s="101"/>
      <c r="F55" s="101"/>
      <c r="G55" s="101"/>
      <c r="H55" s="46"/>
      <c r="I55" s="101"/>
      <c r="J55" s="101"/>
      <c r="K55" s="101"/>
      <c r="L55" s="101"/>
      <c r="M55" s="101"/>
      <c r="N55" s="101"/>
      <c r="O55" s="46"/>
      <c r="P55" s="101"/>
      <c r="Q55" s="101"/>
      <c r="R55" s="101"/>
      <c r="S55" s="101"/>
      <c r="T55" s="101"/>
      <c r="U55" s="101"/>
      <c r="V55" s="46"/>
      <c r="W55" s="101"/>
      <c r="X55" s="101"/>
      <c r="Y55" s="101"/>
      <c r="Z55" s="101"/>
      <c r="AA55" s="101"/>
      <c r="AB55" s="101"/>
      <c r="AC55" s="46"/>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s="39" customFormat="1" ht="12.75" customHeight="1" thickTop="1" thickBot="1" x14ac:dyDescent="0.25">
      <c r="A56" s="40"/>
      <c r="B56" s="143"/>
      <c r="C56" s="143"/>
      <c r="D56" s="143"/>
      <c r="E56" s="143"/>
      <c r="F56" s="143"/>
      <c r="G56" s="143"/>
      <c r="H56" s="70"/>
      <c r="I56" s="143"/>
      <c r="J56" s="143"/>
      <c r="K56" s="143"/>
      <c r="L56" s="143"/>
      <c r="M56" s="143"/>
      <c r="N56" s="143"/>
      <c r="O56" s="70"/>
      <c r="P56" s="143"/>
      <c r="Q56" s="143"/>
      <c r="R56" s="143"/>
      <c r="S56" s="143"/>
      <c r="T56" s="143"/>
      <c r="U56" s="143"/>
      <c r="V56" s="70"/>
      <c r="W56" s="143"/>
      <c r="X56" s="143"/>
      <c r="Y56" s="143"/>
      <c r="Z56" s="143"/>
      <c r="AA56" s="143"/>
      <c r="AB56" s="143"/>
      <c r="AC56" s="4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39" customFormat="1" ht="12.75" customHeight="1" thickTop="1" thickBot="1" x14ac:dyDescent="0.25">
      <c r="A57" s="40"/>
      <c r="B57" s="143"/>
      <c r="C57" s="143"/>
      <c r="D57" s="143"/>
      <c r="E57" s="143"/>
      <c r="F57" s="143"/>
      <c r="G57" s="143"/>
      <c r="H57" s="70"/>
      <c r="I57" s="143"/>
      <c r="J57" s="143"/>
      <c r="K57" s="143"/>
      <c r="L57" s="143"/>
      <c r="M57" s="143"/>
      <c r="N57" s="143"/>
      <c r="O57" s="70"/>
      <c r="P57" s="143"/>
      <c r="Q57" s="143"/>
      <c r="R57" s="143"/>
      <c r="S57" s="143"/>
      <c r="T57" s="143"/>
      <c r="U57" s="143"/>
      <c r="V57" s="70"/>
      <c r="W57" s="143"/>
      <c r="X57" s="143"/>
      <c r="Y57" s="143"/>
      <c r="Z57" s="143"/>
      <c r="AA57" s="143"/>
      <c r="AB57" s="143"/>
      <c r="AC57" s="46"/>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s="39" customFormat="1" ht="12.75" customHeight="1" thickTop="1" thickBot="1" x14ac:dyDescent="0.25">
      <c r="A58" s="40"/>
      <c r="B58" s="143"/>
      <c r="C58" s="143"/>
      <c r="D58" s="143"/>
      <c r="E58" s="143"/>
      <c r="F58" s="143"/>
      <c r="G58" s="143"/>
      <c r="H58" s="70"/>
      <c r="I58" s="143"/>
      <c r="J58" s="143"/>
      <c r="K58" s="143"/>
      <c r="L58" s="143"/>
      <c r="M58" s="143"/>
      <c r="N58" s="143"/>
      <c r="O58" s="70"/>
      <c r="P58" s="143"/>
      <c r="Q58" s="143"/>
      <c r="R58" s="143"/>
      <c r="S58" s="143"/>
      <c r="T58" s="143"/>
      <c r="U58" s="143"/>
      <c r="V58" s="70"/>
      <c r="W58" s="143"/>
      <c r="X58" s="143"/>
      <c r="Y58" s="143"/>
      <c r="Z58" s="143"/>
      <c r="AA58" s="143"/>
      <c r="AB58" s="143"/>
      <c r="AC58" s="46"/>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s="39" customFormat="1" ht="12.75" customHeight="1" thickTop="1" thickBot="1" x14ac:dyDescent="0.25">
      <c r="A59" s="40"/>
      <c r="B59" s="143"/>
      <c r="C59" s="143"/>
      <c r="D59" s="143"/>
      <c r="E59" s="143"/>
      <c r="F59" s="143"/>
      <c r="G59" s="143"/>
      <c r="H59" s="70"/>
      <c r="I59" s="143"/>
      <c r="J59" s="143"/>
      <c r="K59" s="143"/>
      <c r="L59" s="143"/>
      <c r="M59" s="143"/>
      <c r="N59" s="143"/>
      <c r="O59" s="70"/>
      <c r="P59" s="143"/>
      <c r="Q59" s="143"/>
      <c r="R59" s="143"/>
      <c r="S59" s="143"/>
      <c r="T59" s="143"/>
      <c r="U59" s="143"/>
      <c r="V59" s="70"/>
      <c r="W59" s="143"/>
      <c r="X59" s="143"/>
      <c r="Y59" s="143"/>
      <c r="Z59" s="143"/>
      <c r="AA59" s="143"/>
      <c r="AB59" s="143"/>
      <c r="AC59" s="46"/>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s="39" customFormat="1" ht="12.75" customHeight="1" thickTop="1" thickBot="1" x14ac:dyDescent="0.25">
      <c r="A60" s="40"/>
      <c r="B60" s="143"/>
      <c r="C60" s="143"/>
      <c r="D60" s="143"/>
      <c r="E60" s="143"/>
      <c r="F60" s="143"/>
      <c r="G60" s="143"/>
      <c r="H60" s="70"/>
      <c r="I60" s="143"/>
      <c r="J60" s="143"/>
      <c r="K60" s="143"/>
      <c r="L60" s="143"/>
      <c r="M60" s="143"/>
      <c r="N60" s="143"/>
      <c r="O60" s="70"/>
      <c r="P60" s="143"/>
      <c r="Q60" s="143"/>
      <c r="R60" s="143"/>
      <c r="S60" s="143"/>
      <c r="T60" s="143"/>
      <c r="U60" s="143"/>
      <c r="V60" s="70"/>
      <c r="W60" s="143"/>
      <c r="X60" s="143"/>
      <c r="Y60" s="143"/>
      <c r="Z60" s="143"/>
      <c r="AA60" s="143"/>
      <c r="AB60" s="143"/>
      <c r="AC60" s="46"/>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s="39" customFormat="1" ht="12.75" customHeight="1" thickTop="1" thickBot="1" x14ac:dyDescent="0.25">
      <c r="A61" s="40"/>
      <c r="B61" s="143"/>
      <c r="C61" s="143"/>
      <c r="D61" s="143"/>
      <c r="E61" s="143"/>
      <c r="F61" s="143"/>
      <c r="G61" s="143"/>
      <c r="H61" s="70"/>
      <c r="I61" s="143"/>
      <c r="J61" s="143"/>
      <c r="K61" s="143"/>
      <c r="L61" s="143"/>
      <c r="M61" s="143"/>
      <c r="N61" s="143"/>
      <c r="O61" s="70"/>
      <c r="P61" s="143"/>
      <c r="Q61" s="143"/>
      <c r="R61" s="143"/>
      <c r="S61" s="143"/>
      <c r="T61" s="143"/>
      <c r="U61" s="143"/>
      <c r="V61" s="70"/>
      <c r="W61" s="143"/>
      <c r="X61" s="143"/>
      <c r="Y61" s="143"/>
      <c r="Z61" s="143"/>
      <c r="AA61" s="143"/>
      <c r="AB61" s="143"/>
      <c r="AC61" s="46"/>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39" customFormat="1" ht="12.75" customHeight="1" thickTop="1" thickBot="1" x14ac:dyDescent="0.25">
      <c r="A62" s="40"/>
      <c r="B62" s="143"/>
      <c r="C62" s="143"/>
      <c r="D62" s="143"/>
      <c r="E62" s="143"/>
      <c r="F62" s="143"/>
      <c r="G62" s="143"/>
      <c r="H62" s="70"/>
      <c r="I62" s="143"/>
      <c r="J62" s="143"/>
      <c r="K62" s="143"/>
      <c r="L62" s="143"/>
      <c r="M62" s="143"/>
      <c r="N62" s="143"/>
      <c r="O62" s="70"/>
      <c r="P62" s="143"/>
      <c r="Q62" s="143"/>
      <c r="R62" s="143"/>
      <c r="S62" s="143"/>
      <c r="T62" s="143"/>
      <c r="U62" s="143"/>
      <c r="V62" s="70"/>
      <c r="W62" s="143"/>
      <c r="X62" s="143"/>
      <c r="Y62" s="143"/>
      <c r="Z62" s="143"/>
      <c r="AA62" s="143"/>
      <c r="AB62" s="143"/>
      <c r="AC62" s="46"/>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39" customFormat="1" ht="12.75" customHeight="1" thickTop="1" thickBot="1" x14ac:dyDescent="0.25">
      <c r="A63" s="40"/>
      <c r="B63" s="143"/>
      <c r="C63" s="143"/>
      <c r="D63" s="143"/>
      <c r="E63" s="143"/>
      <c r="F63" s="143"/>
      <c r="G63" s="143"/>
      <c r="H63" s="70"/>
      <c r="I63" s="143"/>
      <c r="J63" s="143"/>
      <c r="K63" s="143"/>
      <c r="L63" s="143"/>
      <c r="M63" s="143"/>
      <c r="N63" s="143"/>
      <c r="O63" s="70"/>
      <c r="P63" s="143"/>
      <c r="Q63" s="143"/>
      <c r="R63" s="143"/>
      <c r="S63" s="143"/>
      <c r="T63" s="143"/>
      <c r="U63" s="143"/>
      <c r="V63" s="70"/>
      <c r="W63" s="143"/>
      <c r="X63" s="143"/>
      <c r="Y63" s="143"/>
      <c r="Z63" s="143"/>
      <c r="AA63" s="143"/>
      <c r="AB63" s="143"/>
      <c r="AC63" s="46"/>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s="39" customFormat="1" ht="12.75" customHeight="1" thickTop="1" thickBot="1" x14ac:dyDescent="0.25">
      <c r="A64" s="40"/>
      <c r="B64" s="143"/>
      <c r="C64" s="143"/>
      <c r="D64" s="143"/>
      <c r="E64" s="143"/>
      <c r="F64" s="143"/>
      <c r="G64" s="143"/>
      <c r="H64" s="70"/>
      <c r="I64" s="143"/>
      <c r="J64" s="143"/>
      <c r="K64" s="143"/>
      <c r="L64" s="143"/>
      <c r="M64" s="143"/>
      <c r="N64" s="143"/>
      <c r="O64" s="70"/>
      <c r="P64" s="143"/>
      <c r="Q64" s="143"/>
      <c r="R64" s="143"/>
      <c r="S64" s="143"/>
      <c r="T64" s="143"/>
      <c r="U64" s="143"/>
      <c r="V64" s="70"/>
      <c r="W64" s="143"/>
      <c r="X64" s="143"/>
      <c r="Y64" s="143"/>
      <c r="Z64" s="143"/>
      <c r="AA64" s="143"/>
      <c r="AB64" s="143"/>
      <c r="AC64" s="46"/>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s="39" customFormat="1" ht="12.75" customHeight="1" thickTop="1" thickBot="1" x14ac:dyDescent="0.25">
      <c r="A65" s="40"/>
      <c r="B65" s="143"/>
      <c r="C65" s="143"/>
      <c r="D65" s="143"/>
      <c r="E65" s="143"/>
      <c r="F65" s="143"/>
      <c r="G65" s="143"/>
      <c r="H65" s="70"/>
      <c r="I65" s="143"/>
      <c r="J65" s="143"/>
      <c r="K65" s="143"/>
      <c r="L65" s="143"/>
      <c r="M65" s="143"/>
      <c r="N65" s="143"/>
      <c r="O65" s="70"/>
      <c r="P65" s="143"/>
      <c r="Q65" s="143"/>
      <c r="R65" s="143"/>
      <c r="S65" s="143"/>
      <c r="T65" s="143"/>
      <c r="U65" s="143"/>
      <c r="V65" s="70"/>
      <c r="W65" s="143"/>
      <c r="X65" s="143"/>
      <c r="Y65" s="143"/>
      <c r="Z65" s="143"/>
      <c r="AA65" s="143"/>
      <c r="AB65" s="143"/>
      <c r="AC65" s="46"/>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s="39" customFormat="1" ht="12.75" customHeight="1" thickTop="1" thickBot="1" x14ac:dyDescent="0.25">
      <c r="A66" s="40"/>
      <c r="B66" s="143"/>
      <c r="C66" s="143"/>
      <c r="D66" s="143"/>
      <c r="E66" s="143"/>
      <c r="F66" s="143"/>
      <c r="G66" s="143"/>
      <c r="H66" s="70"/>
      <c r="I66" s="143"/>
      <c r="J66" s="143"/>
      <c r="K66" s="143"/>
      <c r="L66" s="143"/>
      <c r="M66" s="143"/>
      <c r="N66" s="143"/>
      <c r="O66" s="70"/>
      <c r="P66" s="143"/>
      <c r="Q66" s="143"/>
      <c r="R66" s="143"/>
      <c r="S66" s="143"/>
      <c r="T66" s="143"/>
      <c r="U66" s="143"/>
      <c r="V66" s="70"/>
      <c r="W66" s="143"/>
      <c r="X66" s="143"/>
      <c r="Y66" s="143"/>
      <c r="Z66" s="143"/>
      <c r="AA66" s="143"/>
      <c r="AB66" s="143"/>
      <c r="AC66" s="4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s="39" customFormat="1" ht="12.75" customHeight="1" thickTop="1" x14ac:dyDescent="0.2">
      <c r="A67" s="40"/>
      <c r="B67" s="143"/>
      <c r="C67" s="143"/>
      <c r="D67" s="143"/>
      <c r="E67" s="143"/>
      <c r="F67" s="143"/>
      <c r="G67" s="143"/>
      <c r="H67" s="70"/>
      <c r="I67" s="143"/>
      <c r="J67" s="143"/>
      <c r="K67" s="143"/>
      <c r="L67" s="143"/>
      <c r="M67" s="143"/>
      <c r="N67" s="143"/>
      <c r="O67" s="70"/>
      <c r="P67" s="143"/>
      <c r="Q67" s="143"/>
      <c r="R67" s="143"/>
      <c r="S67" s="143"/>
      <c r="T67" s="143"/>
      <c r="U67" s="143"/>
      <c r="V67" s="70"/>
      <c r="W67" s="143"/>
      <c r="X67" s="143"/>
      <c r="Y67" s="143"/>
      <c r="Z67" s="143"/>
      <c r="AA67" s="143"/>
      <c r="AB67" s="143"/>
      <c r="AC67" s="46"/>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s="39" customFormat="1" ht="9.75" customHeight="1" x14ac:dyDescent="0.2">
      <c r="A68" s="40"/>
      <c r="B68" s="103"/>
      <c r="C68" s="103"/>
      <c r="D68" s="103"/>
      <c r="E68" s="103"/>
      <c r="F68" s="103"/>
      <c r="G68" s="103"/>
      <c r="H68" s="46"/>
      <c r="I68" s="103"/>
      <c r="J68" s="103"/>
      <c r="K68" s="103"/>
      <c r="L68" s="103"/>
      <c r="M68" s="103"/>
      <c r="N68" s="103"/>
      <c r="O68" s="46"/>
      <c r="P68" s="103"/>
      <c r="Q68" s="103"/>
      <c r="R68" s="103"/>
      <c r="S68" s="103"/>
      <c r="T68" s="103"/>
      <c r="U68" s="103"/>
      <c r="V68" s="46"/>
      <c r="W68" s="103"/>
      <c r="X68" s="103"/>
      <c r="Y68" s="103"/>
      <c r="Z68" s="103"/>
      <c r="AA68" s="103"/>
      <c r="AB68" s="103"/>
      <c r="AC68" s="46"/>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s="39" customFormat="1" x14ac:dyDescent="0.2">
      <c r="A69" s="40"/>
      <c r="B69" s="47"/>
      <c r="C69" s="48"/>
      <c r="D69" s="48"/>
      <c r="E69" s="49"/>
      <c r="F69" s="50"/>
      <c r="G69" s="51"/>
      <c r="H69" s="46"/>
      <c r="I69" s="47"/>
      <c r="J69" s="48"/>
      <c r="K69" s="48"/>
      <c r="L69" s="49"/>
      <c r="M69" s="50"/>
      <c r="N69" s="51"/>
      <c r="O69" s="46"/>
      <c r="P69" s="47"/>
      <c r="Q69" s="48"/>
      <c r="R69" s="48"/>
      <c r="S69" s="49"/>
      <c r="T69" s="50"/>
      <c r="U69" s="51"/>
      <c r="V69" s="46"/>
      <c r="W69" s="47"/>
      <c r="X69" s="48"/>
      <c r="Y69" s="48"/>
      <c r="Z69" s="49"/>
      <c r="AA69" s="50"/>
      <c r="AB69" s="51"/>
      <c r="AC69" s="46"/>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s="42" customFormat="1" ht="11.25" customHeight="1" x14ac:dyDescent="0.2">
      <c r="A70" s="40"/>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row>
    <row r="71" spans="1:1024" x14ac:dyDescent="0.2">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row>
    <row r="72" spans="1:1024" x14ac:dyDescent="0.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row>
    <row r="73" spans="1:1024" x14ac:dyDescent="0.2">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row>
    <row r="74" spans="1:1024" x14ac:dyDescent="0.2">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row>
    <row r="75" spans="1:1024" x14ac:dyDescent="0.2">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row>
    <row r="76" spans="1:1024" x14ac:dyDescent="0.2">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spans="1:1024" x14ac:dyDescent="0.2">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row>
    <row r="78" spans="1:1024" x14ac:dyDescent="0.2">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row>
    <row r="79" spans="1:1024" x14ac:dyDescent="0.2">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row>
    <row r="80" spans="1:1024" x14ac:dyDescent="0.2">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row>
    <row r="81" spans="1:29" x14ac:dyDescent="0.2">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row>
    <row r="82" spans="1:29" x14ac:dyDescent="0.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row>
    <row r="83" spans="1:29" x14ac:dyDescent="0.2">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row>
    <row r="84" spans="1:29" x14ac:dyDescent="0.2">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row>
    <row r="85" spans="1:29" x14ac:dyDescent="0.2">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row>
    <row r="86" spans="1:29" x14ac:dyDescent="0.2">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row>
    <row r="87" spans="1:29" x14ac:dyDescent="0.2">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row>
    <row r="88" spans="1:29" x14ac:dyDescent="0.2">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row>
    <row r="89" spans="1:29" x14ac:dyDescent="0.2">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row>
    <row r="90" spans="1:29" x14ac:dyDescent="0.2">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row>
    <row r="91" spans="1:29" x14ac:dyDescent="0.2">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row>
    <row r="92" spans="1:29" x14ac:dyDescent="0.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row>
    <row r="93" spans="1:29" x14ac:dyDescent="0.2">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row>
    <row r="94" spans="1:29" x14ac:dyDescent="0.2">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row>
    <row r="95" spans="1:29" x14ac:dyDescent="0.2">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row>
    <row r="96" spans="1:29" x14ac:dyDescent="0.2">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row>
    <row r="97" spans="1:29" x14ac:dyDescent="0.2">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row>
    <row r="98" spans="1:29" x14ac:dyDescent="0.2">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row>
    <row r="99" spans="1:29" x14ac:dyDescent="0.2">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row>
    <row r="100" spans="1:29" x14ac:dyDescent="0.2">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row>
    <row r="101" spans="1:29" x14ac:dyDescent="0.2">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row>
    <row r="102" spans="1:29" x14ac:dyDescent="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row>
    <row r="103" spans="1:29" x14ac:dyDescent="0.2">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row>
    <row r="104" spans="1:29" x14ac:dyDescent="0.2">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row>
    <row r="105" spans="1:29" x14ac:dyDescent="0.2">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row>
    <row r="106" spans="1:29" x14ac:dyDescent="0.2">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row>
    <row r="107" spans="1:29" x14ac:dyDescent="0.2">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row>
    <row r="108" spans="1:29" x14ac:dyDescent="0.2">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row>
    <row r="109" spans="1:29" x14ac:dyDescent="0.2">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row>
    <row r="110" spans="1:29" x14ac:dyDescent="0.2">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row>
    <row r="111" spans="1:29" x14ac:dyDescent="0.2">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row>
    <row r="112" spans="1:29" x14ac:dyDescent="0.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row>
    <row r="113" spans="1:29"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row>
    <row r="114" spans="1:29" x14ac:dyDescent="0.2">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row>
    <row r="115" spans="1:29" x14ac:dyDescent="0.2">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row>
    <row r="116" spans="1:29" x14ac:dyDescent="0.2">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row>
    <row r="117" spans="1:29" x14ac:dyDescent="0.2">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row>
    <row r="118" spans="1:29" x14ac:dyDescent="0.2">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row>
    <row r="119" spans="1:29" x14ac:dyDescent="0.2">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row>
    <row r="120" spans="1:29" x14ac:dyDescent="0.2">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row>
    <row r="121" spans="1:29" x14ac:dyDescent="0.2">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row>
    <row r="122" spans="1:29" x14ac:dyDescent="0.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row>
    <row r="123" spans="1:29" x14ac:dyDescent="0.2">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row>
    <row r="124" spans="1:29" x14ac:dyDescent="0.2">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row>
    <row r="125" spans="1:29" x14ac:dyDescent="0.2">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row>
    <row r="126" spans="1:29" x14ac:dyDescent="0.2">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row>
    <row r="127" spans="1:29" x14ac:dyDescent="0.2">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row>
    <row r="128" spans="1:29" x14ac:dyDescent="0.2">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row>
    <row r="129" spans="1:29" x14ac:dyDescent="0.2">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row>
    <row r="130" spans="1:29" x14ac:dyDescent="0.2">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row>
    <row r="131" spans="1:29" x14ac:dyDescent="0.2">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row>
    <row r="132" spans="1:29" x14ac:dyDescent="0.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row>
    <row r="133" spans="1:29" x14ac:dyDescent="0.2">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row>
    <row r="134" spans="1:29" x14ac:dyDescent="0.2">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row>
    <row r="135" spans="1:29" x14ac:dyDescent="0.2">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row>
    <row r="136" spans="1:29" x14ac:dyDescent="0.2">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row>
    <row r="137" spans="1:29" x14ac:dyDescent="0.2">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row>
    <row r="138" spans="1:29" x14ac:dyDescent="0.2">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row>
    <row r="139" spans="1:29" x14ac:dyDescent="0.2">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row>
    <row r="140" spans="1:29" x14ac:dyDescent="0.2">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row>
    <row r="141" spans="1:29" x14ac:dyDescent="0.2">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row>
    <row r="142" spans="1:29" x14ac:dyDescent="0.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row>
    <row r="143" spans="1:29" x14ac:dyDescent="0.2">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row>
    <row r="144" spans="1:29" x14ac:dyDescent="0.2">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row>
    <row r="145" spans="1:29" x14ac:dyDescent="0.2">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row>
    <row r="146" spans="1:29" x14ac:dyDescent="0.2">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row>
    <row r="147" spans="1:29" x14ac:dyDescent="0.2">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row>
    <row r="148" spans="1:29" x14ac:dyDescent="0.2">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row>
    <row r="149" spans="1:29" x14ac:dyDescent="0.2">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row>
    <row r="150" spans="1:29" x14ac:dyDescent="0.2">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row>
    <row r="151" spans="1:29" x14ac:dyDescent="0.2">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row>
    <row r="152" spans="1:29" x14ac:dyDescent="0.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row>
    <row r="153" spans="1:29" x14ac:dyDescent="0.2">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row>
    <row r="154" spans="1:29" x14ac:dyDescent="0.2">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row>
    <row r="155" spans="1:29" x14ac:dyDescent="0.2">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spans="1:29" x14ac:dyDescent="0.2">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row>
    <row r="157" spans="1:29" x14ac:dyDescent="0.2">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row>
    <row r="158" spans="1:29" x14ac:dyDescent="0.2">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row>
    <row r="159" spans="1:29" x14ac:dyDescent="0.2">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row>
    <row r="160" spans="1:29" x14ac:dyDescent="0.2">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row>
    <row r="161" spans="1:29" x14ac:dyDescent="0.2">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spans="1:29" x14ac:dyDescent="0.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row>
    <row r="163" spans="1:29" x14ac:dyDescent="0.2">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spans="1:29" x14ac:dyDescent="0.2">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row>
    <row r="165" spans="1:29" x14ac:dyDescent="0.2">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row>
    <row r="166" spans="1:29" x14ac:dyDescent="0.2">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row>
    <row r="167" spans="1:29" x14ac:dyDescent="0.2">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row>
    <row r="168" spans="1:29" x14ac:dyDescent="0.2">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row>
    <row r="169" spans="1:29" x14ac:dyDescent="0.2">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row>
    <row r="170" spans="1:29" x14ac:dyDescent="0.2">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row>
    <row r="171" spans="1:29" x14ac:dyDescent="0.2">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row>
    <row r="172" spans="1:29" x14ac:dyDescent="0.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row>
    <row r="173" spans="1:29" x14ac:dyDescent="0.2">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spans="1:29" x14ac:dyDescent="0.2">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spans="1:29" x14ac:dyDescent="0.2">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spans="1:29" x14ac:dyDescent="0.2">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spans="1:29" x14ac:dyDescent="0.2">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spans="1:29" x14ac:dyDescent="0.2">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spans="1:29" x14ac:dyDescent="0.2">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spans="1:29" x14ac:dyDescent="0.2">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sheetData>
  <mergeCells count="64">
    <mergeCell ref="B56:G67"/>
    <mergeCell ref="I56:N67"/>
    <mergeCell ref="P56:U67"/>
    <mergeCell ref="W56:AB67"/>
    <mergeCell ref="B68:G68"/>
    <mergeCell ref="I68:N68"/>
    <mergeCell ref="P68:U68"/>
    <mergeCell ref="W68:AB68"/>
    <mergeCell ref="B54:G54"/>
    <mergeCell ref="I54:N54"/>
    <mergeCell ref="P54:U54"/>
    <mergeCell ref="W54:AB54"/>
    <mergeCell ref="B55:G55"/>
    <mergeCell ref="I55:N55"/>
    <mergeCell ref="P55:U55"/>
    <mergeCell ref="W55:AB55"/>
    <mergeCell ref="B39:G50"/>
    <mergeCell ref="I39:N50"/>
    <mergeCell ref="P39:U50"/>
    <mergeCell ref="W39:AB50"/>
    <mergeCell ref="B51:G51"/>
    <mergeCell ref="I51:N51"/>
    <mergeCell ref="P51:U51"/>
    <mergeCell ref="W51:AB51"/>
    <mergeCell ref="B37:G37"/>
    <mergeCell ref="I37:N37"/>
    <mergeCell ref="P37:U37"/>
    <mergeCell ref="W37:AB37"/>
    <mergeCell ref="B38:G38"/>
    <mergeCell ref="I38:N38"/>
    <mergeCell ref="P38:U38"/>
    <mergeCell ref="W38:AB38"/>
    <mergeCell ref="B21:G32"/>
    <mergeCell ref="I21:N32"/>
    <mergeCell ref="P21:U32"/>
    <mergeCell ref="W21:AB32"/>
    <mergeCell ref="B33:G33"/>
    <mergeCell ref="I33:N33"/>
    <mergeCell ref="P33:U33"/>
    <mergeCell ref="W33:AB33"/>
    <mergeCell ref="B19:G19"/>
    <mergeCell ref="I19:N19"/>
    <mergeCell ref="P19:U19"/>
    <mergeCell ref="W19:AB19"/>
    <mergeCell ref="B20:G20"/>
    <mergeCell ref="I20:N20"/>
    <mergeCell ref="P20:U20"/>
    <mergeCell ref="W20:AB20"/>
    <mergeCell ref="B4:G15"/>
    <mergeCell ref="I4:N15"/>
    <mergeCell ref="P4:U15"/>
    <mergeCell ref="W4:AB15"/>
    <mergeCell ref="B16:G16"/>
    <mergeCell ref="I16:N16"/>
    <mergeCell ref="P16:U16"/>
    <mergeCell ref="W16:AB16"/>
    <mergeCell ref="B2:G2"/>
    <mergeCell ref="I2:N2"/>
    <mergeCell ref="P2:U2"/>
    <mergeCell ref="W2:AB2"/>
    <mergeCell ref="B3:G3"/>
    <mergeCell ref="I3:N3"/>
    <mergeCell ref="P3:U3"/>
    <mergeCell ref="W3:AB3"/>
  </mergeCells>
  <conditionalFormatting sqref="B2:G2">
    <cfRule type="cellIs" dxfId="105" priority="1" operator="equal">
      <formula>"Test"</formula>
    </cfRule>
  </conditionalFormatting>
  <conditionalFormatting sqref="I2:N2">
    <cfRule type="cellIs" dxfId="104" priority="2" operator="equal">
      <formula>"Test"</formula>
    </cfRule>
  </conditionalFormatting>
  <conditionalFormatting sqref="P2:U2">
    <cfRule type="cellIs" dxfId="103" priority="3" operator="equal">
      <formula>"Test"</formula>
    </cfRule>
  </conditionalFormatting>
  <conditionalFormatting sqref="W2:AB2">
    <cfRule type="cellIs" dxfId="102" priority="4" operator="equal">
      <formula>"Test"</formula>
    </cfRule>
  </conditionalFormatting>
  <conditionalFormatting sqref="B19:G19">
    <cfRule type="cellIs" dxfId="101" priority="5" operator="equal">
      <formula>"Test"</formula>
    </cfRule>
  </conditionalFormatting>
  <conditionalFormatting sqref="I19:N19">
    <cfRule type="cellIs" dxfId="100" priority="6" operator="equal">
      <formula>"Test"</formula>
    </cfRule>
  </conditionalFormatting>
  <conditionalFormatting sqref="P19:U19">
    <cfRule type="cellIs" dxfId="99" priority="7" operator="equal">
      <formula>"Test"</formula>
    </cfRule>
  </conditionalFormatting>
  <conditionalFormatting sqref="W19:AB19">
    <cfRule type="cellIs" dxfId="98" priority="8" operator="equal">
      <formula>"Test"</formula>
    </cfRule>
  </conditionalFormatting>
  <conditionalFormatting sqref="B37:G37">
    <cfRule type="cellIs" dxfId="97" priority="9" operator="equal">
      <formula>"Test"</formula>
    </cfRule>
  </conditionalFormatting>
  <conditionalFormatting sqref="I37:N37">
    <cfRule type="cellIs" dxfId="96" priority="10" operator="equal">
      <formula>"Test"</formula>
    </cfRule>
  </conditionalFormatting>
  <conditionalFormatting sqref="P37:U37">
    <cfRule type="cellIs" dxfId="95" priority="11" operator="equal">
      <formula>"Test"</formula>
    </cfRule>
  </conditionalFormatting>
  <conditionalFormatting sqref="W37:AB37">
    <cfRule type="cellIs" dxfId="94" priority="12" operator="equal">
      <formula>"Test"</formula>
    </cfRule>
  </conditionalFormatting>
  <conditionalFormatting sqref="B54:G54">
    <cfRule type="cellIs" dxfId="93" priority="13" operator="equal">
      <formula>"Test"</formula>
    </cfRule>
  </conditionalFormatting>
  <conditionalFormatting sqref="I54:N54">
    <cfRule type="cellIs" dxfId="92" priority="14" operator="equal">
      <formula>"Test"</formula>
    </cfRule>
  </conditionalFormatting>
  <conditionalFormatting sqref="P54:U54">
    <cfRule type="cellIs" dxfId="91" priority="15" operator="equal">
      <formula>"Test"</formula>
    </cfRule>
  </conditionalFormatting>
  <conditionalFormatting sqref="W54:AB54">
    <cfRule type="cellIs" dxfId="90" priority="16" operator="equal">
      <formula>"Test"</formula>
    </cfRule>
  </conditionalFormatting>
  <printOptions horizontalCentered="1" verticalCentered="1"/>
  <pageMargins left="0.7" right="0.7" top="0.75" bottom="0.75" header="0.51180555555555496" footer="0.51180555555555496"/>
  <pageSetup firstPageNumber="0" orientation="landscape" r:id="rId1"/>
  <rowBreaks count="1" manualBreakCount="1">
    <brk id="3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50"/>
  <sheetViews>
    <sheetView view="pageBreakPreview" topLeftCell="A142" zoomScale="85" zoomScaleNormal="85" zoomScalePageLayoutView="85" workbookViewId="0">
      <selection activeCell="I39" sqref="I39:N50"/>
    </sheetView>
  </sheetViews>
  <sheetFormatPr defaultColWidth="8.85546875" defaultRowHeight="12.75" x14ac:dyDescent="0.2"/>
  <cols>
    <col min="1" max="1" width="2.140625" style="91" customWidth="1"/>
    <col min="2" max="7" width="4.7109375" style="91" customWidth="1"/>
    <col min="8" max="8" width="1.85546875" style="92" customWidth="1"/>
    <col min="9" max="14" width="4.7109375" style="91" customWidth="1"/>
    <col min="15" max="15" width="1.85546875" style="92" customWidth="1"/>
    <col min="16" max="21" width="4.7109375" style="91" customWidth="1"/>
    <col min="22" max="22" width="1.85546875" style="92" customWidth="1"/>
    <col min="23" max="28" width="4.7109375" style="91" customWidth="1"/>
    <col min="29" max="29" width="1.85546875" style="92" customWidth="1"/>
    <col min="30" max="1025" width="8.85546875" style="39"/>
    <col min="1026" max="16384" width="8.85546875" style="93"/>
  </cols>
  <sheetData>
    <row r="1" spans="1:29" s="94" customFormat="1" ht="11.25" customHeight="1" x14ac:dyDescent="0.2">
      <c r="A1" s="80"/>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row>
    <row r="2" spans="1:29" s="95" customFormat="1" ht="33.75" customHeight="1" thickBot="1" x14ac:dyDescent="0.35">
      <c r="A2" s="82"/>
      <c r="B2" s="146" t="str">
        <f ca="1">INDIRECT("Events!A" &amp;VALUE(C17))</f>
        <v>Money in the River</v>
      </c>
      <c r="C2" s="146"/>
      <c r="D2" s="146"/>
      <c r="E2" s="146"/>
      <c r="F2" s="146"/>
      <c r="G2" s="146"/>
      <c r="H2" s="83"/>
      <c r="I2" s="146" t="str">
        <f ca="1">INDIRECT("Events!A" &amp;VALUE(J17))</f>
        <v>Animal Lost</v>
      </c>
      <c r="J2" s="146"/>
      <c r="K2" s="146"/>
      <c r="L2" s="146"/>
      <c r="M2" s="146"/>
      <c r="N2" s="146"/>
      <c r="O2" s="83"/>
      <c r="P2" s="146" t="str">
        <f ca="1">INDIRECT("Events!A" &amp;VALUE(Q17))</f>
        <v>Abandoned Donkey</v>
      </c>
      <c r="Q2" s="146"/>
      <c r="R2" s="146"/>
      <c r="S2" s="146"/>
      <c r="T2" s="146"/>
      <c r="U2" s="146"/>
      <c r="V2" s="83"/>
      <c r="W2" s="146" t="str">
        <f ca="1">INDIRECT("Events!A" &amp;VALUE(X17))</f>
        <v>Animal Runs Away</v>
      </c>
      <c r="X2" s="146"/>
      <c r="Y2" s="146"/>
      <c r="Z2" s="146"/>
      <c r="AA2" s="146"/>
      <c r="AB2" s="146"/>
      <c r="AC2" s="83"/>
    </row>
    <row r="3" spans="1:29" s="90" customFormat="1" ht="18.75" thickTop="1" thickBot="1" x14ac:dyDescent="0.35">
      <c r="A3" s="80"/>
      <c r="B3" s="123" t="str">
        <f ca="1">IF(INDIRECT("Events!B"&amp;VALUE(C17))=0,"",INDIRECT("Events!B"&amp;VALUE(C17)))</f>
        <v>Individual - Found</v>
      </c>
      <c r="C3" s="123"/>
      <c r="D3" s="123"/>
      <c r="E3" s="123"/>
      <c r="F3" s="123"/>
      <c r="G3" s="123"/>
      <c r="H3" s="84"/>
      <c r="I3" s="123" t="str">
        <f ca="1">IF(INDIRECT("Events!B"&amp;VALUE(J17))=0,"",INDIRECT("Events!B"&amp;VALUE(J17)))</f>
        <v>Individual - Lost</v>
      </c>
      <c r="J3" s="123"/>
      <c r="K3" s="123"/>
      <c r="L3" s="123"/>
      <c r="M3" s="123"/>
      <c r="N3" s="123"/>
      <c r="O3" s="84"/>
      <c r="P3" s="123" t="str">
        <f ca="1">IF(INDIRECT("Events!B"&amp;VALUE(Q17))=0,"",INDIRECT("Events!B"&amp;VALUE(Q17)))</f>
        <v>Individual - Found</v>
      </c>
      <c r="Q3" s="123"/>
      <c r="R3" s="123"/>
      <c r="S3" s="123"/>
      <c r="T3" s="123"/>
      <c r="U3" s="123"/>
      <c r="V3" s="84"/>
      <c r="W3" s="123" t="str">
        <f ca="1">IF(INDIRECT("Events!B"&amp;VALUE(X17))=0,"",INDIRECT("Events!B"&amp;VALUE(X17)))</f>
        <v>Individual - Lost</v>
      </c>
      <c r="X3" s="123"/>
      <c r="Y3" s="123"/>
      <c r="Z3" s="123"/>
      <c r="AA3" s="123"/>
      <c r="AB3" s="123"/>
      <c r="AC3" s="84"/>
    </row>
    <row r="4" spans="1:29" s="90" customFormat="1" ht="12.75" customHeight="1" thickTop="1" x14ac:dyDescent="0.2">
      <c r="A4" s="80"/>
      <c r="B4" s="147" t="str">
        <f ca="1">IF(INDIRECT("Events!E"&amp;VALUE(C17))=0,"",INDIRECT("Events!E"&amp;VALUE(C17)))</f>
        <v>You find money floating in the river.
Treat this card as 4.</v>
      </c>
      <c r="C4" s="147"/>
      <c r="D4" s="147"/>
      <c r="E4" s="147"/>
      <c r="F4" s="147"/>
      <c r="G4" s="147"/>
      <c r="H4" s="84"/>
      <c r="I4" s="147" t="str">
        <f ca="1">IF(INDIRECT("Events!E"&amp;VALUE(J17))=0,"",INDIRECT("Events!E"&amp;VALUE(J17)))</f>
        <v>First player in turn order with any legally owned animals puts a random one underneath this card. That animal is no longer in their hand, but may be found during Festival</v>
      </c>
      <c r="J4" s="147"/>
      <c r="K4" s="147"/>
      <c r="L4" s="147"/>
      <c r="M4" s="147"/>
      <c r="N4" s="147"/>
      <c r="O4" s="84"/>
      <c r="P4" s="150" t="str">
        <f ca="1">IF(INDIRECT("Events!E"&amp;VALUE(Q17))=0,"",INDIRECT("Events!E"&amp;VALUE(Q17)))</f>
        <v>You see a stranger leave a donkey by the side of the road, neglecting to tie it down. You may ignore this card (nothing happens), keep it (transgression, treat this card as an animal of value 6 ), or return it (above and beyond the law and go straight to discard phase)</v>
      </c>
      <c r="Q4" s="150"/>
      <c r="R4" s="150"/>
      <c r="S4" s="150"/>
      <c r="T4" s="150"/>
      <c r="U4" s="150"/>
      <c r="V4" s="84"/>
      <c r="W4" s="147" t="str">
        <f ca="1">IF(INDIRECT("Events!E"&amp;VALUE(X17))=0,"",INDIRECT("Events!E"&amp;VALUE(X17)))</f>
        <v>You see a neighbor’s animal run away. 
The next player in turn order with any animals chooses a random one. You may ignore it (owner discards the animal to your transgression pile) OR return it (go straight to discard phase).</v>
      </c>
      <c r="X4" s="147"/>
      <c r="Y4" s="147"/>
      <c r="Z4" s="147"/>
      <c r="AA4" s="147"/>
      <c r="AB4" s="147"/>
      <c r="AC4" s="84"/>
    </row>
    <row r="5" spans="1:29" s="90" customFormat="1" ht="12.75" customHeight="1" x14ac:dyDescent="0.2">
      <c r="A5" s="80"/>
      <c r="B5" s="148"/>
      <c r="C5" s="148"/>
      <c r="D5" s="148"/>
      <c r="E5" s="148"/>
      <c r="F5" s="148"/>
      <c r="G5" s="148"/>
      <c r="H5" s="84"/>
      <c r="I5" s="148"/>
      <c r="J5" s="148"/>
      <c r="K5" s="148"/>
      <c r="L5" s="148"/>
      <c r="M5" s="148"/>
      <c r="N5" s="148"/>
      <c r="O5" s="84"/>
      <c r="P5" s="151"/>
      <c r="Q5" s="151"/>
      <c r="R5" s="151"/>
      <c r="S5" s="151"/>
      <c r="T5" s="151"/>
      <c r="U5" s="151"/>
      <c r="V5" s="84"/>
      <c r="W5" s="148"/>
      <c r="X5" s="148"/>
      <c r="Y5" s="148"/>
      <c r="Z5" s="148"/>
      <c r="AA5" s="148"/>
      <c r="AB5" s="148"/>
      <c r="AC5" s="84"/>
    </row>
    <row r="6" spans="1:29" s="90" customFormat="1" ht="12.75" customHeight="1" x14ac:dyDescent="0.2">
      <c r="A6" s="80"/>
      <c r="B6" s="148"/>
      <c r="C6" s="148"/>
      <c r="D6" s="148"/>
      <c r="E6" s="148"/>
      <c r="F6" s="148"/>
      <c r="G6" s="148"/>
      <c r="H6" s="84"/>
      <c r="I6" s="148"/>
      <c r="J6" s="148"/>
      <c r="K6" s="148"/>
      <c r="L6" s="148"/>
      <c r="M6" s="148"/>
      <c r="N6" s="148"/>
      <c r="O6" s="84"/>
      <c r="P6" s="151"/>
      <c r="Q6" s="151"/>
      <c r="R6" s="151"/>
      <c r="S6" s="151"/>
      <c r="T6" s="151"/>
      <c r="U6" s="151"/>
      <c r="V6" s="84"/>
      <c r="W6" s="148"/>
      <c r="X6" s="148"/>
      <c r="Y6" s="148"/>
      <c r="Z6" s="148"/>
      <c r="AA6" s="148"/>
      <c r="AB6" s="148"/>
      <c r="AC6" s="84"/>
    </row>
    <row r="7" spans="1:29" s="90" customFormat="1" ht="12.75" customHeight="1" x14ac:dyDescent="0.2">
      <c r="A7" s="80"/>
      <c r="B7" s="148"/>
      <c r="C7" s="148"/>
      <c r="D7" s="148"/>
      <c r="E7" s="148"/>
      <c r="F7" s="148"/>
      <c r="G7" s="148"/>
      <c r="H7" s="84"/>
      <c r="I7" s="148"/>
      <c r="J7" s="148"/>
      <c r="K7" s="148"/>
      <c r="L7" s="148"/>
      <c r="M7" s="148"/>
      <c r="N7" s="148"/>
      <c r="O7" s="84"/>
      <c r="P7" s="151"/>
      <c r="Q7" s="151"/>
      <c r="R7" s="151"/>
      <c r="S7" s="151"/>
      <c r="T7" s="151"/>
      <c r="U7" s="151"/>
      <c r="V7" s="84"/>
      <c r="W7" s="148"/>
      <c r="X7" s="148"/>
      <c r="Y7" s="148"/>
      <c r="Z7" s="148"/>
      <c r="AA7" s="148"/>
      <c r="AB7" s="148"/>
      <c r="AC7" s="84"/>
    </row>
    <row r="8" spans="1:29" s="90" customFormat="1" ht="12.75" customHeight="1" x14ac:dyDescent="0.2">
      <c r="A8" s="80"/>
      <c r="B8" s="148"/>
      <c r="C8" s="148"/>
      <c r="D8" s="148"/>
      <c r="E8" s="148"/>
      <c r="F8" s="148"/>
      <c r="G8" s="148"/>
      <c r="H8" s="84"/>
      <c r="I8" s="148"/>
      <c r="J8" s="148"/>
      <c r="K8" s="148"/>
      <c r="L8" s="148"/>
      <c r="M8" s="148"/>
      <c r="N8" s="148"/>
      <c r="O8" s="84"/>
      <c r="P8" s="151"/>
      <c r="Q8" s="151"/>
      <c r="R8" s="151"/>
      <c r="S8" s="151"/>
      <c r="T8" s="151"/>
      <c r="U8" s="151"/>
      <c r="V8" s="84"/>
      <c r="W8" s="148"/>
      <c r="X8" s="148"/>
      <c r="Y8" s="148"/>
      <c r="Z8" s="148"/>
      <c r="AA8" s="148"/>
      <c r="AB8" s="148"/>
      <c r="AC8" s="84"/>
    </row>
    <row r="9" spans="1:29" s="90" customFormat="1" ht="12.75" customHeight="1" x14ac:dyDescent="0.2">
      <c r="A9" s="80"/>
      <c r="B9" s="148"/>
      <c r="C9" s="148"/>
      <c r="D9" s="148"/>
      <c r="E9" s="148"/>
      <c r="F9" s="148"/>
      <c r="G9" s="148"/>
      <c r="H9" s="84"/>
      <c r="I9" s="148"/>
      <c r="J9" s="148"/>
      <c r="K9" s="148"/>
      <c r="L9" s="148"/>
      <c r="M9" s="148"/>
      <c r="N9" s="148"/>
      <c r="O9" s="84"/>
      <c r="P9" s="151"/>
      <c r="Q9" s="151"/>
      <c r="R9" s="151"/>
      <c r="S9" s="151"/>
      <c r="T9" s="151"/>
      <c r="U9" s="151"/>
      <c r="V9" s="84"/>
      <c r="W9" s="148"/>
      <c r="X9" s="148"/>
      <c r="Y9" s="148"/>
      <c r="Z9" s="148"/>
      <c r="AA9" s="148"/>
      <c r="AB9" s="148"/>
      <c r="AC9" s="84"/>
    </row>
    <row r="10" spans="1:29" s="90" customFormat="1" ht="12.75" customHeight="1" x14ac:dyDescent="0.2">
      <c r="A10" s="80"/>
      <c r="B10" s="148"/>
      <c r="C10" s="148"/>
      <c r="D10" s="148"/>
      <c r="E10" s="148"/>
      <c r="F10" s="148"/>
      <c r="G10" s="148"/>
      <c r="H10" s="84"/>
      <c r="I10" s="148"/>
      <c r="J10" s="148"/>
      <c r="K10" s="148"/>
      <c r="L10" s="148"/>
      <c r="M10" s="148"/>
      <c r="N10" s="148"/>
      <c r="O10" s="84"/>
      <c r="P10" s="151"/>
      <c r="Q10" s="151"/>
      <c r="R10" s="151"/>
      <c r="S10" s="151"/>
      <c r="T10" s="151"/>
      <c r="U10" s="151"/>
      <c r="V10" s="84"/>
      <c r="W10" s="148"/>
      <c r="X10" s="148"/>
      <c r="Y10" s="148"/>
      <c r="Z10" s="148"/>
      <c r="AA10" s="148"/>
      <c r="AB10" s="148"/>
      <c r="AC10" s="84"/>
    </row>
    <row r="11" spans="1:29" s="90" customFormat="1" ht="12.75" customHeight="1" x14ac:dyDescent="0.2">
      <c r="A11" s="80"/>
      <c r="B11" s="148"/>
      <c r="C11" s="148"/>
      <c r="D11" s="148"/>
      <c r="E11" s="148"/>
      <c r="F11" s="148"/>
      <c r="G11" s="148"/>
      <c r="H11" s="84"/>
      <c r="I11" s="148"/>
      <c r="J11" s="148"/>
      <c r="K11" s="148"/>
      <c r="L11" s="148"/>
      <c r="M11" s="148"/>
      <c r="N11" s="148"/>
      <c r="O11" s="84"/>
      <c r="P11" s="151"/>
      <c r="Q11" s="151"/>
      <c r="R11" s="151"/>
      <c r="S11" s="151"/>
      <c r="T11" s="151"/>
      <c r="U11" s="151"/>
      <c r="V11" s="84"/>
      <c r="W11" s="148"/>
      <c r="X11" s="148"/>
      <c r="Y11" s="148"/>
      <c r="Z11" s="148"/>
      <c r="AA11" s="148"/>
      <c r="AB11" s="148"/>
      <c r="AC11" s="84"/>
    </row>
    <row r="12" spans="1:29" s="90" customFormat="1" ht="12.75" customHeight="1" x14ac:dyDescent="0.2">
      <c r="A12" s="80"/>
      <c r="B12" s="148"/>
      <c r="C12" s="148"/>
      <c r="D12" s="148"/>
      <c r="E12" s="148"/>
      <c r="F12" s="148"/>
      <c r="G12" s="148"/>
      <c r="H12" s="84"/>
      <c r="I12" s="148"/>
      <c r="J12" s="148"/>
      <c r="K12" s="148"/>
      <c r="L12" s="148"/>
      <c r="M12" s="148"/>
      <c r="N12" s="148"/>
      <c r="O12" s="84"/>
      <c r="P12" s="151"/>
      <c r="Q12" s="151"/>
      <c r="R12" s="151"/>
      <c r="S12" s="151"/>
      <c r="T12" s="151"/>
      <c r="U12" s="151"/>
      <c r="V12" s="84"/>
      <c r="W12" s="148"/>
      <c r="X12" s="148"/>
      <c r="Y12" s="148"/>
      <c r="Z12" s="148"/>
      <c r="AA12" s="148"/>
      <c r="AB12" s="148"/>
      <c r="AC12" s="84"/>
    </row>
    <row r="13" spans="1:29" s="90" customFormat="1" ht="12.75" customHeight="1" x14ac:dyDescent="0.2">
      <c r="A13" s="80"/>
      <c r="B13" s="148"/>
      <c r="C13" s="148"/>
      <c r="D13" s="148"/>
      <c r="E13" s="148"/>
      <c r="F13" s="148"/>
      <c r="G13" s="148"/>
      <c r="H13" s="84"/>
      <c r="I13" s="148"/>
      <c r="J13" s="148"/>
      <c r="K13" s="148"/>
      <c r="L13" s="148"/>
      <c r="M13" s="148"/>
      <c r="N13" s="148"/>
      <c r="O13" s="84"/>
      <c r="P13" s="151"/>
      <c r="Q13" s="151"/>
      <c r="R13" s="151"/>
      <c r="S13" s="151"/>
      <c r="T13" s="151"/>
      <c r="U13" s="151"/>
      <c r="V13" s="84"/>
      <c r="W13" s="148"/>
      <c r="X13" s="148"/>
      <c r="Y13" s="148"/>
      <c r="Z13" s="148"/>
      <c r="AA13" s="148"/>
      <c r="AB13" s="148"/>
      <c r="AC13" s="84"/>
    </row>
    <row r="14" spans="1:29" s="90" customFormat="1" ht="12.75" customHeight="1" x14ac:dyDescent="0.2">
      <c r="A14" s="80"/>
      <c r="B14" s="148"/>
      <c r="C14" s="148"/>
      <c r="D14" s="148"/>
      <c r="E14" s="148"/>
      <c r="F14" s="148"/>
      <c r="G14" s="148"/>
      <c r="H14" s="84"/>
      <c r="I14" s="148"/>
      <c r="J14" s="148"/>
      <c r="K14" s="148"/>
      <c r="L14" s="148"/>
      <c r="M14" s="148"/>
      <c r="N14" s="148"/>
      <c r="O14" s="84"/>
      <c r="P14" s="151"/>
      <c r="Q14" s="151"/>
      <c r="R14" s="151"/>
      <c r="S14" s="151"/>
      <c r="T14" s="151"/>
      <c r="U14" s="151"/>
      <c r="V14" s="84"/>
      <c r="W14" s="148"/>
      <c r="X14" s="148"/>
      <c r="Y14" s="148"/>
      <c r="Z14" s="148"/>
      <c r="AA14" s="148"/>
      <c r="AB14" s="148"/>
      <c r="AC14" s="84"/>
    </row>
    <row r="15" spans="1:29" s="90" customFormat="1" ht="12.75" customHeight="1" x14ac:dyDescent="0.2">
      <c r="A15" s="80"/>
      <c r="B15" s="149"/>
      <c r="C15" s="149"/>
      <c r="D15" s="149"/>
      <c r="E15" s="149"/>
      <c r="F15" s="149"/>
      <c r="G15" s="149"/>
      <c r="H15" s="84"/>
      <c r="I15" s="149"/>
      <c r="J15" s="149"/>
      <c r="K15" s="149"/>
      <c r="L15" s="149"/>
      <c r="M15" s="149"/>
      <c r="N15" s="149"/>
      <c r="O15" s="84"/>
      <c r="P15" s="152"/>
      <c r="Q15" s="152"/>
      <c r="R15" s="152"/>
      <c r="S15" s="152"/>
      <c r="T15" s="152"/>
      <c r="U15" s="152"/>
      <c r="V15" s="84"/>
      <c r="W15" s="149"/>
      <c r="X15" s="149"/>
      <c r="Y15" s="149"/>
      <c r="Z15" s="149"/>
      <c r="AA15" s="149"/>
      <c r="AB15" s="149"/>
      <c r="AC15" s="84"/>
    </row>
    <row r="16" spans="1:29" s="90" customFormat="1" ht="9.75" customHeight="1" x14ac:dyDescent="0.2">
      <c r="A16" s="80"/>
      <c r="B16" s="133" t="str">
        <f ca="1">CONCATENATE("Season ", IF(INDIRECT("Events!F"&amp;VALUE(C17))=0,"",INDIRECT("Events!F"&amp;VALUE(C17))))</f>
        <v>Season 1</v>
      </c>
      <c r="C16" s="134"/>
      <c r="D16" s="134"/>
      <c r="E16" s="134"/>
      <c r="F16" s="134"/>
      <c r="G16" s="135"/>
      <c r="H16" s="84"/>
      <c r="I16" s="133" t="str">
        <f ca="1">CONCATENATE("Season ", IF(INDIRECT("Events!F"&amp;VALUE(J17))=0,"",INDIRECT("Events!F"&amp;VALUE(J17))))</f>
        <v>Season 1</v>
      </c>
      <c r="J16" s="134"/>
      <c r="K16" s="134"/>
      <c r="L16" s="134"/>
      <c r="M16" s="134"/>
      <c r="N16" s="135"/>
      <c r="O16" s="84"/>
      <c r="P16" s="133" t="str">
        <f ca="1">CONCATENATE("Season ", IF(INDIRECT("Events!F"&amp;VALUE(Q17))=0,"",INDIRECT("Events!F"&amp;VALUE(Q17))))</f>
        <v>Season 1</v>
      </c>
      <c r="Q16" s="134"/>
      <c r="R16" s="134"/>
      <c r="S16" s="134"/>
      <c r="T16" s="134"/>
      <c r="U16" s="135"/>
      <c r="V16" s="84"/>
      <c r="W16" s="133" t="s">
        <v>329</v>
      </c>
      <c r="X16" s="134"/>
      <c r="Y16" s="134"/>
      <c r="Z16" s="134"/>
      <c r="AA16" s="134"/>
      <c r="AB16" s="135"/>
      <c r="AC16" s="84"/>
    </row>
    <row r="17" spans="1:29" s="90" customFormat="1" x14ac:dyDescent="0.2">
      <c r="A17" s="80"/>
      <c r="B17" s="85" t="str">
        <f ca="1">(INDIRECT("Data!A"&amp;3))</f>
        <v>EID</v>
      </c>
      <c r="C17" s="86">
        <v>2</v>
      </c>
      <c r="D17" s="86" t="str">
        <f ca="1">IF(INDIRECT("Events! D"&amp;VALUE(C17))=0,"",INDIRECT("Events!D"&amp;VALUE(C17)))</f>
        <v>Mishneh Torah, Gezelah Va'Avedah 11:10</v>
      </c>
      <c r="E17" s="87"/>
      <c r="F17" s="88" t="s">
        <v>180</v>
      </c>
      <c r="G17" s="89" t="str">
        <f ca="1">(INDIRECT("Data!E"&amp;1))</f>
        <v>0.1.5</v>
      </c>
      <c r="H17" s="84"/>
      <c r="I17" s="85" t="str">
        <f ca="1">(INDIRECT("Data!A"&amp;3))</f>
        <v>EID</v>
      </c>
      <c r="J17" s="86">
        <f>C17+1</f>
        <v>3</v>
      </c>
      <c r="K17" s="86" t="str">
        <f ca="1">IF(INDIRECT("Events! D"&amp;VALUE(J17))=0,"",INDIRECT("Events!D"&amp;VALUE(J17)))</f>
        <v/>
      </c>
      <c r="L17" s="87"/>
      <c r="M17" s="88" t="s">
        <v>180</v>
      </c>
      <c r="N17" s="89" t="str">
        <f ca="1">(INDIRECT("Data!E"&amp;1))</f>
        <v>0.1.5</v>
      </c>
      <c r="O17" s="84"/>
      <c r="P17" s="85" t="str">
        <f ca="1">(INDIRECT("Data!A"&amp;3))</f>
        <v>EID</v>
      </c>
      <c r="Q17" s="86">
        <f>J17+1</f>
        <v>4</v>
      </c>
      <c r="R17" s="86" t="str">
        <f ca="1">IF(INDIRECT("Events! D"&amp;VALUE(Q17))=0,"",INDIRECT("Events!D"&amp;VALUE(Q17)))</f>
        <v>Mishneh Torah, Gezelah Va'Avedah 11:11</v>
      </c>
      <c r="S17" s="87"/>
      <c r="T17" s="88" t="s">
        <v>180</v>
      </c>
      <c r="U17" s="89" t="str">
        <f ca="1">(INDIRECT("Data!E"&amp;1))</f>
        <v>0.1.5</v>
      </c>
      <c r="V17" s="84"/>
      <c r="W17" s="85" t="str">
        <f ca="1">(INDIRECT("Data!A"&amp;3))</f>
        <v>EID</v>
      </c>
      <c r="X17" s="86">
        <f>Q17+1</f>
        <v>5</v>
      </c>
      <c r="Y17" s="86" t="str">
        <f ca="1">IF(INDIRECT("Events! D"&amp;VALUE(X17))=0,"",INDIRECT("Events!D"&amp;VALUE(X17)))</f>
        <v>Mishneh Torah, Gezelah Va'Avedah 11:14</v>
      </c>
      <c r="Z17" s="87"/>
      <c r="AA17" s="88" t="s">
        <v>180</v>
      </c>
      <c r="AB17" s="89" t="str">
        <f ca="1">(INDIRECT("Data!E"&amp;1))</f>
        <v>0.1.5</v>
      </c>
      <c r="AC17" s="84"/>
    </row>
    <row r="18" spans="1:29" s="94" customFormat="1" ht="11.25" customHeight="1" x14ac:dyDescent="0.2">
      <c r="A18" s="80"/>
      <c r="B18" s="81"/>
      <c r="C18" s="81"/>
      <c r="D18" s="81"/>
      <c r="E18" s="81"/>
      <c r="F18" s="81"/>
      <c r="G18" s="81"/>
      <c r="H18" s="81"/>
      <c r="I18" s="81"/>
      <c r="J18" s="81"/>
      <c r="K18" s="81"/>
      <c r="L18" s="81"/>
      <c r="M18" s="81"/>
      <c r="N18" s="81"/>
      <c r="O18" s="81"/>
      <c r="P18" s="81"/>
      <c r="Q18" s="81"/>
      <c r="R18" s="81"/>
      <c r="S18" s="81"/>
      <c r="T18" s="81"/>
      <c r="U18" s="81"/>
      <c r="V18" s="81"/>
      <c r="W18" s="81"/>
      <c r="X18" s="81"/>
      <c r="Y18" s="81"/>
      <c r="Z18" s="81"/>
      <c r="AA18" s="81"/>
      <c r="AB18" s="81"/>
      <c r="AC18" s="81"/>
    </row>
    <row r="19" spans="1:29" s="95" customFormat="1" ht="33.75" customHeight="1" thickBot="1" x14ac:dyDescent="0.35">
      <c r="A19" s="82"/>
      <c r="B19" s="146" t="str">
        <f ca="1">INDIRECT("Events!A" &amp;VALUE(C34))</f>
        <v>Found an Object</v>
      </c>
      <c r="C19" s="146"/>
      <c r="D19" s="146"/>
      <c r="E19" s="146"/>
      <c r="F19" s="146"/>
      <c r="G19" s="146"/>
      <c r="H19" s="83"/>
      <c r="I19" s="146" t="str">
        <f ca="1">INDIRECT("Events!A" &amp;VALUE(J34))</f>
        <v>Found an Object</v>
      </c>
      <c r="J19" s="146"/>
      <c r="K19" s="146"/>
      <c r="L19" s="146"/>
      <c r="M19" s="146"/>
      <c r="N19" s="146"/>
      <c r="O19" s="83"/>
      <c r="P19" s="146" t="str">
        <f ca="1">INDIRECT("Events!A" &amp;VALUE(Q34))</f>
        <v>Found an Object</v>
      </c>
      <c r="Q19" s="146"/>
      <c r="R19" s="146"/>
      <c r="S19" s="146"/>
      <c r="T19" s="146"/>
      <c r="U19" s="146"/>
      <c r="V19" s="83"/>
      <c r="W19" s="146" t="str">
        <f ca="1">INDIRECT("Events!A" &amp;VALUE(X34))</f>
        <v>Object Lost</v>
      </c>
      <c r="X19" s="146"/>
      <c r="Y19" s="146"/>
      <c r="Z19" s="146"/>
      <c r="AA19" s="146"/>
      <c r="AB19" s="146"/>
      <c r="AC19" s="83"/>
    </row>
    <row r="20" spans="1:29" s="90" customFormat="1" ht="18.75" thickTop="1" thickBot="1" x14ac:dyDescent="0.35">
      <c r="A20" s="80"/>
      <c r="B20" s="123" t="str">
        <f ca="1">IF(INDIRECT("Events!B"&amp;VALUE(C34))=0,"",INDIRECT("Events!B"&amp;VALUE(C34)))</f>
        <v>Individual - Found</v>
      </c>
      <c r="C20" s="123"/>
      <c r="D20" s="123"/>
      <c r="E20" s="123"/>
      <c r="F20" s="123"/>
      <c r="G20" s="123"/>
      <c r="H20" s="84"/>
      <c r="I20" s="123" t="str">
        <f ca="1">IF(INDIRECT("Events!B"&amp;VALUE(J34))=0,"",INDIRECT("Events!B"&amp;VALUE(J34)))</f>
        <v>Individual - Found</v>
      </c>
      <c r="J20" s="123"/>
      <c r="K20" s="123"/>
      <c r="L20" s="123"/>
      <c r="M20" s="123"/>
      <c r="N20" s="123"/>
      <c r="O20" s="84"/>
      <c r="P20" s="123" t="str">
        <f ca="1">IF(INDIRECT("Events!B"&amp;VALUE(Q34))=0,"",INDIRECT("Events!B"&amp;VALUE(Q34)))</f>
        <v>Individual - Found</v>
      </c>
      <c r="Q20" s="123"/>
      <c r="R20" s="123"/>
      <c r="S20" s="123"/>
      <c r="T20" s="123"/>
      <c r="U20" s="123"/>
      <c r="V20" s="84"/>
      <c r="W20" s="123" t="str">
        <f ca="1">IF(INDIRECT("Events!B"&amp;VALUE(X34))=0,"",INDIRECT("Events!B"&amp;VALUE(X34)))</f>
        <v>Individual - Lost</v>
      </c>
      <c r="X20" s="123"/>
      <c r="Y20" s="123"/>
      <c r="Z20" s="123"/>
      <c r="AA20" s="123"/>
      <c r="AB20" s="123"/>
      <c r="AC20" s="84"/>
    </row>
    <row r="21" spans="1:29" s="90" customFormat="1" ht="12.75" customHeight="1" thickTop="1" x14ac:dyDescent="0.2">
      <c r="A21" s="80"/>
      <c r="B21" s="147" t="str">
        <f ca="1">IF(INDIRECT("Events!E"&amp;VALUE(C34))=0,"",INDIRECT("Events!E"&amp;VALUE(C34)))</f>
        <v>First player in turn order with fewer than 3 Resources draws a Lost Resource card. It is not legally theirs, but counts as a card in their hand.</v>
      </c>
      <c r="C21" s="147"/>
      <c r="D21" s="147"/>
      <c r="E21" s="147"/>
      <c r="F21" s="147"/>
      <c r="G21" s="147"/>
      <c r="H21" s="84"/>
      <c r="I21" s="147" t="str">
        <f ca="1">IF(INDIRECT("Events!E"&amp;VALUE(J34))=0,"",INDIRECT("Events!E"&amp;VALUE(J34)))</f>
        <v>First player in turn order with fewer than 3 Resources draws a Lost Resource card. It is not legally theirs, but counts as a card in their hand.</v>
      </c>
      <c r="J21" s="147"/>
      <c r="K21" s="147"/>
      <c r="L21" s="147"/>
      <c r="M21" s="147"/>
      <c r="N21" s="147"/>
      <c r="O21" s="84"/>
      <c r="P21" s="147" t="str">
        <f ca="1">IF(INDIRECT("Events!E"&amp;VALUE(Q34))=0,"",INDIRECT("Events!E"&amp;VALUE(Q34)))</f>
        <v>First player in turn order with fewer than 3 Resources draws a Lost Resource card. It is not legally theirs, but counts as a card in their hand.</v>
      </c>
      <c r="Q21" s="147"/>
      <c r="R21" s="147"/>
      <c r="S21" s="147"/>
      <c r="T21" s="147"/>
      <c r="U21" s="147"/>
      <c r="V21" s="84"/>
      <c r="W21" s="147" t="str">
        <f ca="1">IF(INDIRECT("Events!E"&amp;VALUE(X34))=0,"",INDIRECT("Events!E"&amp;VALUE(X34)))</f>
        <v>Player with the most Family Responsibilities completed puts a random legally owned Resource underneath this card. It is no longer in their hand, but may be found during a Festival.</v>
      </c>
      <c r="X21" s="147"/>
      <c r="Y21" s="147"/>
      <c r="Z21" s="147"/>
      <c r="AA21" s="147"/>
      <c r="AB21" s="147"/>
      <c r="AC21" s="84"/>
    </row>
    <row r="22" spans="1:29" s="90" customFormat="1" ht="12.75" customHeight="1" x14ac:dyDescent="0.2">
      <c r="A22" s="80"/>
      <c r="B22" s="148"/>
      <c r="C22" s="148"/>
      <c r="D22" s="148"/>
      <c r="E22" s="148"/>
      <c r="F22" s="148"/>
      <c r="G22" s="148"/>
      <c r="H22" s="84"/>
      <c r="I22" s="148"/>
      <c r="J22" s="148"/>
      <c r="K22" s="148"/>
      <c r="L22" s="148"/>
      <c r="M22" s="148"/>
      <c r="N22" s="148"/>
      <c r="O22" s="84"/>
      <c r="P22" s="148"/>
      <c r="Q22" s="148"/>
      <c r="R22" s="148"/>
      <c r="S22" s="148"/>
      <c r="T22" s="148"/>
      <c r="U22" s="148"/>
      <c r="V22" s="84"/>
      <c r="W22" s="148"/>
      <c r="X22" s="148"/>
      <c r="Y22" s="148"/>
      <c r="Z22" s="148"/>
      <c r="AA22" s="148"/>
      <c r="AB22" s="148"/>
      <c r="AC22" s="84"/>
    </row>
    <row r="23" spans="1:29" s="90" customFormat="1" ht="12.75" customHeight="1" x14ac:dyDescent="0.2">
      <c r="A23" s="80"/>
      <c r="B23" s="148"/>
      <c r="C23" s="148"/>
      <c r="D23" s="148"/>
      <c r="E23" s="148"/>
      <c r="F23" s="148"/>
      <c r="G23" s="148"/>
      <c r="H23" s="84"/>
      <c r="I23" s="148"/>
      <c r="J23" s="148"/>
      <c r="K23" s="148"/>
      <c r="L23" s="148"/>
      <c r="M23" s="148"/>
      <c r="N23" s="148"/>
      <c r="O23" s="84"/>
      <c r="P23" s="148"/>
      <c r="Q23" s="148"/>
      <c r="R23" s="148"/>
      <c r="S23" s="148"/>
      <c r="T23" s="148"/>
      <c r="U23" s="148"/>
      <c r="V23" s="84"/>
      <c r="W23" s="148"/>
      <c r="X23" s="148"/>
      <c r="Y23" s="148"/>
      <c r="Z23" s="148"/>
      <c r="AA23" s="148"/>
      <c r="AB23" s="148"/>
      <c r="AC23" s="84"/>
    </row>
    <row r="24" spans="1:29" s="90" customFormat="1" ht="12.75" customHeight="1" x14ac:dyDescent="0.2">
      <c r="A24" s="80"/>
      <c r="B24" s="148"/>
      <c r="C24" s="148"/>
      <c r="D24" s="148"/>
      <c r="E24" s="148"/>
      <c r="F24" s="148"/>
      <c r="G24" s="148"/>
      <c r="H24" s="84"/>
      <c r="I24" s="148"/>
      <c r="J24" s="148"/>
      <c r="K24" s="148"/>
      <c r="L24" s="148"/>
      <c r="M24" s="148"/>
      <c r="N24" s="148"/>
      <c r="O24" s="84"/>
      <c r="P24" s="148"/>
      <c r="Q24" s="148"/>
      <c r="R24" s="148"/>
      <c r="S24" s="148"/>
      <c r="T24" s="148"/>
      <c r="U24" s="148"/>
      <c r="V24" s="84"/>
      <c r="W24" s="148"/>
      <c r="X24" s="148"/>
      <c r="Y24" s="148"/>
      <c r="Z24" s="148"/>
      <c r="AA24" s="148"/>
      <c r="AB24" s="148"/>
      <c r="AC24" s="84"/>
    </row>
    <row r="25" spans="1:29" s="90" customFormat="1" ht="12.75" customHeight="1" x14ac:dyDescent="0.2">
      <c r="A25" s="80"/>
      <c r="B25" s="148"/>
      <c r="C25" s="148"/>
      <c r="D25" s="148"/>
      <c r="E25" s="148"/>
      <c r="F25" s="148"/>
      <c r="G25" s="148"/>
      <c r="H25" s="84"/>
      <c r="I25" s="148"/>
      <c r="J25" s="148"/>
      <c r="K25" s="148"/>
      <c r="L25" s="148"/>
      <c r="M25" s="148"/>
      <c r="N25" s="148"/>
      <c r="O25" s="84"/>
      <c r="P25" s="148"/>
      <c r="Q25" s="148"/>
      <c r="R25" s="148"/>
      <c r="S25" s="148"/>
      <c r="T25" s="148"/>
      <c r="U25" s="148"/>
      <c r="V25" s="84"/>
      <c r="W25" s="148"/>
      <c r="X25" s="148"/>
      <c r="Y25" s="148"/>
      <c r="Z25" s="148"/>
      <c r="AA25" s="148"/>
      <c r="AB25" s="148"/>
      <c r="AC25" s="84"/>
    </row>
    <row r="26" spans="1:29" s="90" customFormat="1" ht="12.75" customHeight="1" x14ac:dyDescent="0.2">
      <c r="A26" s="80"/>
      <c r="B26" s="148"/>
      <c r="C26" s="148"/>
      <c r="D26" s="148"/>
      <c r="E26" s="148"/>
      <c r="F26" s="148"/>
      <c r="G26" s="148"/>
      <c r="H26" s="84"/>
      <c r="I26" s="148"/>
      <c r="J26" s="148"/>
      <c r="K26" s="148"/>
      <c r="L26" s="148"/>
      <c r="M26" s="148"/>
      <c r="N26" s="148"/>
      <c r="O26" s="84"/>
      <c r="P26" s="148"/>
      <c r="Q26" s="148"/>
      <c r="R26" s="148"/>
      <c r="S26" s="148"/>
      <c r="T26" s="148"/>
      <c r="U26" s="148"/>
      <c r="V26" s="84"/>
      <c r="W26" s="148"/>
      <c r="X26" s="148"/>
      <c r="Y26" s="148"/>
      <c r="Z26" s="148"/>
      <c r="AA26" s="148"/>
      <c r="AB26" s="148"/>
      <c r="AC26" s="84"/>
    </row>
    <row r="27" spans="1:29" s="90" customFormat="1" ht="12.75" customHeight="1" x14ac:dyDescent="0.2">
      <c r="A27" s="80"/>
      <c r="B27" s="148"/>
      <c r="C27" s="148"/>
      <c r="D27" s="148"/>
      <c r="E27" s="148"/>
      <c r="F27" s="148"/>
      <c r="G27" s="148"/>
      <c r="H27" s="84"/>
      <c r="I27" s="148"/>
      <c r="J27" s="148"/>
      <c r="K27" s="148"/>
      <c r="L27" s="148"/>
      <c r="M27" s="148"/>
      <c r="N27" s="148"/>
      <c r="O27" s="84"/>
      <c r="P27" s="148"/>
      <c r="Q27" s="148"/>
      <c r="R27" s="148"/>
      <c r="S27" s="148"/>
      <c r="T27" s="148"/>
      <c r="U27" s="148"/>
      <c r="V27" s="84"/>
      <c r="W27" s="148"/>
      <c r="X27" s="148"/>
      <c r="Y27" s="148"/>
      <c r="Z27" s="148"/>
      <c r="AA27" s="148"/>
      <c r="AB27" s="148"/>
      <c r="AC27" s="84"/>
    </row>
    <row r="28" spans="1:29" s="90" customFormat="1" ht="12.75" customHeight="1" x14ac:dyDescent="0.2">
      <c r="A28" s="80"/>
      <c r="B28" s="148"/>
      <c r="C28" s="148"/>
      <c r="D28" s="148"/>
      <c r="E28" s="148"/>
      <c r="F28" s="148"/>
      <c r="G28" s="148"/>
      <c r="H28" s="84"/>
      <c r="I28" s="148"/>
      <c r="J28" s="148"/>
      <c r="K28" s="148"/>
      <c r="L28" s="148"/>
      <c r="M28" s="148"/>
      <c r="N28" s="148"/>
      <c r="O28" s="84"/>
      <c r="P28" s="148"/>
      <c r="Q28" s="148"/>
      <c r="R28" s="148"/>
      <c r="S28" s="148"/>
      <c r="T28" s="148"/>
      <c r="U28" s="148"/>
      <c r="V28" s="84"/>
      <c r="W28" s="148"/>
      <c r="X28" s="148"/>
      <c r="Y28" s="148"/>
      <c r="Z28" s="148"/>
      <c r="AA28" s="148"/>
      <c r="AB28" s="148"/>
      <c r="AC28" s="84"/>
    </row>
    <row r="29" spans="1:29" s="90" customFormat="1" ht="12.75" customHeight="1" x14ac:dyDescent="0.2">
      <c r="A29" s="80"/>
      <c r="B29" s="148"/>
      <c r="C29" s="148"/>
      <c r="D29" s="148"/>
      <c r="E29" s="148"/>
      <c r="F29" s="148"/>
      <c r="G29" s="148"/>
      <c r="H29" s="84"/>
      <c r="I29" s="148"/>
      <c r="J29" s="148"/>
      <c r="K29" s="148"/>
      <c r="L29" s="148"/>
      <c r="M29" s="148"/>
      <c r="N29" s="148"/>
      <c r="O29" s="84"/>
      <c r="P29" s="148"/>
      <c r="Q29" s="148"/>
      <c r="R29" s="148"/>
      <c r="S29" s="148"/>
      <c r="T29" s="148"/>
      <c r="U29" s="148"/>
      <c r="V29" s="84"/>
      <c r="W29" s="148"/>
      <c r="X29" s="148"/>
      <c r="Y29" s="148"/>
      <c r="Z29" s="148"/>
      <c r="AA29" s="148"/>
      <c r="AB29" s="148"/>
      <c r="AC29" s="84"/>
    </row>
    <row r="30" spans="1:29" s="90" customFormat="1" ht="12.75" customHeight="1" x14ac:dyDescent="0.2">
      <c r="A30" s="80"/>
      <c r="B30" s="148"/>
      <c r="C30" s="148"/>
      <c r="D30" s="148"/>
      <c r="E30" s="148"/>
      <c r="F30" s="148"/>
      <c r="G30" s="148"/>
      <c r="H30" s="84"/>
      <c r="I30" s="148"/>
      <c r="J30" s="148"/>
      <c r="K30" s="148"/>
      <c r="L30" s="148"/>
      <c r="M30" s="148"/>
      <c r="N30" s="148"/>
      <c r="O30" s="84"/>
      <c r="P30" s="148"/>
      <c r="Q30" s="148"/>
      <c r="R30" s="148"/>
      <c r="S30" s="148"/>
      <c r="T30" s="148"/>
      <c r="U30" s="148"/>
      <c r="V30" s="84"/>
      <c r="W30" s="148"/>
      <c r="X30" s="148"/>
      <c r="Y30" s="148"/>
      <c r="Z30" s="148"/>
      <c r="AA30" s="148"/>
      <c r="AB30" s="148"/>
      <c r="AC30" s="84"/>
    </row>
    <row r="31" spans="1:29" s="90" customFormat="1" ht="12.75" customHeight="1" x14ac:dyDescent="0.2">
      <c r="A31" s="80"/>
      <c r="B31" s="148"/>
      <c r="C31" s="148"/>
      <c r="D31" s="148"/>
      <c r="E31" s="148"/>
      <c r="F31" s="148"/>
      <c r="G31" s="148"/>
      <c r="H31" s="84"/>
      <c r="I31" s="148"/>
      <c r="J31" s="148"/>
      <c r="K31" s="148"/>
      <c r="L31" s="148"/>
      <c r="M31" s="148"/>
      <c r="N31" s="148"/>
      <c r="O31" s="84"/>
      <c r="P31" s="148"/>
      <c r="Q31" s="148"/>
      <c r="R31" s="148"/>
      <c r="S31" s="148"/>
      <c r="T31" s="148"/>
      <c r="U31" s="148"/>
      <c r="V31" s="84"/>
      <c r="W31" s="148"/>
      <c r="X31" s="148"/>
      <c r="Y31" s="148"/>
      <c r="Z31" s="148"/>
      <c r="AA31" s="148"/>
      <c r="AB31" s="148"/>
      <c r="AC31" s="84"/>
    </row>
    <row r="32" spans="1:29" s="90" customFormat="1" ht="12.75" customHeight="1" x14ac:dyDescent="0.2">
      <c r="A32" s="80"/>
      <c r="B32" s="149"/>
      <c r="C32" s="149"/>
      <c r="D32" s="149"/>
      <c r="E32" s="149"/>
      <c r="F32" s="149"/>
      <c r="G32" s="149"/>
      <c r="H32" s="84"/>
      <c r="I32" s="149"/>
      <c r="J32" s="149"/>
      <c r="K32" s="149"/>
      <c r="L32" s="149"/>
      <c r="M32" s="149"/>
      <c r="N32" s="149"/>
      <c r="O32" s="84"/>
      <c r="P32" s="149"/>
      <c r="Q32" s="149"/>
      <c r="R32" s="149"/>
      <c r="S32" s="149"/>
      <c r="T32" s="149"/>
      <c r="U32" s="149"/>
      <c r="V32" s="84"/>
      <c r="W32" s="149"/>
      <c r="X32" s="149"/>
      <c r="Y32" s="149"/>
      <c r="Z32" s="149"/>
      <c r="AA32" s="149"/>
      <c r="AB32" s="149"/>
      <c r="AC32" s="84"/>
    </row>
    <row r="33" spans="1:29" s="90" customFormat="1" ht="9.75" customHeight="1" x14ac:dyDescent="0.2">
      <c r="A33" s="80"/>
      <c r="B33" s="133" t="s">
        <v>329</v>
      </c>
      <c r="C33" s="134"/>
      <c r="D33" s="134"/>
      <c r="E33" s="134"/>
      <c r="F33" s="134"/>
      <c r="G33" s="135"/>
      <c r="H33" s="84"/>
      <c r="I33" s="133" t="s">
        <v>330</v>
      </c>
      <c r="J33" s="134"/>
      <c r="K33" s="134"/>
      <c r="L33" s="134"/>
      <c r="M33" s="134"/>
      <c r="N33" s="135"/>
      <c r="O33" s="84"/>
      <c r="P33" s="133" t="s">
        <v>331</v>
      </c>
      <c r="Q33" s="134"/>
      <c r="R33" s="134"/>
      <c r="S33" s="134"/>
      <c r="T33" s="134"/>
      <c r="U33" s="135"/>
      <c r="V33" s="84"/>
      <c r="W33" s="133" t="s">
        <v>329</v>
      </c>
      <c r="X33" s="134"/>
      <c r="Y33" s="134"/>
      <c r="Z33" s="134"/>
      <c r="AA33" s="134"/>
      <c r="AB33" s="135"/>
      <c r="AC33" s="84"/>
    </row>
    <row r="34" spans="1:29" s="90" customFormat="1" x14ac:dyDescent="0.2">
      <c r="A34" s="80"/>
      <c r="B34" s="85" t="str">
        <f ca="1">(INDIRECT("Data!A"&amp;3))</f>
        <v>EID</v>
      </c>
      <c r="C34" s="86">
        <f>X17+1</f>
        <v>6</v>
      </c>
      <c r="D34" s="86" t="str">
        <f ca="1">IF(INDIRECT("Events! D"&amp;VALUE(C34))=0,"",INDIRECT("Events!D"&amp;VALUE(C34)))</f>
        <v>Mishneh Torah, Gezelah Va'Avedah 11:1-2</v>
      </c>
      <c r="E34" s="87"/>
      <c r="F34" s="88" t="s">
        <v>180</v>
      </c>
      <c r="G34" s="89" t="str">
        <f ca="1">(INDIRECT("Data!E"&amp;1))</f>
        <v>0.1.5</v>
      </c>
      <c r="H34" s="84"/>
      <c r="I34" s="85" t="str">
        <f ca="1">(INDIRECT("Data!A"&amp;3))</f>
        <v>EID</v>
      </c>
      <c r="J34" s="86">
        <v>6</v>
      </c>
      <c r="K34" s="86" t="str">
        <f ca="1">IF(INDIRECT("Events! D"&amp;VALUE(J34))=0,"",INDIRECT("Events!D"&amp;VALUE(J34)))</f>
        <v>Mishneh Torah, Gezelah Va'Avedah 11:1-2</v>
      </c>
      <c r="L34" s="87"/>
      <c r="M34" s="88" t="s">
        <v>180</v>
      </c>
      <c r="N34" s="89" t="str">
        <f ca="1">(INDIRECT("Data!E"&amp;1))</f>
        <v>0.1.5</v>
      </c>
      <c r="O34" s="84"/>
      <c r="P34" s="85" t="str">
        <f ca="1">(INDIRECT("Data!A"&amp;3))</f>
        <v>EID</v>
      </c>
      <c r="Q34" s="86">
        <v>6</v>
      </c>
      <c r="R34" s="86" t="str">
        <f ca="1">IF(INDIRECT("Events! D"&amp;VALUE(Q34))=0,"",INDIRECT("Events!D"&amp;VALUE(Q34)))</f>
        <v>Mishneh Torah, Gezelah Va'Avedah 11:1-2</v>
      </c>
      <c r="S34" s="87"/>
      <c r="T34" s="88" t="s">
        <v>180</v>
      </c>
      <c r="U34" s="89" t="str">
        <f ca="1">(INDIRECT("Data!E"&amp;1))</f>
        <v>0.1.5</v>
      </c>
      <c r="V34" s="84"/>
      <c r="W34" s="85" t="str">
        <f ca="1">(INDIRECT("Data!A"&amp;3))</f>
        <v>EID</v>
      </c>
      <c r="X34" s="86">
        <f>Q34+1</f>
        <v>7</v>
      </c>
      <c r="Y34" s="86" t="str">
        <f ca="1">IF(INDIRECT("Events! D"&amp;VALUE(X34))=0,"",INDIRECT("Events!D"&amp;VALUE(X34)))</f>
        <v/>
      </c>
      <c r="Z34" s="87"/>
      <c r="AA34" s="88" t="s">
        <v>180</v>
      </c>
      <c r="AB34" s="89" t="str">
        <f ca="1">(INDIRECT("Data!E"&amp;1))</f>
        <v>0.1.5</v>
      </c>
      <c r="AC34" s="84"/>
    </row>
    <row r="35" spans="1:29" s="94" customFormat="1" ht="11.25" customHeight="1" x14ac:dyDescent="0.2">
      <c r="A35" s="80"/>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row>
    <row r="36" spans="1:29" s="94" customFormat="1" ht="11.25" customHeight="1" x14ac:dyDescent="0.2">
      <c r="A36" s="80"/>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row>
    <row r="37" spans="1:29" s="95" customFormat="1" ht="33.75" customHeight="1" thickBot="1" x14ac:dyDescent="0.35">
      <c r="A37" s="82"/>
      <c r="B37" s="146" t="s">
        <v>328</v>
      </c>
      <c r="C37" s="146"/>
      <c r="D37" s="146"/>
      <c r="E37" s="146"/>
      <c r="F37" s="146"/>
      <c r="G37" s="146"/>
      <c r="H37" s="83"/>
      <c r="I37" s="146" t="s">
        <v>328</v>
      </c>
      <c r="J37" s="146"/>
      <c r="K37" s="146"/>
      <c r="L37" s="146"/>
      <c r="M37" s="146"/>
      <c r="N37" s="146"/>
      <c r="O37" s="83"/>
      <c r="P37" s="146" t="s">
        <v>328</v>
      </c>
      <c r="Q37" s="146"/>
      <c r="R37" s="146"/>
      <c r="S37" s="146"/>
      <c r="T37" s="146"/>
      <c r="U37" s="146"/>
      <c r="V37" s="83"/>
      <c r="W37" s="146" t="s">
        <v>328</v>
      </c>
      <c r="X37" s="146"/>
      <c r="Y37" s="146"/>
      <c r="Z37" s="146"/>
      <c r="AA37" s="146"/>
      <c r="AB37" s="146"/>
      <c r="AC37" s="83"/>
    </row>
    <row r="38" spans="1:29" s="90" customFormat="1" ht="18.75" thickTop="1" thickBot="1" x14ac:dyDescent="0.35">
      <c r="A38" s="80"/>
      <c r="B38" s="123"/>
      <c r="C38" s="123"/>
      <c r="D38" s="123"/>
      <c r="E38" s="123"/>
      <c r="F38" s="123"/>
      <c r="G38" s="123"/>
      <c r="H38" s="84"/>
      <c r="I38" s="123"/>
      <c r="J38" s="123"/>
      <c r="K38" s="123"/>
      <c r="L38" s="123"/>
      <c r="M38" s="123"/>
      <c r="N38" s="123"/>
      <c r="O38" s="84"/>
      <c r="P38" s="123"/>
      <c r="Q38" s="123"/>
      <c r="R38" s="123"/>
      <c r="S38" s="123"/>
      <c r="T38" s="123"/>
      <c r="U38" s="123"/>
      <c r="V38" s="84"/>
      <c r="W38" s="123"/>
      <c r="X38" s="123"/>
      <c r="Y38" s="123"/>
      <c r="Z38" s="123"/>
      <c r="AA38" s="123"/>
      <c r="AB38" s="123"/>
      <c r="AC38" s="84"/>
    </row>
    <row r="39" spans="1:29" s="90" customFormat="1" ht="12.75" customHeight="1" thickTop="1" x14ac:dyDescent="0.2">
      <c r="A39" s="80"/>
      <c r="B39" s="147" t="str">
        <f>W16</f>
        <v>Season 1</v>
      </c>
      <c r="C39" s="147"/>
      <c r="D39" s="147"/>
      <c r="E39" s="147"/>
      <c r="F39" s="147"/>
      <c r="G39" s="147"/>
      <c r="H39" s="84"/>
      <c r="I39" s="127" t="str">
        <f ca="1">P16</f>
        <v>Season 1</v>
      </c>
      <c r="J39" s="127"/>
      <c r="K39" s="127"/>
      <c r="L39" s="127"/>
      <c r="M39" s="127"/>
      <c r="N39" s="127"/>
      <c r="O39" s="84"/>
      <c r="P39" s="127" t="str">
        <f ca="1">I16</f>
        <v>Season 1</v>
      </c>
      <c r="Q39" s="127"/>
      <c r="R39" s="127"/>
      <c r="S39" s="127"/>
      <c r="T39" s="127"/>
      <c r="U39" s="127"/>
      <c r="V39" s="84"/>
      <c r="W39" s="147" t="str">
        <f ca="1">B16</f>
        <v>Season 1</v>
      </c>
      <c r="X39" s="147"/>
      <c r="Y39" s="147"/>
      <c r="Z39" s="147"/>
      <c r="AA39" s="147"/>
      <c r="AB39" s="147"/>
      <c r="AC39" s="84"/>
    </row>
    <row r="40" spans="1:29" s="90" customFormat="1" ht="12.75" customHeight="1" x14ac:dyDescent="0.2">
      <c r="A40" s="80"/>
      <c r="B40" s="148"/>
      <c r="C40" s="148"/>
      <c r="D40" s="148"/>
      <c r="E40" s="148"/>
      <c r="F40" s="148"/>
      <c r="G40" s="148"/>
      <c r="H40" s="84"/>
      <c r="I40" s="128"/>
      <c r="J40" s="128"/>
      <c r="K40" s="128"/>
      <c r="L40" s="128"/>
      <c r="M40" s="128"/>
      <c r="N40" s="128"/>
      <c r="O40" s="84"/>
      <c r="P40" s="128"/>
      <c r="Q40" s="128"/>
      <c r="R40" s="128"/>
      <c r="S40" s="128"/>
      <c r="T40" s="128"/>
      <c r="U40" s="128"/>
      <c r="V40" s="84"/>
      <c r="W40" s="148"/>
      <c r="X40" s="148"/>
      <c r="Y40" s="148"/>
      <c r="Z40" s="148"/>
      <c r="AA40" s="148"/>
      <c r="AB40" s="148"/>
      <c r="AC40" s="84"/>
    </row>
    <row r="41" spans="1:29" s="90" customFormat="1" ht="12.75" customHeight="1" x14ac:dyDescent="0.2">
      <c r="A41" s="80"/>
      <c r="B41" s="148"/>
      <c r="C41" s="148"/>
      <c r="D41" s="148"/>
      <c r="E41" s="148"/>
      <c r="F41" s="148"/>
      <c r="G41" s="148"/>
      <c r="H41" s="84"/>
      <c r="I41" s="128"/>
      <c r="J41" s="128"/>
      <c r="K41" s="128"/>
      <c r="L41" s="128"/>
      <c r="M41" s="128"/>
      <c r="N41" s="128"/>
      <c r="O41" s="84"/>
      <c r="P41" s="128"/>
      <c r="Q41" s="128"/>
      <c r="R41" s="128"/>
      <c r="S41" s="128"/>
      <c r="T41" s="128"/>
      <c r="U41" s="128"/>
      <c r="V41" s="84"/>
      <c r="W41" s="148"/>
      <c r="X41" s="148"/>
      <c r="Y41" s="148"/>
      <c r="Z41" s="148"/>
      <c r="AA41" s="148"/>
      <c r="AB41" s="148"/>
      <c r="AC41" s="84"/>
    </row>
    <row r="42" spans="1:29" s="90" customFormat="1" ht="12.75" customHeight="1" x14ac:dyDescent="0.2">
      <c r="A42" s="80"/>
      <c r="B42" s="148"/>
      <c r="C42" s="148"/>
      <c r="D42" s="148"/>
      <c r="E42" s="148"/>
      <c r="F42" s="148"/>
      <c r="G42" s="148"/>
      <c r="H42" s="84"/>
      <c r="I42" s="128"/>
      <c r="J42" s="128"/>
      <c r="K42" s="128"/>
      <c r="L42" s="128"/>
      <c r="M42" s="128"/>
      <c r="N42" s="128"/>
      <c r="O42" s="84"/>
      <c r="P42" s="128"/>
      <c r="Q42" s="128"/>
      <c r="R42" s="128"/>
      <c r="S42" s="128"/>
      <c r="T42" s="128"/>
      <c r="U42" s="128"/>
      <c r="V42" s="84"/>
      <c r="W42" s="148"/>
      <c r="X42" s="148"/>
      <c r="Y42" s="148"/>
      <c r="Z42" s="148"/>
      <c r="AA42" s="148"/>
      <c r="AB42" s="148"/>
      <c r="AC42" s="84"/>
    </row>
    <row r="43" spans="1:29" s="90" customFormat="1" ht="12.75" customHeight="1" x14ac:dyDescent="0.2">
      <c r="A43" s="80"/>
      <c r="B43" s="148"/>
      <c r="C43" s="148"/>
      <c r="D43" s="148"/>
      <c r="E43" s="148"/>
      <c r="F43" s="148"/>
      <c r="G43" s="148"/>
      <c r="H43" s="84"/>
      <c r="I43" s="128"/>
      <c r="J43" s="128"/>
      <c r="K43" s="128"/>
      <c r="L43" s="128"/>
      <c r="M43" s="128"/>
      <c r="N43" s="128"/>
      <c r="O43" s="84"/>
      <c r="P43" s="128"/>
      <c r="Q43" s="128"/>
      <c r="R43" s="128"/>
      <c r="S43" s="128"/>
      <c r="T43" s="128"/>
      <c r="U43" s="128"/>
      <c r="V43" s="84"/>
      <c r="W43" s="148"/>
      <c r="X43" s="148"/>
      <c r="Y43" s="148"/>
      <c r="Z43" s="148"/>
      <c r="AA43" s="148"/>
      <c r="AB43" s="148"/>
      <c r="AC43" s="84"/>
    </row>
    <row r="44" spans="1:29" s="90" customFormat="1" ht="12.75" customHeight="1" x14ac:dyDescent="0.2">
      <c r="A44" s="80"/>
      <c r="B44" s="148"/>
      <c r="C44" s="148"/>
      <c r="D44" s="148"/>
      <c r="E44" s="148"/>
      <c r="F44" s="148"/>
      <c r="G44" s="148"/>
      <c r="H44" s="84"/>
      <c r="I44" s="128"/>
      <c r="J44" s="128"/>
      <c r="K44" s="128"/>
      <c r="L44" s="128"/>
      <c r="M44" s="128"/>
      <c r="N44" s="128"/>
      <c r="O44" s="84"/>
      <c r="P44" s="128"/>
      <c r="Q44" s="128"/>
      <c r="R44" s="128"/>
      <c r="S44" s="128"/>
      <c r="T44" s="128"/>
      <c r="U44" s="128"/>
      <c r="V44" s="84"/>
      <c r="W44" s="148"/>
      <c r="X44" s="148"/>
      <c r="Y44" s="148"/>
      <c r="Z44" s="148"/>
      <c r="AA44" s="148"/>
      <c r="AB44" s="148"/>
      <c r="AC44" s="84"/>
    </row>
    <row r="45" spans="1:29" s="90" customFormat="1" ht="12.75" customHeight="1" x14ac:dyDescent="0.2">
      <c r="A45" s="80"/>
      <c r="B45" s="148"/>
      <c r="C45" s="148"/>
      <c r="D45" s="148"/>
      <c r="E45" s="148"/>
      <c r="F45" s="148"/>
      <c r="G45" s="148"/>
      <c r="H45" s="84"/>
      <c r="I45" s="128"/>
      <c r="J45" s="128"/>
      <c r="K45" s="128"/>
      <c r="L45" s="128"/>
      <c r="M45" s="128"/>
      <c r="N45" s="128"/>
      <c r="O45" s="84"/>
      <c r="P45" s="128"/>
      <c r="Q45" s="128"/>
      <c r="R45" s="128"/>
      <c r="S45" s="128"/>
      <c r="T45" s="128"/>
      <c r="U45" s="128"/>
      <c r="V45" s="84"/>
      <c r="W45" s="148"/>
      <c r="X45" s="148"/>
      <c r="Y45" s="148"/>
      <c r="Z45" s="148"/>
      <c r="AA45" s="148"/>
      <c r="AB45" s="148"/>
      <c r="AC45" s="84"/>
    </row>
    <row r="46" spans="1:29" s="90" customFormat="1" ht="12.75" customHeight="1" x14ac:dyDescent="0.2">
      <c r="A46" s="80"/>
      <c r="B46" s="148"/>
      <c r="C46" s="148"/>
      <c r="D46" s="148"/>
      <c r="E46" s="148"/>
      <c r="F46" s="148"/>
      <c r="G46" s="148"/>
      <c r="H46" s="84"/>
      <c r="I46" s="128"/>
      <c r="J46" s="128"/>
      <c r="K46" s="128"/>
      <c r="L46" s="128"/>
      <c r="M46" s="128"/>
      <c r="N46" s="128"/>
      <c r="O46" s="84"/>
      <c r="P46" s="128"/>
      <c r="Q46" s="128"/>
      <c r="R46" s="128"/>
      <c r="S46" s="128"/>
      <c r="T46" s="128"/>
      <c r="U46" s="128"/>
      <c r="V46" s="84"/>
      <c r="W46" s="148"/>
      <c r="X46" s="148"/>
      <c r="Y46" s="148"/>
      <c r="Z46" s="148"/>
      <c r="AA46" s="148"/>
      <c r="AB46" s="148"/>
      <c r="AC46" s="84"/>
    </row>
    <row r="47" spans="1:29" s="90" customFormat="1" ht="12.75" customHeight="1" x14ac:dyDescent="0.2">
      <c r="A47" s="80"/>
      <c r="B47" s="148"/>
      <c r="C47" s="148"/>
      <c r="D47" s="148"/>
      <c r="E47" s="148"/>
      <c r="F47" s="148"/>
      <c r="G47" s="148"/>
      <c r="H47" s="84"/>
      <c r="I47" s="128"/>
      <c r="J47" s="128"/>
      <c r="K47" s="128"/>
      <c r="L47" s="128"/>
      <c r="M47" s="128"/>
      <c r="N47" s="128"/>
      <c r="O47" s="84"/>
      <c r="P47" s="128"/>
      <c r="Q47" s="128"/>
      <c r="R47" s="128"/>
      <c r="S47" s="128"/>
      <c r="T47" s="128"/>
      <c r="U47" s="128"/>
      <c r="V47" s="84"/>
      <c r="W47" s="148"/>
      <c r="X47" s="148"/>
      <c r="Y47" s="148"/>
      <c r="Z47" s="148"/>
      <c r="AA47" s="148"/>
      <c r="AB47" s="148"/>
      <c r="AC47" s="84"/>
    </row>
    <row r="48" spans="1:29" s="90" customFormat="1" ht="12.75" customHeight="1" x14ac:dyDescent="0.2">
      <c r="A48" s="80"/>
      <c r="B48" s="148"/>
      <c r="C48" s="148"/>
      <c r="D48" s="148"/>
      <c r="E48" s="148"/>
      <c r="F48" s="148"/>
      <c r="G48" s="148"/>
      <c r="H48" s="84"/>
      <c r="I48" s="128"/>
      <c r="J48" s="128"/>
      <c r="K48" s="128"/>
      <c r="L48" s="128"/>
      <c r="M48" s="128"/>
      <c r="N48" s="128"/>
      <c r="O48" s="84"/>
      <c r="P48" s="128"/>
      <c r="Q48" s="128"/>
      <c r="R48" s="128"/>
      <c r="S48" s="128"/>
      <c r="T48" s="128"/>
      <c r="U48" s="128"/>
      <c r="V48" s="84"/>
      <c r="W48" s="148"/>
      <c r="X48" s="148"/>
      <c r="Y48" s="148"/>
      <c r="Z48" s="148"/>
      <c r="AA48" s="148"/>
      <c r="AB48" s="148"/>
      <c r="AC48" s="84"/>
    </row>
    <row r="49" spans="1:29" s="90" customFormat="1" ht="12.75" customHeight="1" x14ac:dyDescent="0.2">
      <c r="A49" s="80"/>
      <c r="B49" s="148"/>
      <c r="C49" s="148"/>
      <c r="D49" s="148"/>
      <c r="E49" s="148"/>
      <c r="F49" s="148"/>
      <c r="G49" s="148"/>
      <c r="H49" s="84"/>
      <c r="I49" s="128"/>
      <c r="J49" s="128"/>
      <c r="K49" s="128"/>
      <c r="L49" s="128"/>
      <c r="M49" s="128"/>
      <c r="N49" s="128"/>
      <c r="O49" s="84"/>
      <c r="P49" s="128"/>
      <c r="Q49" s="128"/>
      <c r="R49" s="128"/>
      <c r="S49" s="128"/>
      <c r="T49" s="128"/>
      <c r="U49" s="128"/>
      <c r="V49" s="84"/>
      <c r="W49" s="148"/>
      <c r="X49" s="148"/>
      <c r="Y49" s="148"/>
      <c r="Z49" s="148"/>
      <c r="AA49" s="148"/>
      <c r="AB49" s="148"/>
      <c r="AC49" s="84"/>
    </row>
    <row r="50" spans="1:29" s="90" customFormat="1" ht="12.75" customHeight="1" x14ac:dyDescent="0.2">
      <c r="A50" s="80"/>
      <c r="B50" s="149"/>
      <c r="C50" s="149"/>
      <c r="D50" s="149"/>
      <c r="E50" s="149"/>
      <c r="F50" s="149"/>
      <c r="G50" s="149"/>
      <c r="H50" s="84"/>
      <c r="I50" s="129"/>
      <c r="J50" s="129"/>
      <c r="K50" s="129"/>
      <c r="L50" s="129"/>
      <c r="M50" s="129"/>
      <c r="N50" s="129"/>
      <c r="O50" s="84"/>
      <c r="P50" s="129"/>
      <c r="Q50" s="129"/>
      <c r="R50" s="129"/>
      <c r="S50" s="129"/>
      <c r="T50" s="129"/>
      <c r="U50" s="129"/>
      <c r="V50" s="84"/>
      <c r="W50" s="149"/>
      <c r="X50" s="149"/>
      <c r="Y50" s="149"/>
      <c r="Z50" s="149"/>
      <c r="AA50" s="149"/>
      <c r="AB50" s="149"/>
      <c r="AC50" s="84"/>
    </row>
    <row r="51" spans="1:29" s="90" customFormat="1" ht="9.75" customHeight="1" x14ac:dyDescent="0.2">
      <c r="A51" s="80"/>
      <c r="B51" s="133" t="str">
        <f>W16</f>
        <v>Season 1</v>
      </c>
      <c r="C51" s="134"/>
      <c r="D51" s="134"/>
      <c r="E51" s="134"/>
      <c r="F51" s="134"/>
      <c r="G51" s="135"/>
      <c r="H51" s="84"/>
      <c r="I51" s="133" t="str">
        <f ca="1">P16</f>
        <v>Season 1</v>
      </c>
      <c r="J51" s="134"/>
      <c r="K51" s="134"/>
      <c r="L51" s="134"/>
      <c r="M51" s="134"/>
      <c r="N51" s="135"/>
      <c r="O51" s="84"/>
      <c r="P51" s="133" t="str">
        <f ca="1">I16</f>
        <v>Season 1</v>
      </c>
      <c r="Q51" s="134"/>
      <c r="R51" s="134"/>
      <c r="S51" s="134"/>
      <c r="T51" s="134"/>
      <c r="U51" s="135"/>
      <c r="V51" s="84"/>
      <c r="W51" s="133" t="str">
        <f ca="1">B16</f>
        <v>Season 1</v>
      </c>
      <c r="X51" s="134"/>
      <c r="Y51" s="134"/>
      <c r="Z51" s="134"/>
      <c r="AA51" s="134"/>
      <c r="AB51" s="135"/>
      <c r="AC51" s="84"/>
    </row>
    <row r="52" spans="1:29" s="90" customFormat="1" x14ac:dyDescent="0.2">
      <c r="A52" s="80"/>
      <c r="B52" s="85"/>
      <c r="C52" s="86"/>
      <c r="D52" s="86"/>
      <c r="E52" s="87"/>
      <c r="F52" s="88"/>
      <c r="G52" s="89"/>
      <c r="H52" s="84"/>
      <c r="I52" s="85"/>
      <c r="J52" s="86"/>
      <c r="K52" s="86"/>
      <c r="L52" s="87"/>
      <c r="M52" s="88"/>
      <c r="N52" s="89"/>
      <c r="O52" s="84"/>
      <c r="P52" s="85"/>
      <c r="Q52" s="86"/>
      <c r="R52" s="86"/>
      <c r="S52" s="87"/>
      <c r="T52" s="88"/>
      <c r="U52" s="89"/>
      <c r="V52" s="84"/>
      <c r="W52" s="85"/>
      <c r="X52" s="86"/>
      <c r="Y52" s="86"/>
      <c r="Z52" s="87"/>
      <c r="AA52" s="88"/>
      <c r="AB52" s="89"/>
      <c r="AC52" s="84"/>
    </row>
    <row r="53" spans="1:29" s="94" customFormat="1" ht="11.25" customHeight="1" x14ac:dyDescent="0.2">
      <c r="A53" s="80"/>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row>
    <row r="54" spans="1:29" s="95" customFormat="1" ht="33.75" customHeight="1" thickBot="1" x14ac:dyDescent="0.35">
      <c r="A54" s="82"/>
      <c r="B54" s="146" t="s">
        <v>328</v>
      </c>
      <c r="C54" s="146"/>
      <c r="D54" s="146"/>
      <c r="E54" s="146"/>
      <c r="F54" s="146"/>
      <c r="G54" s="146"/>
      <c r="H54" s="83"/>
      <c r="I54" s="146" t="s">
        <v>328</v>
      </c>
      <c r="J54" s="146"/>
      <c r="K54" s="146"/>
      <c r="L54" s="146"/>
      <c r="M54" s="146"/>
      <c r="N54" s="146"/>
      <c r="O54" s="83"/>
      <c r="P54" s="146" t="s">
        <v>328</v>
      </c>
      <c r="Q54" s="146"/>
      <c r="R54" s="146"/>
      <c r="S54" s="146"/>
      <c r="T54" s="146"/>
      <c r="U54" s="146"/>
      <c r="V54" s="83"/>
      <c r="W54" s="146" t="s">
        <v>328</v>
      </c>
      <c r="X54" s="146"/>
      <c r="Y54" s="146"/>
      <c r="Z54" s="146"/>
      <c r="AA54" s="146"/>
      <c r="AB54" s="146"/>
      <c r="AC54" s="83"/>
    </row>
    <row r="55" spans="1:29" s="90" customFormat="1" ht="18.75" thickTop="1" thickBot="1" x14ac:dyDescent="0.35">
      <c r="A55" s="80"/>
      <c r="B55" s="123"/>
      <c r="C55" s="123"/>
      <c r="D55" s="123"/>
      <c r="E55" s="123"/>
      <c r="F55" s="123"/>
      <c r="G55" s="123"/>
      <c r="H55" s="84"/>
      <c r="I55" s="123"/>
      <c r="J55" s="123"/>
      <c r="K55" s="123"/>
      <c r="L55" s="123"/>
      <c r="M55" s="123"/>
      <c r="N55" s="123"/>
      <c r="O55" s="84"/>
      <c r="P55" s="123"/>
      <c r="Q55" s="123"/>
      <c r="R55" s="123"/>
      <c r="S55" s="123"/>
      <c r="T55" s="123"/>
      <c r="U55" s="123"/>
      <c r="V55" s="84"/>
      <c r="W55" s="123"/>
      <c r="X55" s="123"/>
      <c r="Y55" s="123"/>
      <c r="Z55" s="123"/>
      <c r="AA55" s="123"/>
      <c r="AB55" s="123"/>
      <c r="AC55" s="84"/>
    </row>
    <row r="56" spans="1:29" s="90" customFormat="1" ht="12.75" customHeight="1" thickTop="1" x14ac:dyDescent="0.2">
      <c r="A56" s="80"/>
      <c r="B56" s="150" t="str">
        <f>W33</f>
        <v>Season 1</v>
      </c>
      <c r="C56" s="150"/>
      <c r="D56" s="150"/>
      <c r="E56" s="150"/>
      <c r="F56" s="150"/>
      <c r="G56" s="150"/>
      <c r="H56" s="84"/>
      <c r="I56" s="127" t="str">
        <f>P33</f>
        <v>Season 3</v>
      </c>
      <c r="J56" s="127"/>
      <c r="K56" s="127"/>
      <c r="L56" s="127"/>
      <c r="M56" s="127"/>
      <c r="N56" s="127"/>
      <c r="O56" s="84"/>
      <c r="P56" s="150" t="str">
        <f>I33</f>
        <v>Season 2</v>
      </c>
      <c r="Q56" s="150"/>
      <c r="R56" s="150"/>
      <c r="S56" s="150"/>
      <c r="T56" s="150"/>
      <c r="U56" s="150"/>
      <c r="V56" s="84"/>
      <c r="W56" s="147" t="str">
        <f>B33</f>
        <v>Season 1</v>
      </c>
      <c r="X56" s="147"/>
      <c r="Y56" s="147"/>
      <c r="Z56" s="147"/>
      <c r="AA56" s="147"/>
      <c r="AB56" s="147"/>
      <c r="AC56" s="84"/>
    </row>
    <row r="57" spans="1:29" s="90" customFormat="1" ht="12.75" customHeight="1" x14ac:dyDescent="0.2">
      <c r="A57" s="80"/>
      <c r="B57" s="151"/>
      <c r="C57" s="151"/>
      <c r="D57" s="151"/>
      <c r="E57" s="151"/>
      <c r="F57" s="151"/>
      <c r="G57" s="151"/>
      <c r="H57" s="84"/>
      <c r="I57" s="128"/>
      <c r="J57" s="128"/>
      <c r="K57" s="128"/>
      <c r="L57" s="128"/>
      <c r="M57" s="128"/>
      <c r="N57" s="128"/>
      <c r="O57" s="84"/>
      <c r="P57" s="151"/>
      <c r="Q57" s="151"/>
      <c r="R57" s="151"/>
      <c r="S57" s="151"/>
      <c r="T57" s="151"/>
      <c r="U57" s="151"/>
      <c r="V57" s="84"/>
      <c r="W57" s="148"/>
      <c r="X57" s="148"/>
      <c r="Y57" s="148"/>
      <c r="Z57" s="148"/>
      <c r="AA57" s="148"/>
      <c r="AB57" s="148"/>
      <c r="AC57" s="84"/>
    </row>
    <row r="58" spans="1:29" s="90" customFormat="1" ht="12.75" customHeight="1" x14ac:dyDescent="0.2">
      <c r="A58" s="80"/>
      <c r="B58" s="151"/>
      <c r="C58" s="151"/>
      <c r="D58" s="151"/>
      <c r="E58" s="151"/>
      <c r="F58" s="151"/>
      <c r="G58" s="151"/>
      <c r="H58" s="84"/>
      <c r="I58" s="128"/>
      <c r="J58" s="128"/>
      <c r="K58" s="128"/>
      <c r="L58" s="128"/>
      <c r="M58" s="128"/>
      <c r="N58" s="128"/>
      <c r="O58" s="84"/>
      <c r="P58" s="151"/>
      <c r="Q58" s="151"/>
      <c r="R58" s="151"/>
      <c r="S58" s="151"/>
      <c r="T58" s="151"/>
      <c r="U58" s="151"/>
      <c r="V58" s="84"/>
      <c r="W58" s="148"/>
      <c r="X58" s="148"/>
      <c r="Y58" s="148"/>
      <c r="Z58" s="148"/>
      <c r="AA58" s="148"/>
      <c r="AB58" s="148"/>
      <c r="AC58" s="84"/>
    </row>
    <row r="59" spans="1:29" s="90" customFormat="1" ht="12.75" customHeight="1" x14ac:dyDescent="0.2">
      <c r="A59" s="80"/>
      <c r="B59" s="151"/>
      <c r="C59" s="151"/>
      <c r="D59" s="151"/>
      <c r="E59" s="151"/>
      <c r="F59" s="151"/>
      <c r="G59" s="151"/>
      <c r="H59" s="84"/>
      <c r="I59" s="128"/>
      <c r="J59" s="128"/>
      <c r="K59" s="128"/>
      <c r="L59" s="128"/>
      <c r="M59" s="128"/>
      <c r="N59" s="128"/>
      <c r="O59" s="84"/>
      <c r="P59" s="151"/>
      <c r="Q59" s="151"/>
      <c r="R59" s="151"/>
      <c r="S59" s="151"/>
      <c r="T59" s="151"/>
      <c r="U59" s="151"/>
      <c r="V59" s="84"/>
      <c r="W59" s="148"/>
      <c r="X59" s="148"/>
      <c r="Y59" s="148"/>
      <c r="Z59" s="148"/>
      <c r="AA59" s="148"/>
      <c r="AB59" s="148"/>
      <c r="AC59" s="84"/>
    </row>
    <row r="60" spans="1:29" s="90" customFormat="1" ht="12.75" customHeight="1" x14ac:dyDescent="0.2">
      <c r="A60" s="80"/>
      <c r="B60" s="151"/>
      <c r="C60" s="151"/>
      <c r="D60" s="151"/>
      <c r="E60" s="151"/>
      <c r="F60" s="151"/>
      <c r="G60" s="151"/>
      <c r="H60" s="84"/>
      <c r="I60" s="128"/>
      <c r="J60" s="128"/>
      <c r="K60" s="128"/>
      <c r="L60" s="128"/>
      <c r="M60" s="128"/>
      <c r="N60" s="128"/>
      <c r="O60" s="84"/>
      <c r="P60" s="151"/>
      <c r="Q60" s="151"/>
      <c r="R60" s="151"/>
      <c r="S60" s="151"/>
      <c r="T60" s="151"/>
      <c r="U60" s="151"/>
      <c r="V60" s="84"/>
      <c r="W60" s="148"/>
      <c r="X60" s="148"/>
      <c r="Y60" s="148"/>
      <c r="Z60" s="148"/>
      <c r="AA60" s="148"/>
      <c r="AB60" s="148"/>
      <c r="AC60" s="84"/>
    </row>
    <row r="61" spans="1:29" s="90" customFormat="1" ht="12.75" customHeight="1" x14ac:dyDescent="0.2">
      <c r="A61" s="80"/>
      <c r="B61" s="151"/>
      <c r="C61" s="151"/>
      <c r="D61" s="151"/>
      <c r="E61" s="151"/>
      <c r="F61" s="151"/>
      <c r="G61" s="151"/>
      <c r="H61" s="84"/>
      <c r="I61" s="128"/>
      <c r="J61" s="128"/>
      <c r="K61" s="128"/>
      <c r="L61" s="128"/>
      <c r="M61" s="128"/>
      <c r="N61" s="128"/>
      <c r="O61" s="84"/>
      <c r="P61" s="151"/>
      <c r="Q61" s="151"/>
      <c r="R61" s="151"/>
      <c r="S61" s="151"/>
      <c r="T61" s="151"/>
      <c r="U61" s="151"/>
      <c r="V61" s="84"/>
      <c r="W61" s="148"/>
      <c r="X61" s="148"/>
      <c r="Y61" s="148"/>
      <c r="Z61" s="148"/>
      <c r="AA61" s="148"/>
      <c r="AB61" s="148"/>
      <c r="AC61" s="84"/>
    </row>
    <row r="62" spans="1:29" s="90" customFormat="1" ht="12.75" customHeight="1" x14ac:dyDescent="0.2">
      <c r="A62" s="80"/>
      <c r="B62" s="151"/>
      <c r="C62" s="151"/>
      <c r="D62" s="151"/>
      <c r="E62" s="151"/>
      <c r="F62" s="151"/>
      <c r="G62" s="151"/>
      <c r="H62" s="84"/>
      <c r="I62" s="128"/>
      <c r="J62" s="128"/>
      <c r="K62" s="128"/>
      <c r="L62" s="128"/>
      <c r="M62" s="128"/>
      <c r="N62" s="128"/>
      <c r="O62" s="84"/>
      <c r="P62" s="151"/>
      <c r="Q62" s="151"/>
      <c r="R62" s="151"/>
      <c r="S62" s="151"/>
      <c r="T62" s="151"/>
      <c r="U62" s="151"/>
      <c r="V62" s="84"/>
      <c r="W62" s="148"/>
      <c r="X62" s="148"/>
      <c r="Y62" s="148"/>
      <c r="Z62" s="148"/>
      <c r="AA62" s="148"/>
      <c r="AB62" s="148"/>
      <c r="AC62" s="84"/>
    </row>
    <row r="63" spans="1:29" s="90" customFormat="1" ht="12.75" customHeight="1" x14ac:dyDescent="0.2">
      <c r="A63" s="80"/>
      <c r="B63" s="151"/>
      <c r="C63" s="151"/>
      <c r="D63" s="151"/>
      <c r="E63" s="151"/>
      <c r="F63" s="151"/>
      <c r="G63" s="151"/>
      <c r="H63" s="84"/>
      <c r="I63" s="128"/>
      <c r="J63" s="128"/>
      <c r="K63" s="128"/>
      <c r="L63" s="128"/>
      <c r="M63" s="128"/>
      <c r="N63" s="128"/>
      <c r="O63" s="84"/>
      <c r="P63" s="151"/>
      <c r="Q63" s="151"/>
      <c r="R63" s="151"/>
      <c r="S63" s="151"/>
      <c r="T63" s="151"/>
      <c r="U63" s="151"/>
      <c r="V63" s="84"/>
      <c r="W63" s="148"/>
      <c r="X63" s="148"/>
      <c r="Y63" s="148"/>
      <c r="Z63" s="148"/>
      <c r="AA63" s="148"/>
      <c r="AB63" s="148"/>
      <c r="AC63" s="84"/>
    </row>
    <row r="64" spans="1:29" s="90" customFormat="1" ht="12.75" customHeight="1" x14ac:dyDescent="0.2">
      <c r="A64" s="80"/>
      <c r="B64" s="151"/>
      <c r="C64" s="151"/>
      <c r="D64" s="151"/>
      <c r="E64" s="151"/>
      <c r="F64" s="151"/>
      <c r="G64" s="151"/>
      <c r="H64" s="84"/>
      <c r="I64" s="128"/>
      <c r="J64" s="128"/>
      <c r="K64" s="128"/>
      <c r="L64" s="128"/>
      <c r="M64" s="128"/>
      <c r="N64" s="128"/>
      <c r="O64" s="84"/>
      <c r="P64" s="151"/>
      <c r="Q64" s="151"/>
      <c r="R64" s="151"/>
      <c r="S64" s="151"/>
      <c r="T64" s="151"/>
      <c r="U64" s="151"/>
      <c r="V64" s="84"/>
      <c r="W64" s="148"/>
      <c r="X64" s="148"/>
      <c r="Y64" s="148"/>
      <c r="Z64" s="148"/>
      <c r="AA64" s="148"/>
      <c r="AB64" s="148"/>
      <c r="AC64" s="84"/>
    </row>
    <row r="65" spans="1:29" s="90" customFormat="1" ht="12.75" customHeight="1" x14ac:dyDescent="0.2">
      <c r="A65" s="80"/>
      <c r="B65" s="151"/>
      <c r="C65" s="151"/>
      <c r="D65" s="151"/>
      <c r="E65" s="151"/>
      <c r="F65" s="151"/>
      <c r="G65" s="151"/>
      <c r="H65" s="84"/>
      <c r="I65" s="128"/>
      <c r="J65" s="128"/>
      <c r="K65" s="128"/>
      <c r="L65" s="128"/>
      <c r="M65" s="128"/>
      <c r="N65" s="128"/>
      <c r="O65" s="84"/>
      <c r="P65" s="151"/>
      <c r="Q65" s="151"/>
      <c r="R65" s="151"/>
      <c r="S65" s="151"/>
      <c r="T65" s="151"/>
      <c r="U65" s="151"/>
      <c r="V65" s="84"/>
      <c r="W65" s="148"/>
      <c r="X65" s="148"/>
      <c r="Y65" s="148"/>
      <c r="Z65" s="148"/>
      <c r="AA65" s="148"/>
      <c r="AB65" s="148"/>
      <c r="AC65" s="84"/>
    </row>
    <row r="66" spans="1:29" s="90" customFormat="1" ht="12.75" customHeight="1" x14ac:dyDescent="0.2">
      <c r="A66" s="80"/>
      <c r="B66" s="151"/>
      <c r="C66" s="151"/>
      <c r="D66" s="151"/>
      <c r="E66" s="151"/>
      <c r="F66" s="151"/>
      <c r="G66" s="151"/>
      <c r="H66" s="84"/>
      <c r="I66" s="128"/>
      <c r="J66" s="128"/>
      <c r="K66" s="128"/>
      <c r="L66" s="128"/>
      <c r="M66" s="128"/>
      <c r="N66" s="128"/>
      <c r="O66" s="84"/>
      <c r="P66" s="151"/>
      <c r="Q66" s="151"/>
      <c r="R66" s="151"/>
      <c r="S66" s="151"/>
      <c r="T66" s="151"/>
      <c r="U66" s="151"/>
      <c r="V66" s="84"/>
      <c r="W66" s="148"/>
      <c r="X66" s="148"/>
      <c r="Y66" s="148"/>
      <c r="Z66" s="148"/>
      <c r="AA66" s="148"/>
      <c r="AB66" s="148"/>
      <c r="AC66" s="84"/>
    </row>
    <row r="67" spans="1:29" s="90" customFormat="1" ht="12.75" customHeight="1" x14ac:dyDescent="0.2">
      <c r="A67" s="80"/>
      <c r="B67" s="152"/>
      <c r="C67" s="152"/>
      <c r="D67" s="152"/>
      <c r="E67" s="152"/>
      <c r="F67" s="152"/>
      <c r="G67" s="152"/>
      <c r="H67" s="84"/>
      <c r="I67" s="129"/>
      <c r="J67" s="129"/>
      <c r="K67" s="129"/>
      <c r="L67" s="129"/>
      <c r="M67" s="129"/>
      <c r="N67" s="129"/>
      <c r="O67" s="84"/>
      <c r="P67" s="152"/>
      <c r="Q67" s="152"/>
      <c r="R67" s="152"/>
      <c r="S67" s="152"/>
      <c r="T67" s="152"/>
      <c r="U67" s="152"/>
      <c r="V67" s="84"/>
      <c r="W67" s="149"/>
      <c r="X67" s="149"/>
      <c r="Y67" s="149"/>
      <c r="Z67" s="149"/>
      <c r="AA67" s="149"/>
      <c r="AB67" s="149"/>
      <c r="AC67" s="84"/>
    </row>
    <row r="68" spans="1:29" s="90" customFormat="1" ht="9.75" customHeight="1" x14ac:dyDescent="0.2">
      <c r="A68" s="80"/>
      <c r="B68" s="133" t="str">
        <f>W33</f>
        <v>Season 1</v>
      </c>
      <c r="C68" s="134"/>
      <c r="D68" s="134"/>
      <c r="E68" s="134"/>
      <c r="F68" s="134"/>
      <c r="G68" s="135"/>
      <c r="H68" s="84"/>
      <c r="I68" s="133" t="str">
        <f>P33</f>
        <v>Season 3</v>
      </c>
      <c r="J68" s="134"/>
      <c r="K68" s="134"/>
      <c r="L68" s="134"/>
      <c r="M68" s="134"/>
      <c r="N68" s="135"/>
      <c r="O68" s="84"/>
      <c r="P68" s="133" t="str">
        <f>I33</f>
        <v>Season 2</v>
      </c>
      <c r="Q68" s="134"/>
      <c r="R68" s="134"/>
      <c r="S68" s="134"/>
      <c r="T68" s="134"/>
      <c r="U68" s="135"/>
      <c r="V68" s="84"/>
      <c r="W68" s="133" t="str">
        <f>B33</f>
        <v>Season 1</v>
      </c>
      <c r="X68" s="134"/>
      <c r="Y68" s="134"/>
      <c r="Z68" s="134"/>
      <c r="AA68" s="134"/>
      <c r="AB68" s="135"/>
      <c r="AC68" s="84"/>
    </row>
    <row r="69" spans="1:29" s="90" customFormat="1" x14ac:dyDescent="0.2">
      <c r="A69" s="80"/>
      <c r="B69" s="85"/>
      <c r="C69" s="86"/>
      <c r="D69" s="86"/>
      <c r="E69" s="87"/>
      <c r="F69" s="88"/>
      <c r="G69" s="89"/>
      <c r="H69" s="84"/>
      <c r="I69" s="85"/>
      <c r="J69" s="86"/>
      <c r="K69" s="86"/>
      <c r="L69" s="87"/>
      <c r="M69" s="88"/>
      <c r="N69" s="89"/>
      <c r="O69" s="84"/>
      <c r="P69" s="85"/>
      <c r="Q69" s="86"/>
      <c r="R69" s="86"/>
      <c r="S69" s="87"/>
      <c r="T69" s="88"/>
      <c r="U69" s="89"/>
      <c r="V69" s="84"/>
      <c r="W69" s="85"/>
      <c r="X69" s="86"/>
      <c r="Y69" s="86"/>
      <c r="Z69" s="87"/>
      <c r="AA69" s="88"/>
      <c r="AB69" s="89"/>
      <c r="AC69" s="84"/>
    </row>
    <row r="70" spans="1:29" s="94" customFormat="1" ht="11.25" customHeight="1" x14ac:dyDescent="0.2">
      <c r="A70" s="80"/>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row>
    <row r="71" spans="1:29" s="94" customFormat="1" ht="11.25" customHeight="1" x14ac:dyDescent="0.2">
      <c r="A71" s="80"/>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row>
    <row r="72" spans="1:29" s="95" customFormat="1" ht="33.75" customHeight="1" thickBot="1" x14ac:dyDescent="0.35">
      <c r="A72" s="82"/>
      <c r="B72" s="146" t="str">
        <f ca="1">INDIRECT("Events!A" &amp;VALUE(C87))</f>
        <v>Object Lost</v>
      </c>
      <c r="C72" s="146"/>
      <c r="D72" s="146"/>
      <c r="E72" s="146"/>
      <c r="F72" s="146"/>
      <c r="G72" s="146"/>
      <c r="H72" s="83"/>
      <c r="I72" s="146" t="str">
        <f ca="1">INDIRECT("Events!A" &amp;VALUE(J87))</f>
        <v>Object Lost</v>
      </c>
      <c r="J72" s="146"/>
      <c r="K72" s="146"/>
      <c r="L72" s="146"/>
      <c r="M72" s="146"/>
      <c r="N72" s="146"/>
      <c r="O72" s="83"/>
      <c r="P72" s="146" t="str">
        <f ca="1">INDIRECT("Events!A" &amp;VALUE(Q87))</f>
        <v>Abandoned Cow</v>
      </c>
      <c r="Q72" s="146"/>
      <c r="R72" s="146"/>
      <c r="S72" s="146"/>
      <c r="T72" s="146"/>
      <c r="U72" s="146"/>
      <c r="V72" s="83"/>
      <c r="W72" s="146" t="str">
        <f ca="1">INDIRECT("Events!A" &amp;VALUE(X87))</f>
        <v>Abandoned Sheep</v>
      </c>
      <c r="X72" s="146"/>
      <c r="Y72" s="146"/>
      <c r="Z72" s="146"/>
      <c r="AA72" s="146"/>
      <c r="AB72" s="146"/>
      <c r="AC72" s="83"/>
    </row>
    <row r="73" spans="1:29" s="90" customFormat="1" ht="18.75" thickTop="1" thickBot="1" x14ac:dyDescent="0.35">
      <c r="A73" s="80"/>
      <c r="B73" s="123" t="str">
        <f ca="1">IF(INDIRECT("Events!B"&amp;VALUE(C87))=0,"",INDIRECT("Events!B"&amp;VALUE(C87)))</f>
        <v>Individual - Lost</v>
      </c>
      <c r="C73" s="123"/>
      <c r="D73" s="123"/>
      <c r="E73" s="123"/>
      <c r="F73" s="123"/>
      <c r="G73" s="123"/>
      <c r="H73" s="84"/>
      <c r="I73" s="123" t="str">
        <f ca="1">IF(INDIRECT("Events!B"&amp;VALUE(J87))=0,"",INDIRECT("Events!B"&amp;VALUE(J87)))</f>
        <v>Individual - Lost</v>
      </c>
      <c r="J73" s="123"/>
      <c r="K73" s="123"/>
      <c r="L73" s="123"/>
      <c r="M73" s="123"/>
      <c r="N73" s="123"/>
      <c r="O73" s="84"/>
      <c r="P73" s="123" t="str">
        <f ca="1">IF(INDIRECT("Events!B"&amp;VALUE(Q87))=0,"",INDIRECT("Events!B"&amp;VALUE(Q87)))</f>
        <v>Individual - Found</v>
      </c>
      <c r="Q73" s="123"/>
      <c r="R73" s="123"/>
      <c r="S73" s="123"/>
      <c r="T73" s="123"/>
      <c r="U73" s="123"/>
      <c r="V73" s="84"/>
      <c r="W73" s="123" t="str">
        <f ca="1">IF(INDIRECT("Events!B"&amp;VALUE(X87))=0,"",INDIRECT("Events!B"&amp;VALUE(X87)))</f>
        <v>Individual - Found</v>
      </c>
      <c r="X73" s="123"/>
      <c r="Y73" s="123"/>
      <c r="Z73" s="123"/>
      <c r="AA73" s="123"/>
      <c r="AB73" s="123"/>
      <c r="AC73" s="84"/>
    </row>
    <row r="74" spans="1:29" s="90" customFormat="1" ht="12.75" customHeight="1" thickTop="1" x14ac:dyDescent="0.2">
      <c r="A74" s="80"/>
      <c r="B74" s="147" t="str">
        <f ca="1">IF(INDIRECT("Events!E"&amp;VALUE(C87))=0,"",INDIRECT("Events!E"&amp;VALUE(C87)))</f>
        <v>Player with the most Family Responsibilities completed puts a random legally owned Resource underneath this card. It is no longer in their hand, but may be found during a Festival.</v>
      </c>
      <c r="C74" s="147"/>
      <c r="D74" s="147"/>
      <c r="E74" s="147"/>
      <c r="F74" s="147"/>
      <c r="G74" s="147"/>
      <c r="H74" s="84"/>
      <c r="I74" s="147" t="str">
        <f ca="1">IF(INDIRECT("Events!E"&amp;VALUE(J87))=0,"",INDIRECT("Events!E"&amp;VALUE(J87)))</f>
        <v>Player with the most Family Responsibilities completed puts a random legally owned Resource underneath this card. It is no longer in their hand, but may be found during a Festival.</v>
      </c>
      <c r="J74" s="147"/>
      <c r="K74" s="147"/>
      <c r="L74" s="147"/>
      <c r="M74" s="147"/>
      <c r="N74" s="147"/>
      <c r="O74" s="84"/>
      <c r="P74" s="147" t="str">
        <f ca="1">IF(INDIRECT("Events!E"&amp;VALUE(Q87))=0,"",INDIRECT("Events!E"&amp;VALUE(Q87)))</f>
        <v>You see a stranger leave a cow by the side of the road, neglecting to tie it down. You may ignore this card (nothing happens), keep it (transgression, treat this card as an animal of value 7), or return it (above and beyond the law and go straight to discard phase)</v>
      </c>
      <c r="Q74" s="147"/>
      <c r="R74" s="147"/>
      <c r="S74" s="147"/>
      <c r="T74" s="147"/>
      <c r="U74" s="147"/>
      <c r="V74" s="84"/>
      <c r="W74" s="147" t="str">
        <f ca="1">IF(INDIRECT("Events!E"&amp;VALUE(X87))=0,"",INDIRECT("Events!E"&amp;VALUE(X87)))</f>
        <v>You see a stranger leave a sheep by the side of the road, neglecting to tie it down. You may ignore this card (nothing happens), keep it (transgression, treat this card as an animal of value 5), or return it (above and beyond the law and go straight to discard phase)</v>
      </c>
      <c r="X74" s="147"/>
      <c r="Y74" s="147"/>
      <c r="Z74" s="147"/>
      <c r="AA74" s="147"/>
      <c r="AB74" s="147"/>
      <c r="AC74" s="84"/>
    </row>
    <row r="75" spans="1:29" s="90" customFormat="1" ht="12.75" customHeight="1" x14ac:dyDescent="0.2">
      <c r="A75" s="80"/>
      <c r="B75" s="148"/>
      <c r="C75" s="148"/>
      <c r="D75" s="148"/>
      <c r="E75" s="148"/>
      <c r="F75" s="148"/>
      <c r="G75" s="148"/>
      <c r="H75" s="84"/>
      <c r="I75" s="148"/>
      <c r="J75" s="148"/>
      <c r="K75" s="148"/>
      <c r="L75" s="148"/>
      <c r="M75" s="148"/>
      <c r="N75" s="148"/>
      <c r="O75" s="84"/>
      <c r="P75" s="148"/>
      <c r="Q75" s="148"/>
      <c r="R75" s="148"/>
      <c r="S75" s="148"/>
      <c r="T75" s="148"/>
      <c r="U75" s="148"/>
      <c r="V75" s="84"/>
      <c r="W75" s="148"/>
      <c r="X75" s="148"/>
      <c r="Y75" s="148"/>
      <c r="Z75" s="148"/>
      <c r="AA75" s="148"/>
      <c r="AB75" s="148"/>
      <c r="AC75" s="84"/>
    </row>
    <row r="76" spans="1:29" s="90" customFormat="1" ht="12.75" customHeight="1" x14ac:dyDescent="0.2">
      <c r="A76" s="80"/>
      <c r="B76" s="148"/>
      <c r="C76" s="148"/>
      <c r="D76" s="148"/>
      <c r="E76" s="148"/>
      <c r="F76" s="148"/>
      <c r="G76" s="148"/>
      <c r="H76" s="84"/>
      <c r="I76" s="148"/>
      <c r="J76" s="148"/>
      <c r="K76" s="148"/>
      <c r="L76" s="148"/>
      <c r="M76" s="148"/>
      <c r="N76" s="148"/>
      <c r="O76" s="84"/>
      <c r="P76" s="148"/>
      <c r="Q76" s="148"/>
      <c r="R76" s="148"/>
      <c r="S76" s="148"/>
      <c r="T76" s="148"/>
      <c r="U76" s="148"/>
      <c r="V76" s="84"/>
      <c r="W76" s="148"/>
      <c r="X76" s="148"/>
      <c r="Y76" s="148"/>
      <c r="Z76" s="148"/>
      <c r="AA76" s="148"/>
      <c r="AB76" s="148"/>
      <c r="AC76" s="84"/>
    </row>
    <row r="77" spans="1:29" s="90" customFormat="1" ht="12.75" customHeight="1" x14ac:dyDescent="0.2">
      <c r="A77" s="80"/>
      <c r="B77" s="148"/>
      <c r="C77" s="148"/>
      <c r="D77" s="148"/>
      <c r="E77" s="148"/>
      <c r="F77" s="148"/>
      <c r="G77" s="148"/>
      <c r="H77" s="84"/>
      <c r="I77" s="148"/>
      <c r="J77" s="148"/>
      <c r="K77" s="148"/>
      <c r="L77" s="148"/>
      <c r="M77" s="148"/>
      <c r="N77" s="148"/>
      <c r="O77" s="84"/>
      <c r="P77" s="148"/>
      <c r="Q77" s="148"/>
      <c r="R77" s="148"/>
      <c r="S77" s="148"/>
      <c r="T77" s="148"/>
      <c r="U77" s="148"/>
      <c r="V77" s="84"/>
      <c r="W77" s="148"/>
      <c r="X77" s="148"/>
      <c r="Y77" s="148"/>
      <c r="Z77" s="148"/>
      <c r="AA77" s="148"/>
      <c r="AB77" s="148"/>
      <c r="AC77" s="84"/>
    </row>
    <row r="78" spans="1:29" s="90" customFormat="1" ht="12.75" customHeight="1" x14ac:dyDescent="0.2">
      <c r="A78" s="80"/>
      <c r="B78" s="148"/>
      <c r="C78" s="148"/>
      <c r="D78" s="148"/>
      <c r="E78" s="148"/>
      <c r="F78" s="148"/>
      <c r="G78" s="148"/>
      <c r="H78" s="84"/>
      <c r="I78" s="148"/>
      <c r="J78" s="148"/>
      <c r="K78" s="148"/>
      <c r="L78" s="148"/>
      <c r="M78" s="148"/>
      <c r="N78" s="148"/>
      <c r="O78" s="84"/>
      <c r="P78" s="148"/>
      <c r="Q78" s="148"/>
      <c r="R78" s="148"/>
      <c r="S78" s="148"/>
      <c r="T78" s="148"/>
      <c r="U78" s="148"/>
      <c r="V78" s="84"/>
      <c r="W78" s="148"/>
      <c r="X78" s="148"/>
      <c r="Y78" s="148"/>
      <c r="Z78" s="148"/>
      <c r="AA78" s="148"/>
      <c r="AB78" s="148"/>
      <c r="AC78" s="84"/>
    </row>
    <row r="79" spans="1:29" s="90" customFormat="1" ht="12.75" customHeight="1" x14ac:dyDescent="0.2">
      <c r="A79" s="80"/>
      <c r="B79" s="148"/>
      <c r="C79" s="148"/>
      <c r="D79" s="148"/>
      <c r="E79" s="148"/>
      <c r="F79" s="148"/>
      <c r="G79" s="148"/>
      <c r="H79" s="84"/>
      <c r="I79" s="148"/>
      <c r="J79" s="148"/>
      <c r="K79" s="148"/>
      <c r="L79" s="148"/>
      <c r="M79" s="148"/>
      <c r="N79" s="148"/>
      <c r="O79" s="84"/>
      <c r="P79" s="148"/>
      <c r="Q79" s="148"/>
      <c r="R79" s="148"/>
      <c r="S79" s="148"/>
      <c r="T79" s="148"/>
      <c r="U79" s="148"/>
      <c r="V79" s="84"/>
      <c r="W79" s="148"/>
      <c r="X79" s="148"/>
      <c r="Y79" s="148"/>
      <c r="Z79" s="148"/>
      <c r="AA79" s="148"/>
      <c r="AB79" s="148"/>
      <c r="AC79" s="84"/>
    </row>
    <row r="80" spans="1:29" s="90" customFormat="1" ht="12.75" customHeight="1" x14ac:dyDescent="0.2">
      <c r="A80" s="80"/>
      <c r="B80" s="148"/>
      <c r="C80" s="148"/>
      <c r="D80" s="148"/>
      <c r="E80" s="148"/>
      <c r="F80" s="148"/>
      <c r="G80" s="148"/>
      <c r="H80" s="84"/>
      <c r="I80" s="148"/>
      <c r="J80" s="148"/>
      <c r="K80" s="148"/>
      <c r="L80" s="148"/>
      <c r="M80" s="148"/>
      <c r="N80" s="148"/>
      <c r="O80" s="84"/>
      <c r="P80" s="148"/>
      <c r="Q80" s="148"/>
      <c r="R80" s="148"/>
      <c r="S80" s="148"/>
      <c r="T80" s="148"/>
      <c r="U80" s="148"/>
      <c r="V80" s="84"/>
      <c r="W80" s="148"/>
      <c r="X80" s="148"/>
      <c r="Y80" s="148"/>
      <c r="Z80" s="148"/>
      <c r="AA80" s="148"/>
      <c r="AB80" s="148"/>
      <c r="AC80" s="84"/>
    </row>
    <row r="81" spans="1:29" s="90" customFormat="1" ht="12.75" customHeight="1" x14ac:dyDescent="0.2">
      <c r="A81" s="80"/>
      <c r="B81" s="148"/>
      <c r="C81" s="148"/>
      <c r="D81" s="148"/>
      <c r="E81" s="148"/>
      <c r="F81" s="148"/>
      <c r="G81" s="148"/>
      <c r="H81" s="84"/>
      <c r="I81" s="148"/>
      <c r="J81" s="148"/>
      <c r="K81" s="148"/>
      <c r="L81" s="148"/>
      <c r="M81" s="148"/>
      <c r="N81" s="148"/>
      <c r="O81" s="84"/>
      <c r="P81" s="148"/>
      <c r="Q81" s="148"/>
      <c r="R81" s="148"/>
      <c r="S81" s="148"/>
      <c r="T81" s="148"/>
      <c r="U81" s="148"/>
      <c r="V81" s="84"/>
      <c r="W81" s="148"/>
      <c r="X81" s="148"/>
      <c r="Y81" s="148"/>
      <c r="Z81" s="148"/>
      <c r="AA81" s="148"/>
      <c r="AB81" s="148"/>
      <c r="AC81" s="84"/>
    </row>
    <row r="82" spans="1:29" s="90" customFormat="1" ht="12.75" customHeight="1" x14ac:dyDescent="0.2">
      <c r="A82" s="80"/>
      <c r="B82" s="148"/>
      <c r="C82" s="148"/>
      <c r="D82" s="148"/>
      <c r="E82" s="148"/>
      <c r="F82" s="148"/>
      <c r="G82" s="148"/>
      <c r="H82" s="84"/>
      <c r="I82" s="148"/>
      <c r="J82" s="148"/>
      <c r="K82" s="148"/>
      <c r="L82" s="148"/>
      <c r="M82" s="148"/>
      <c r="N82" s="148"/>
      <c r="O82" s="84"/>
      <c r="P82" s="148"/>
      <c r="Q82" s="148"/>
      <c r="R82" s="148"/>
      <c r="S82" s="148"/>
      <c r="T82" s="148"/>
      <c r="U82" s="148"/>
      <c r="V82" s="84"/>
      <c r="W82" s="148"/>
      <c r="X82" s="148"/>
      <c r="Y82" s="148"/>
      <c r="Z82" s="148"/>
      <c r="AA82" s="148"/>
      <c r="AB82" s="148"/>
      <c r="AC82" s="84"/>
    </row>
    <row r="83" spans="1:29" s="90" customFormat="1" ht="12.75" customHeight="1" x14ac:dyDescent="0.2">
      <c r="A83" s="80"/>
      <c r="B83" s="148"/>
      <c r="C83" s="148"/>
      <c r="D83" s="148"/>
      <c r="E83" s="148"/>
      <c r="F83" s="148"/>
      <c r="G83" s="148"/>
      <c r="H83" s="84"/>
      <c r="I83" s="148"/>
      <c r="J83" s="148"/>
      <c r="K83" s="148"/>
      <c r="L83" s="148"/>
      <c r="M83" s="148"/>
      <c r="N83" s="148"/>
      <c r="O83" s="84"/>
      <c r="P83" s="148"/>
      <c r="Q83" s="148"/>
      <c r="R83" s="148"/>
      <c r="S83" s="148"/>
      <c r="T83" s="148"/>
      <c r="U83" s="148"/>
      <c r="V83" s="84"/>
      <c r="W83" s="148"/>
      <c r="X83" s="148"/>
      <c r="Y83" s="148"/>
      <c r="Z83" s="148"/>
      <c r="AA83" s="148"/>
      <c r="AB83" s="148"/>
      <c r="AC83" s="84"/>
    </row>
    <row r="84" spans="1:29" s="90" customFormat="1" ht="12.75" customHeight="1" x14ac:dyDescent="0.2">
      <c r="A84" s="80"/>
      <c r="B84" s="148"/>
      <c r="C84" s="148"/>
      <c r="D84" s="148"/>
      <c r="E84" s="148"/>
      <c r="F84" s="148"/>
      <c r="G84" s="148"/>
      <c r="H84" s="84"/>
      <c r="I84" s="148"/>
      <c r="J84" s="148"/>
      <c r="K84" s="148"/>
      <c r="L84" s="148"/>
      <c r="M84" s="148"/>
      <c r="N84" s="148"/>
      <c r="O84" s="84"/>
      <c r="P84" s="148"/>
      <c r="Q84" s="148"/>
      <c r="R84" s="148"/>
      <c r="S84" s="148"/>
      <c r="T84" s="148"/>
      <c r="U84" s="148"/>
      <c r="V84" s="84"/>
      <c r="W84" s="148"/>
      <c r="X84" s="148"/>
      <c r="Y84" s="148"/>
      <c r="Z84" s="148"/>
      <c r="AA84" s="148"/>
      <c r="AB84" s="148"/>
      <c r="AC84" s="84"/>
    </row>
    <row r="85" spans="1:29" s="90" customFormat="1" ht="12.75" customHeight="1" x14ac:dyDescent="0.2">
      <c r="A85" s="80"/>
      <c r="B85" s="149"/>
      <c r="C85" s="149"/>
      <c r="D85" s="149"/>
      <c r="E85" s="149"/>
      <c r="F85" s="149"/>
      <c r="G85" s="149"/>
      <c r="H85" s="84"/>
      <c r="I85" s="149"/>
      <c r="J85" s="149"/>
      <c r="K85" s="149"/>
      <c r="L85" s="149"/>
      <c r="M85" s="149"/>
      <c r="N85" s="149"/>
      <c r="O85" s="84"/>
      <c r="P85" s="149"/>
      <c r="Q85" s="149"/>
      <c r="R85" s="149"/>
      <c r="S85" s="149"/>
      <c r="T85" s="149"/>
      <c r="U85" s="149"/>
      <c r="V85" s="84"/>
      <c r="W85" s="149"/>
      <c r="X85" s="149"/>
      <c r="Y85" s="149"/>
      <c r="Z85" s="149"/>
      <c r="AA85" s="149"/>
      <c r="AB85" s="149"/>
      <c r="AC85" s="84"/>
    </row>
    <row r="86" spans="1:29" s="90" customFormat="1" ht="9.75" customHeight="1" x14ac:dyDescent="0.2">
      <c r="A86" s="80"/>
      <c r="B86" s="133" t="s">
        <v>330</v>
      </c>
      <c r="C86" s="134"/>
      <c r="D86" s="134"/>
      <c r="E86" s="134"/>
      <c r="F86" s="134"/>
      <c r="G86" s="135"/>
      <c r="H86" s="84"/>
      <c r="I86" s="133" t="s">
        <v>331</v>
      </c>
      <c r="J86" s="134"/>
      <c r="K86" s="134"/>
      <c r="L86" s="134"/>
      <c r="M86" s="134"/>
      <c r="N86" s="135"/>
      <c r="O86" s="84"/>
      <c r="P86" s="133" t="str">
        <f ca="1">CONCATENATE("Season ", IF(INDIRECT("Events!F"&amp;VALUE(Q87))=0,"",INDIRECT("Events!F"&amp;VALUE(Q87))))</f>
        <v>Season 2</v>
      </c>
      <c r="Q86" s="134"/>
      <c r="R86" s="134"/>
      <c r="S86" s="134"/>
      <c r="T86" s="134"/>
      <c r="U86" s="135"/>
      <c r="V86" s="84"/>
      <c r="W86" s="133" t="str">
        <f ca="1">CONCATENATE("Season ", IF(INDIRECT("Events!F"&amp;VALUE(X87))=0,"",INDIRECT("Events!F"&amp;VALUE(X87))))</f>
        <v>Season 2</v>
      </c>
      <c r="X86" s="134"/>
      <c r="Y86" s="134"/>
      <c r="Z86" s="134"/>
      <c r="AA86" s="134"/>
      <c r="AB86" s="135"/>
      <c r="AC86" s="84"/>
    </row>
    <row r="87" spans="1:29" s="90" customFormat="1" x14ac:dyDescent="0.2">
      <c r="A87" s="80"/>
      <c r="B87" s="85" t="str">
        <f ca="1">(INDIRECT("Data!A"&amp;3))</f>
        <v>EID</v>
      </c>
      <c r="C87" s="86">
        <v>7</v>
      </c>
      <c r="D87" s="86" t="str">
        <f ca="1">IF(INDIRECT("Events! D"&amp;VALUE(C87))=0,"",INDIRECT("Events!D"&amp;VALUE(C87)))</f>
        <v/>
      </c>
      <c r="E87" s="87"/>
      <c r="F87" s="88" t="s">
        <v>180</v>
      </c>
      <c r="G87" s="89" t="str">
        <f ca="1">(INDIRECT("Data!E"&amp;1))</f>
        <v>0.1.5</v>
      </c>
      <c r="H87" s="84"/>
      <c r="I87" s="85" t="str">
        <f ca="1">(INDIRECT("Data!A"&amp;3))</f>
        <v>EID</v>
      </c>
      <c r="J87" s="86">
        <v>7</v>
      </c>
      <c r="K87" s="86" t="str">
        <f ca="1">IF(INDIRECT("Events! D"&amp;VALUE(J87))=0,"",INDIRECT("Events!D"&amp;VALUE(J87)))</f>
        <v/>
      </c>
      <c r="L87" s="87"/>
      <c r="M87" s="88" t="s">
        <v>180</v>
      </c>
      <c r="N87" s="89" t="str">
        <f ca="1">(INDIRECT("Data!E"&amp;1))</f>
        <v>0.1.5</v>
      </c>
      <c r="O87" s="84"/>
      <c r="P87" s="85" t="str">
        <f ca="1">(INDIRECT("Data!A"&amp;3))</f>
        <v>EID</v>
      </c>
      <c r="Q87" s="86">
        <v>8</v>
      </c>
      <c r="R87" s="86" t="str">
        <f ca="1">IF(INDIRECT("Events! D"&amp;VALUE(Q87))=0,"",INDIRECT("Events!D"&amp;VALUE(Q87)))</f>
        <v>Mishneh Torah, Gezelah Va'Avedah 11:11</v>
      </c>
      <c r="S87" s="87"/>
      <c r="T87" s="88" t="s">
        <v>180</v>
      </c>
      <c r="U87" s="89" t="str">
        <f ca="1">(INDIRECT("Data!E"&amp;1))</f>
        <v>0.1.5</v>
      </c>
      <c r="V87" s="84"/>
      <c r="W87" s="85" t="str">
        <f ca="1">(INDIRECT("Data!A"&amp;3))</f>
        <v>EID</v>
      </c>
      <c r="X87" s="86">
        <v>9</v>
      </c>
      <c r="Y87" s="86" t="str">
        <f ca="1">IF(INDIRECT("Events! D"&amp;VALUE(X87))=0,"",INDIRECT("Events!D"&amp;VALUE(X87)))</f>
        <v>Mishneh Torah, Gezelah Va'Avedah 11:11</v>
      </c>
      <c r="Z87" s="87"/>
      <c r="AA87" s="88" t="s">
        <v>180</v>
      </c>
      <c r="AB87" s="89" t="str">
        <f ca="1">(INDIRECT("Data!E"&amp;1))</f>
        <v>0.1.5</v>
      </c>
      <c r="AC87" s="84"/>
    </row>
    <row r="88" spans="1:29" s="94" customFormat="1" ht="11.25" customHeight="1" x14ac:dyDescent="0.2">
      <c r="A88" s="80"/>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row>
    <row r="89" spans="1:29" s="95" customFormat="1" ht="33.75" customHeight="1" thickBot="1" x14ac:dyDescent="0.35">
      <c r="A89" s="82"/>
      <c r="B89" s="146" t="str">
        <f ca="1">INDIRECT("Events!A" &amp;VALUE(C104))</f>
        <v>Khamsin (Windstorm)</v>
      </c>
      <c r="C89" s="146"/>
      <c r="D89" s="146"/>
      <c r="E89" s="146"/>
      <c r="F89" s="146"/>
      <c r="G89" s="146"/>
      <c r="H89" s="83"/>
      <c r="I89" s="146" t="str">
        <f ca="1">INDIRECT("Events!A" &amp;VALUE(J104))</f>
        <v>Festival (Sukkot)</v>
      </c>
      <c r="J89" s="146"/>
      <c r="K89" s="146"/>
      <c r="L89" s="146"/>
      <c r="M89" s="146"/>
      <c r="N89" s="146"/>
      <c r="O89" s="83"/>
      <c r="P89" s="146" t="str">
        <f ca="1">INDIRECT("Events!A" &amp;VALUE(Q104))</f>
        <v>Found Object in the River</v>
      </c>
      <c r="Q89" s="146"/>
      <c r="R89" s="146"/>
      <c r="S89" s="146"/>
      <c r="T89" s="146"/>
      <c r="U89" s="146"/>
      <c r="V89" s="83"/>
      <c r="W89" s="146" t="str">
        <f ca="1">INDIRECT("Events!A" &amp;VALUE(X104))</f>
        <v>Monsoon</v>
      </c>
      <c r="X89" s="146"/>
      <c r="Y89" s="146"/>
      <c r="Z89" s="146"/>
      <c r="AA89" s="146"/>
      <c r="AB89" s="146"/>
      <c r="AC89" s="83"/>
    </row>
    <row r="90" spans="1:29" s="90" customFormat="1" ht="18.75" thickTop="1" thickBot="1" x14ac:dyDescent="0.35">
      <c r="A90" s="80"/>
      <c r="B90" s="123" t="str">
        <f ca="1">IF(INDIRECT("Events!B"&amp;VALUE(C104))=0,"",INDIRECT("Events!B"&amp;VALUE(C104)))</f>
        <v>Community - Disaster</v>
      </c>
      <c r="C90" s="123"/>
      <c r="D90" s="123"/>
      <c r="E90" s="123"/>
      <c r="F90" s="123"/>
      <c r="G90" s="123"/>
      <c r="H90" s="84"/>
      <c r="I90" s="123" t="str">
        <f ca="1">IF(INDIRECT("Events!B"&amp;VALUE(J104))=0,"",INDIRECT("Events!B"&amp;VALUE(J104)))</f>
        <v>Community - Festival</v>
      </c>
      <c r="J90" s="123"/>
      <c r="K90" s="123"/>
      <c r="L90" s="123"/>
      <c r="M90" s="123"/>
      <c r="N90" s="123"/>
      <c r="O90" s="84"/>
      <c r="P90" s="123" t="str">
        <f ca="1">IF(INDIRECT("Events!B"&amp;VALUE(Q104))=0,"",INDIRECT("Events!B"&amp;VALUE(Q104)))</f>
        <v>Individual - Found</v>
      </c>
      <c r="Q90" s="123"/>
      <c r="R90" s="123"/>
      <c r="S90" s="123"/>
      <c r="T90" s="123"/>
      <c r="U90" s="123"/>
      <c r="V90" s="84"/>
      <c r="W90" s="123" t="str">
        <f ca="1">IF(INDIRECT("Events!B"&amp;VALUE(X104))=0,"",INDIRECT("Events!B"&amp;VALUE(X104)))</f>
        <v>Community - Crisis</v>
      </c>
      <c r="X90" s="123"/>
      <c r="Y90" s="123"/>
      <c r="Z90" s="123"/>
      <c r="AA90" s="123"/>
      <c r="AB90" s="123"/>
      <c r="AC90" s="84"/>
    </row>
    <row r="91" spans="1:29" s="90" customFormat="1" ht="12.75" customHeight="1" thickTop="1" x14ac:dyDescent="0.2">
      <c r="A91" s="80"/>
      <c r="B91" s="147" t="str">
        <f ca="1">IF(INDIRECT("Events!E"&amp;VALUE(C104))=0,"",INDIRECT("Events!E"&amp;VALUE(C104)))</f>
        <v>All players must lose a total of at least 12 collectively.
Current cost: 12
For every paid by 5 you, gain +1 towards that total.
If the total cannot be paid, the game ends in destitution.</v>
      </c>
      <c r="C91" s="147"/>
      <c r="D91" s="147"/>
      <c r="E91" s="147"/>
      <c r="F91" s="147"/>
      <c r="G91" s="147"/>
      <c r="H91" s="84"/>
      <c r="I91" s="147" t="str">
        <f ca="1">IF(INDIRECT("Events!E"&amp;VALUE(J104))=0,"",INDIRECT("Events!E"&amp;VALUE(J104)))</f>
        <v>Perform a Festival Phase now. (All players, in turn order: declare lost/found objects, open market, draw new Responsibilities). Then draw another Event.</v>
      </c>
      <c r="J91" s="147"/>
      <c r="K91" s="147"/>
      <c r="L91" s="147"/>
      <c r="M91" s="147"/>
      <c r="N91" s="147"/>
      <c r="O91" s="84"/>
      <c r="P91" s="147" t="str">
        <f ca="1">IF(INDIRECT("Events!E"&amp;VALUE(Q104))=0,"",INDIRECT("Events!E"&amp;VALUE(Q104)))</f>
        <v>You find an object floating in the river.
Draw a Lost Resource. Keep as the legal owner, OR discard it (above and beyond the law).</v>
      </c>
      <c r="Q91" s="147"/>
      <c r="R91" s="147"/>
      <c r="S91" s="147"/>
      <c r="T91" s="147"/>
      <c r="U91" s="147"/>
      <c r="V91" s="84"/>
      <c r="W91" s="150" t="str">
        <f ca="1">IF(INDIRECT("Events!E"&amp;VALUE(X104))=0,"",INDIRECT("Events!E"&amp;VALUE(X104)))</f>
        <v>Objective: Donate 2x the number of players in the game.
Current cost: 2x
Failure: all players must pay (3) each. If any player cannot pay, the game ends in destitution.</v>
      </c>
      <c r="X91" s="150"/>
      <c r="Y91" s="150"/>
      <c r="Z91" s="150"/>
      <c r="AA91" s="150"/>
      <c r="AB91" s="150"/>
      <c r="AC91" s="84"/>
    </row>
    <row r="92" spans="1:29" s="90" customFormat="1" ht="12.75" customHeight="1" x14ac:dyDescent="0.2">
      <c r="A92" s="80"/>
      <c r="B92" s="148"/>
      <c r="C92" s="148"/>
      <c r="D92" s="148"/>
      <c r="E92" s="148"/>
      <c r="F92" s="148"/>
      <c r="G92" s="148"/>
      <c r="H92" s="84"/>
      <c r="I92" s="148"/>
      <c r="J92" s="148"/>
      <c r="K92" s="148"/>
      <c r="L92" s="148"/>
      <c r="M92" s="148"/>
      <c r="N92" s="148"/>
      <c r="O92" s="84"/>
      <c r="P92" s="148"/>
      <c r="Q92" s="148"/>
      <c r="R92" s="148"/>
      <c r="S92" s="148"/>
      <c r="T92" s="148"/>
      <c r="U92" s="148"/>
      <c r="V92" s="84"/>
      <c r="W92" s="151"/>
      <c r="X92" s="151"/>
      <c r="Y92" s="151"/>
      <c r="Z92" s="151"/>
      <c r="AA92" s="151"/>
      <c r="AB92" s="151"/>
      <c r="AC92" s="84"/>
    </row>
    <row r="93" spans="1:29" s="90" customFormat="1" ht="12.75" customHeight="1" x14ac:dyDescent="0.2">
      <c r="A93" s="80"/>
      <c r="B93" s="148"/>
      <c r="C93" s="148"/>
      <c r="D93" s="148"/>
      <c r="E93" s="148"/>
      <c r="F93" s="148"/>
      <c r="G93" s="148"/>
      <c r="H93" s="84"/>
      <c r="I93" s="148"/>
      <c r="J93" s="148"/>
      <c r="K93" s="148"/>
      <c r="L93" s="148"/>
      <c r="M93" s="148"/>
      <c r="N93" s="148"/>
      <c r="O93" s="84"/>
      <c r="P93" s="148"/>
      <c r="Q93" s="148"/>
      <c r="R93" s="148"/>
      <c r="S93" s="148"/>
      <c r="T93" s="148"/>
      <c r="U93" s="148"/>
      <c r="V93" s="84"/>
      <c r="W93" s="151"/>
      <c r="X93" s="151"/>
      <c r="Y93" s="151"/>
      <c r="Z93" s="151"/>
      <c r="AA93" s="151"/>
      <c r="AB93" s="151"/>
      <c r="AC93" s="84"/>
    </row>
    <row r="94" spans="1:29" s="90" customFormat="1" ht="12.75" customHeight="1" x14ac:dyDescent="0.2">
      <c r="A94" s="80"/>
      <c r="B94" s="148"/>
      <c r="C94" s="148"/>
      <c r="D94" s="148"/>
      <c r="E94" s="148"/>
      <c r="F94" s="148"/>
      <c r="G94" s="148"/>
      <c r="H94" s="84"/>
      <c r="I94" s="148"/>
      <c r="J94" s="148"/>
      <c r="K94" s="148"/>
      <c r="L94" s="148"/>
      <c r="M94" s="148"/>
      <c r="N94" s="148"/>
      <c r="O94" s="84"/>
      <c r="P94" s="148"/>
      <c r="Q94" s="148"/>
      <c r="R94" s="148"/>
      <c r="S94" s="148"/>
      <c r="T94" s="148"/>
      <c r="U94" s="148"/>
      <c r="V94" s="84"/>
      <c r="W94" s="151"/>
      <c r="X94" s="151"/>
      <c r="Y94" s="151"/>
      <c r="Z94" s="151"/>
      <c r="AA94" s="151"/>
      <c r="AB94" s="151"/>
      <c r="AC94" s="84"/>
    </row>
    <row r="95" spans="1:29" s="90" customFormat="1" ht="12.75" customHeight="1" x14ac:dyDescent="0.2">
      <c r="A95" s="80"/>
      <c r="B95" s="148"/>
      <c r="C95" s="148"/>
      <c r="D95" s="148"/>
      <c r="E95" s="148"/>
      <c r="F95" s="148"/>
      <c r="G95" s="148"/>
      <c r="H95" s="84"/>
      <c r="I95" s="148"/>
      <c r="J95" s="148"/>
      <c r="K95" s="148"/>
      <c r="L95" s="148"/>
      <c r="M95" s="148"/>
      <c r="N95" s="148"/>
      <c r="O95" s="84"/>
      <c r="P95" s="148"/>
      <c r="Q95" s="148"/>
      <c r="R95" s="148"/>
      <c r="S95" s="148"/>
      <c r="T95" s="148"/>
      <c r="U95" s="148"/>
      <c r="V95" s="84"/>
      <c r="W95" s="151"/>
      <c r="X95" s="151"/>
      <c r="Y95" s="151"/>
      <c r="Z95" s="151"/>
      <c r="AA95" s="151"/>
      <c r="AB95" s="151"/>
      <c r="AC95" s="84"/>
    </row>
    <row r="96" spans="1:29" s="90" customFormat="1" ht="12.75" customHeight="1" x14ac:dyDescent="0.2">
      <c r="A96" s="80"/>
      <c r="B96" s="148"/>
      <c r="C96" s="148"/>
      <c r="D96" s="148"/>
      <c r="E96" s="148"/>
      <c r="F96" s="148"/>
      <c r="G96" s="148"/>
      <c r="H96" s="84"/>
      <c r="I96" s="148"/>
      <c r="J96" s="148"/>
      <c r="K96" s="148"/>
      <c r="L96" s="148"/>
      <c r="M96" s="148"/>
      <c r="N96" s="148"/>
      <c r="O96" s="84"/>
      <c r="P96" s="148"/>
      <c r="Q96" s="148"/>
      <c r="R96" s="148"/>
      <c r="S96" s="148"/>
      <c r="T96" s="148"/>
      <c r="U96" s="148"/>
      <c r="V96" s="84"/>
      <c r="W96" s="151"/>
      <c r="X96" s="151"/>
      <c r="Y96" s="151"/>
      <c r="Z96" s="151"/>
      <c r="AA96" s="151"/>
      <c r="AB96" s="151"/>
      <c r="AC96" s="84"/>
    </row>
    <row r="97" spans="1:29" s="90" customFormat="1" ht="12.75" customHeight="1" x14ac:dyDescent="0.2">
      <c r="A97" s="80"/>
      <c r="B97" s="148"/>
      <c r="C97" s="148"/>
      <c r="D97" s="148"/>
      <c r="E97" s="148"/>
      <c r="F97" s="148"/>
      <c r="G97" s="148"/>
      <c r="H97" s="84"/>
      <c r="I97" s="148"/>
      <c r="J97" s="148"/>
      <c r="K97" s="148"/>
      <c r="L97" s="148"/>
      <c r="M97" s="148"/>
      <c r="N97" s="148"/>
      <c r="O97" s="84"/>
      <c r="P97" s="148"/>
      <c r="Q97" s="148"/>
      <c r="R97" s="148"/>
      <c r="S97" s="148"/>
      <c r="T97" s="148"/>
      <c r="U97" s="148"/>
      <c r="V97" s="84"/>
      <c r="W97" s="151"/>
      <c r="X97" s="151"/>
      <c r="Y97" s="151"/>
      <c r="Z97" s="151"/>
      <c r="AA97" s="151"/>
      <c r="AB97" s="151"/>
      <c r="AC97" s="84"/>
    </row>
    <row r="98" spans="1:29" s="90" customFormat="1" ht="12.75" customHeight="1" x14ac:dyDescent="0.2">
      <c r="A98" s="80"/>
      <c r="B98" s="148"/>
      <c r="C98" s="148"/>
      <c r="D98" s="148"/>
      <c r="E98" s="148"/>
      <c r="F98" s="148"/>
      <c r="G98" s="148"/>
      <c r="H98" s="84"/>
      <c r="I98" s="148"/>
      <c r="J98" s="148"/>
      <c r="K98" s="148"/>
      <c r="L98" s="148"/>
      <c r="M98" s="148"/>
      <c r="N98" s="148"/>
      <c r="O98" s="84"/>
      <c r="P98" s="148"/>
      <c r="Q98" s="148"/>
      <c r="R98" s="148"/>
      <c r="S98" s="148"/>
      <c r="T98" s="148"/>
      <c r="U98" s="148"/>
      <c r="V98" s="84"/>
      <c r="W98" s="151"/>
      <c r="X98" s="151"/>
      <c r="Y98" s="151"/>
      <c r="Z98" s="151"/>
      <c r="AA98" s="151"/>
      <c r="AB98" s="151"/>
      <c r="AC98" s="84"/>
    </row>
    <row r="99" spans="1:29" s="90" customFormat="1" ht="12.75" customHeight="1" x14ac:dyDescent="0.2">
      <c r="A99" s="80"/>
      <c r="B99" s="148"/>
      <c r="C99" s="148"/>
      <c r="D99" s="148"/>
      <c r="E99" s="148"/>
      <c r="F99" s="148"/>
      <c r="G99" s="148"/>
      <c r="H99" s="84"/>
      <c r="I99" s="148"/>
      <c r="J99" s="148"/>
      <c r="K99" s="148"/>
      <c r="L99" s="148"/>
      <c r="M99" s="148"/>
      <c r="N99" s="148"/>
      <c r="O99" s="84"/>
      <c r="P99" s="148"/>
      <c r="Q99" s="148"/>
      <c r="R99" s="148"/>
      <c r="S99" s="148"/>
      <c r="T99" s="148"/>
      <c r="U99" s="148"/>
      <c r="V99" s="84"/>
      <c r="W99" s="151"/>
      <c r="X99" s="151"/>
      <c r="Y99" s="151"/>
      <c r="Z99" s="151"/>
      <c r="AA99" s="151"/>
      <c r="AB99" s="151"/>
      <c r="AC99" s="84"/>
    </row>
    <row r="100" spans="1:29" s="90" customFormat="1" ht="12.75" customHeight="1" x14ac:dyDescent="0.2">
      <c r="A100" s="80"/>
      <c r="B100" s="148"/>
      <c r="C100" s="148"/>
      <c r="D100" s="148"/>
      <c r="E100" s="148"/>
      <c r="F100" s="148"/>
      <c r="G100" s="148"/>
      <c r="H100" s="84"/>
      <c r="I100" s="148"/>
      <c r="J100" s="148"/>
      <c r="K100" s="148"/>
      <c r="L100" s="148"/>
      <c r="M100" s="148"/>
      <c r="N100" s="148"/>
      <c r="O100" s="84"/>
      <c r="P100" s="148"/>
      <c r="Q100" s="148"/>
      <c r="R100" s="148"/>
      <c r="S100" s="148"/>
      <c r="T100" s="148"/>
      <c r="U100" s="148"/>
      <c r="V100" s="84"/>
      <c r="W100" s="151"/>
      <c r="X100" s="151"/>
      <c r="Y100" s="151"/>
      <c r="Z100" s="151"/>
      <c r="AA100" s="151"/>
      <c r="AB100" s="151"/>
      <c r="AC100" s="84"/>
    </row>
    <row r="101" spans="1:29" s="90" customFormat="1" ht="12.75" customHeight="1" x14ac:dyDescent="0.2">
      <c r="A101" s="80"/>
      <c r="B101" s="148"/>
      <c r="C101" s="148"/>
      <c r="D101" s="148"/>
      <c r="E101" s="148"/>
      <c r="F101" s="148"/>
      <c r="G101" s="148"/>
      <c r="H101" s="84"/>
      <c r="I101" s="148"/>
      <c r="J101" s="148"/>
      <c r="K101" s="148"/>
      <c r="L101" s="148"/>
      <c r="M101" s="148"/>
      <c r="N101" s="148"/>
      <c r="O101" s="84"/>
      <c r="P101" s="148"/>
      <c r="Q101" s="148"/>
      <c r="R101" s="148"/>
      <c r="S101" s="148"/>
      <c r="T101" s="148"/>
      <c r="U101" s="148"/>
      <c r="V101" s="84"/>
      <c r="W101" s="151"/>
      <c r="X101" s="151"/>
      <c r="Y101" s="151"/>
      <c r="Z101" s="151"/>
      <c r="AA101" s="151"/>
      <c r="AB101" s="151"/>
      <c r="AC101" s="84"/>
    </row>
    <row r="102" spans="1:29" s="90" customFormat="1" ht="12.75" customHeight="1" x14ac:dyDescent="0.2">
      <c r="A102" s="80"/>
      <c r="B102" s="149"/>
      <c r="C102" s="149"/>
      <c r="D102" s="149"/>
      <c r="E102" s="149"/>
      <c r="F102" s="149"/>
      <c r="G102" s="149"/>
      <c r="H102" s="84"/>
      <c r="I102" s="149"/>
      <c r="J102" s="149"/>
      <c r="K102" s="149"/>
      <c r="L102" s="149"/>
      <c r="M102" s="149"/>
      <c r="N102" s="149"/>
      <c r="O102" s="84"/>
      <c r="P102" s="149"/>
      <c r="Q102" s="149"/>
      <c r="R102" s="149"/>
      <c r="S102" s="149"/>
      <c r="T102" s="149"/>
      <c r="U102" s="149"/>
      <c r="V102" s="84"/>
      <c r="W102" s="152"/>
      <c r="X102" s="152"/>
      <c r="Y102" s="152"/>
      <c r="Z102" s="152"/>
      <c r="AA102" s="152"/>
      <c r="AB102" s="152"/>
      <c r="AC102" s="84"/>
    </row>
    <row r="103" spans="1:29" s="90" customFormat="1" ht="9.75" customHeight="1" x14ac:dyDescent="0.2">
      <c r="A103" s="80"/>
      <c r="B103" s="133" t="str">
        <f ca="1">CONCATENATE("Season ", IF(INDIRECT("Events!F"&amp;VALUE(C104))=0,"",INDIRECT("Events!F"&amp;VALUE(C104))))</f>
        <v>Season 2</v>
      </c>
      <c r="C103" s="134"/>
      <c r="D103" s="134"/>
      <c r="E103" s="134"/>
      <c r="F103" s="134"/>
      <c r="G103" s="135"/>
      <c r="H103" s="84"/>
      <c r="I103" s="133" t="str">
        <f ca="1">CONCATENATE("Season ", IF(INDIRECT("Events!F"&amp;VALUE(J104))=0,"",INDIRECT("Events!F"&amp;VALUE(J104))))</f>
        <v>Season 4</v>
      </c>
      <c r="J103" s="134"/>
      <c r="K103" s="134"/>
      <c r="L103" s="134"/>
      <c r="M103" s="134"/>
      <c r="N103" s="135"/>
      <c r="O103" s="84"/>
      <c r="P103" s="133" t="str">
        <f ca="1">CONCATENATE("Season ", IF(INDIRECT("Events!F"&amp;VALUE(Q104))=0,"",INDIRECT("Events!F"&amp;VALUE(Q104))))</f>
        <v>Season 2</v>
      </c>
      <c r="Q103" s="134"/>
      <c r="R103" s="134"/>
      <c r="S103" s="134"/>
      <c r="T103" s="134"/>
      <c r="U103" s="135"/>
      <c r="V103" s="84"/>
      <c r="W103" s="133" t="str">
        <f ca="1">CONCATENATE("Season ", IF(INDIRECT("Events!F"&amp;VALUE(X104))=0,"",INDIRECT("Events!F"&amp;VALUE(X104))))</f>
        <v>Season 2</v>
      </c>
      <c r="X103" s="134"/>
      <c r="Y103" s="134"/>
      <c r="Z103" s="134"/>
      <c r="AA103" s="134"/>
      <c r="AB103" s="135"/>
      <c r="AC103" s="84"/>
    </row>
    <row r="104" spans="1:29" s="90" customFormat="1" x14ac:dyDescent="0.2">
      <c r="A104" s="80"/>
      <c r="B104" s="85" t="str">
        <f ca="1">(INDIRECT("Data!A"&amp;3))</f>
        <v>EID</v>
      </c>
      <c r="C104" s="86">
        <v>10</v>
      </c>
      <c r="D104" s="86" t="str">
        <f ca="1">IF(INDIRECT("Events! D"&amp;VALUE(C104))=0,"",INDIRECT("Events!D"&amp;VALUE(C104)))</f>
        <v/>
      </c>
      <c r="E104" s="87"/>
      <c r="F104" s="88" t="s">
        <v>180</v>
      </c>
      <c r="G104" s="89" t="str">
        <f ca="1">(INDIRECT("Data!E"&amp;1))</f>
        <v>0.1.5</v>
      </c>
      <c r="H104" s="84"/>
      <c r="I104" s="85" t="str">
        <f ca="1">(INDIRECT("Data!A"&amp;3))</f>
        <v>EID</v>
      </c>
      <c r="J104" s="86">
        <v>11</v>
      </c>
      <c r="K104" s="86" t="str">
        <f ca="1">IF(INDIRECT("Events! D"&amp;VALUE(J104))=0,"",INDIRECT("Events!D"&amp;VALUE(J104)))</f>
        <v/>
      </c>
      <c r="L104" s="87"/>
      <c r="M104" s="88" t="s">
        <v>180</v>
      </c>
      <c r="N104" s="89" t="str">
        <f ca="1">(INDIRECT("Data!E"&amp;1))</f>
        <v>0.1.5</v>
      </c>
      <c r="O104" s="84"/>
      <c r="P104" s="85" t="str">
        <f ca="1">(INDIRECT("Data!A"&amp;3))</f>
        <v>EID</v>
      </c>
      <c r="Q104" s="86">
        <v>12</v>
      </c>
      <c r="R104" s="86" t="str">
        <f ca="1">IF(INDIRECT("Events! D"&amp;VALUE(Q104))=0,"",INDIRECT("Events!D"&amp;VALUE(Q104)))</f>
        <v>Mishneh Torah, Gezelah Va'Avedah 11:10</v>
      </c>
      <c r="S104" s="87"/>
      <c r="T104" s="88" t="s">
        <v>180</v>
      </c>
      <c r="U104" s="89" t="str">
        <f ca="1">(INDIRECT("Data!E"&amp;1))</f>
        <v>0.1.5</v>
      </c>
      <c r="V104" s="84"/>
      <c r="W104" s="85" t="str">
        <f ca="1">(INDIRECT("Data!A"&amp;3))</f>
        <v>EID</v>
      </c>
      <c r="X104" s="86">
        <v>13</v>
      </c>
      <c r="Y104" s="86" t="str">
        <f ca="1">IF(INDIRECT("Events! D"&amp;VALUE(X104))=0,"",INDIRECT("Events!D"&amp;VALUE(X104)))</f>
        <v/>
      </c>
      <c r="Z104" s="87"/>
      <c r="AA104" s="88" t="s">
        <v>180</v>
      </c>
      <c r="AB104" s="89" t="str">
        <f ca="1">(INDIRECT("Data!E"&amp;1))</f>
        <v>0.1.5</v>
      </c>
      <c r="AC104" s="84"/>
    </row>
    <row r="105" spans="1:29" s="94" customFormat="1" ht="11.25" customHeight="1" x14ac:dyDescent="0.2">
      <c r="A105" s="80"/>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row>
    <row r="106" spans="1:29" s="94" customFormat="1" ht="11.25" customHeight="1" x14ac:dyDescent="0.2">
      <c r="A106" s="80"/>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row>
    <row r="107" spans="1:29" s="95" customFormat="1" ht="33.75" customHeight="1" thickBot="1" x14ac:dyDescent="0.35">
      <c r="A107" s="82"/>
      <c r="B107" s="146" t="s">
        <v>328</v>
      </c>
      <c r="C107" s="146"/>
      <c r="D107" s="146"/>
      <c r="E107" s="146"/>
      <c r="F107" s="146"/>
      <c r="G107" s="146"/>
      <c r="H107" s="83"/>
      <c r="I107" s="146" t="s">
        <v>328</v>
      </c>
      <c r="J107" s="146"/>
      <c r="K107" s="146"/>
      <c r="L107" s="146"/>
      <c r="M107" s="146"/>
      <c r="N107" s="146"/>
      <c r="O107" s="83"/>
      <c r="P107" s="146" t="s">
        <v>328</v>
      </c>
      <c r="Q107" s="146"/>
      <c r="R107" s="146"/>
      <c r="S107" s="146"/>
      <c r="T107" s="146"/>
      <c r="U107" s="146"/>
      <c r="V107" s="83"/>
      <c r="W107" s="146" t="s">
        <v>328</v>
      </c>
      <c r="X107" s="146"/>
      <c r="Y107" s="146"/>
      <c r="Z107" s="146"/>
      <c r="AA107" s="146"/>
      <c r="AB107" s="146"/>
      <c r="AC107" s="83"/>
    </row>
    <row r="108" spans="1:29" s="90" customFormat="1" ht="18.75" thickTop="1" thickBot="1" x14ac:dyDescent="0.35">
      <c r="A108" s="80"/>
      <c r="B108" s="123"/>
      <c r="C108" s="123"/>
      <c r="D108" s="123"/>
      <c r="E108" s="123"/>
      <c r="F108" s="123"/>
      <c r="G108" s="123"/>
      <c r="H108" s="84"/>
      <c r="I108" s="123"/>
      <c r="J108" s="123"/>
      <c r="K108" s="123"/>
      <c r="L108" s="123"/>
      <c r="M108" s="123"/>
      <c r="N108" s="123"/>
      <c r="O108" s="84"/>
      <c r="P108" s="123"/>
      <c r="Q108" s="123"/>
      <c r="R108" s="123"/>
      <c r="S108" s="123"/>
      <c r="T108" s="123"/>
      <c r="U108" s="123"/>
      <c r="V108" s="84"/>
      <c r="W108" s="123"/>
      <c r="X108" s="123"/>
      <c r="Y108" s="123"/>
      <c r="Z108" s="123"/>
      <c r="AA108" s="123"/>
      <c r="AB108" s="123"/>
      <c r="AC108" s="84"/>
    </row>
    <row r="109" spans="1:29" s="90" customFormat="1" ht="12.75" customHeight="1" thickTop="1" x14ac:dyDescent="0.2">
      <c r="A109" s="80"/>
      <c r="B109" s="150" t="str">
        <f ca="1">W86</f>
        <v>Season 2</v>
      </c>
      <c r="C109" s="150"/>
      <c r="D109" s="150"/>
      <c r="E109" s="150"/>
      <c r="F109" s="150"/>
      <c r="G109" s="150"/>
      <c r="H109" s="84"/>
      <c r="I109" s="147" t="str">
        <f ca="1">P86</f>
        <v>Season 2</v>
      </c>
      <c r="J109" s="147"/>
      <c r="K109" s="147"/>
      <c r="L109" s="147"/>
      <c r="M109" s="147"/>
      <c r="N109" s="147"/>
      <c r="O109" s="84"/>
      <c r="P109" s="147" t="str">
        <f>I86</f>
        <v>Season 3</v>
      </c>
      <c r="Q109" s="147"/>
      <c r="R109" s="147"/>
      <c r="S109" s="147"/>
      <c r="T109" s="147"/>
      <c r="U109" s="147"/>
      <c r="V109" s="84"/>
      <c r="W109" s="147" t="str">
        <f>B86</f>
        <v>Season 2</v>
      </c>
      <c r="X109" s="147"/>
      <c r="Y109" s="147"/>
      <c r="Z109" s="147"/>
      <c r="AA109" s="147"/>
      <c r="AB109" s="147"/>
      <c r="AC109" s="84"/>
    </row>
    <row r="110" spans="1:29" s="90" customFormat="1" ht="12.75" customHeight="1" x14ac:dyDescent="0.2">
      <c r="A110" s="80"/>
      <c r="B110" s="151"/>
      <c r="C110" s="151"/>
      <c r="D110" s="151"/>
      <c r="E110" s="151"/>
      <c r="F110" s="151"/>
      <c r="G110" s="151"/>
      <c r="H110" s="84"/>
      <c r="I110" s="148"/>
      <c r="J110" s="148"/>
      <c r="K110" s="148"/>
      <c r="L110" s="148"/>
      <c r="M110" s="148"/>
      <c r="N110" s="148"/>
      <c r="O110" s="84"/>
      <c r="P110" s="148"/>
      <c r="Q110" s="148"/>
      <c r="R110" s="148"/>
      <c r="S110" s="148"/>
      <c r="T110" s="148"/>
      <c r="U110" s="148"/>
      <c r="V110" s="84"/>
      <c r="W110" s="148"/>
      <c r="X110" s="148"/>
      <c r="Y110" s="148"/>
      <c r="Z110" s="148"/>
      <c r="AA110" s="148"/>
      <c r="AB110" s="148"/>
      <c r="AC110" s="84"/>
    </row>
    <row r="111" spans="1:29" s="90" customFormat="1" ht="12.75" customHeight="1" x14ac:dyDescent="0.2">
      <c r="A111" s="80"/>
      <c r="B111" s="151"/>
      <c r="C111" s="151"/>
      <c r="D111" s="151"/>
      <c r="E111" s="151"/>
      <c r="F111" s="151"/>
      <c r="G111" s="151"/>
      <c r="H111" s="84"/>
      <c r="I111" s="148"/>
      <c r="J111" s="148"/>
      <c r="K111" s="148"/>
      <c r="L111" s="148"/>
      <c r="M111" s="148"/>
      <c r="N111" s="148"/>
      <c r="O111" s="84"/>
      <c r="P111" s="148"/>
      <c r="Q111" s="148"/>
      <c r="R111" s="148"/>
      <c r="S111" s="148"/>
      <c r="T111" s="148"/>
      <c r="U111" s="148"/>
      <c r="V111" s="84"/>
      <c r="W111" s="148"/>
      <c r="X111" s="148"/>
      <c r="Y111" s="148"/>
      <c r="Z111" s="148"/>
      <c r="AA111" s="148"/>
      <c r="AB111" s="148"/>
      <c r="AC111" s="84"/>
    </row>
    <row r="112" spans="1:29" s="90" customFormat="1" ht="12.75" customHeight="1" x14ac:dyDescent="0.2">
      <c r="A112" s="80"/>
      <c r="B112" s="151"/>
      <c r="C112" s="151"/>
      <c r="D112" s="151"/>
      <c r="E112" s="151"/>
      <c r="F112" s="151"/>
      <c r="G112" s="151"/>
      <c r="H112" s="84"/>
      <c r="I112" s="148"/>
      <c r="J112" s="148"/>
      <c r="K112" s="148"/>
      <c r="L112" s="148"/>
      <c r="M112" s="148"/>
      <c r="N112" s="148"/>
      <c r="O112" s="84"/>
      <c r="P112" s="148"/>
      <c r="Q112" s="148"/>
      <c r="R112" s="148"/>
      <c r="S112" s="148"/>
      <c r="T112" s="148"/>
      <c r="U112" s="148"/>
      <c r="V112" s="84"/>
      <c r="W112" s="148"/>
      <c r="X112" s="148"/>
      <c r="Y112" s="148"/>
      <c r="Z112" s="148"/>
      <c r="AA112" s="148"/>
      <c r="AB112" s="148"/>
      <c r="AC112" s="84"/>
    </row>
    <row r="113" spans="1:29" s="90" customFormat="1" ht="12.75" customHeight="1" x14ac:dyDescent="0.2">
      <c r="A113" s="80"/>
      <c r="B113" s="151"/>
      <c r="C113" s="151"/>
      <c r="D113" s="151"/>
      <c r="E113" s="151"/>
      <c r="F113" s="151"/>
      <c r="G113" s="151"/>
      <c r="H113" s="84"/>
      <c r="I113" s="148"/>
      <c r="J113" s="148"/>
      <c r="K113" s="148"/>
      <c r="L113" s="148"/>
      <c r="M113" s="148"/>
      <c r="N113" s="148"/>
      <c r="O113" s="84"/>
      <c r="P113" s="148"/>
      <c r="Q113" s="148"/>
      <c r="R113" s="148"/>
      <c r="S113" s="148"/>
      <c r="T113" s="148"/>
      <c r="U113" s="148"/>
      <c r="V113" s="84"/>
      <c r="W113" s="148"/>
      <c r="X113" s="148"/>
      <c r="Y113" s="148"/>
      <c r="Z113" s="148"/>
      <c r="AA113" s="148"/>
      <c r="AB113" s="148"/>
      <c r="AC113" s="84"/>
    </row>
    <row r="114" spans="1:29" s="90" customFormat="1" ht="12.75" customHeight="1" x14ac:dyDescent="0.2">
      <c r="A114" s="80"/>
      <c r="B114" s="151"/>
      <c r="C114" s="151"/>
      <c r="D114" s="151"/>
      <c r="E114" s="151"/>
      <c r="F114" s="151"/>
      <c r="G114" s="151"/>
      <c r="H114" s="84"/>
      <c r="I114" s="148"/>
      <c r="J114" s="148"/>
      <c r="K114" s="148"/>
      <c r="L114" s="148"/>
      <c r="M114" s="148"/>
      <c r="N114" s="148"/>
      <c r="O114" s="84"/>
      <c r="P114" s="148"/>
      <c r="Q114" s="148"/>
      <c r="R114" s="148"/>
      <c r="S114" s="148"/>
      <c r="T114" s="148"/>
      <c r="U114" s="148"/>
      <c r="V114" s="84"/>
      <c r="W114" s="148"/>
      <c r="X114" s="148"/>
      <c r="Y114" s="148"/>
      <c r="Z114" s="148"/>
      <c r="AA114" s="148"/>
      <c r="AB114" s="148"/>
      <c r="AC114" s="84"/>
    </row>
    <row r="115" spans="1:29" s="90" customFormat="1" ht="12.75" customHeight="1" x14ac:dyDescent="0.2">
      <c r="A115" s="80"/>
      <c r="B115" s="151"/>
      <c r="C115" s="151"/>
      <c r="D115" s="151"/>
      <c r="E115" s="151"/>
      <c r="F115" s="151"/>
      <c r="G115" s="151"/>
      <c r="H115" s="84"/>
      <c r="I115" s="148"/>
      <c r="J115" s="148"/>
      <c r="K115" s="148"/>
      <c r="L115" s="148"/>
      <c r="M115" s="148"/>
      <c r="N115" s="148"/>
      <c r="O115" s="84"/>
      <c r="P115" s="148"/>
      <c r="Q115" s="148"/>
      <c r="R115" s="148"/>
      <c r="S115" s="148"/>
      <c r="T115" s="148"/>
      <c r="U115" s="148"/>
      <c r="V115" s="84"/>
      <c r="W115" s="148"/>
      <c r="X115" s="148"/>
      <c r="Y115" s="148"/>
      <c r="Z115" s="148"/>
      <c r="AA115" s="148"/>
      <c r="AB115" s="148"/>
      <c r="AC115" s="84"/>
    </row>
    <row r="116" spans="1:29" s="90" customFormat="1" ht="12.75" customHeight="1" x14ac:dyDescent="0.2">
      <c r="A116" s="80"/>
      <c r="B116" s="151"/>
      <c r="C116" s="151"/>
      <c r="D116" s="151"/>
      <c r="E116" s="151"/>
      <c r="F116" s="151"/>
      <c r="G116" s="151"/>
      <c r="H116" s="84"/>
      <c r="I116" s="148"/>
      <c r="J116" s="148"/>
      <c r="K116" s="148"/>
      <c r="L116" s="148"/>
      <c r="M116" s="148"/>
      <c r="N116" s="148"/>
      <c r="O116" s="84"/>
      <c r="P116" s="148"/>
      <c r="Q116" s="148"/>
      <c r="R116" s="148"/>
      <c r="S116" s="148"/>
      <c r="T116" s="148"/>
      <c r="U116" s="148"/>
      <c r="V116" s="84"/>
      <c r="W116" s="148"/>
      <c r="X116" s="148"/>
      <c r="Y116" s="148"/>
      <c r="Z116" s="148"/>
      <c r="AA116" s="148"/>
      <c r="AB116" s="148"/>
      <c r="AC116" s="84"/>
    </row>
    <row r="117" spans="1:29" s="90" customFormat="1" ht="12.75" customHeight="1" x14ac:dyDescent="0.2">
      <c r="A117" s="80"/>
      <c r="B117" s="151"/>
      <c r="C117" s="151"/>
      <c r="D117" s="151"/>
      <c r="E117" s="151"/>
      <c r="F117" s="151"/>
      <c r="G117" s="151"/>
      <c r="H117" s="84"/>
      <c r="I117" s="148"/>
      <c r="J117" s="148"/>
      <c r="K117" s="148"/>
      <c r="L117" s="148"/>
      <c r="M117" s="148"/>
      <c r="N117" s="148"/>
      <c r="O117" s="84"/>
      <c r="P117" s="148"/>
      <c r="Q117" s="148"/>
      <c r="R117" s="148"/>
      <c r="S117" s="148"/>
      <c r="T117" s="148"/>
      <c r="U117" s="148"/>
      <c r="V117" s="84"/>
      <c r="W117" s="148"/>
      <c r="X117" s="148"/>
      <c r="Y117" s="148"/>
      <c r="Z117" s="148"/>
      <c r="AA117" s="148"/>
      <c r="AB117" s="148"/>
      <c r="AC117" s="84"/>
    </row>
    <row r="118" spans="1:29" s="90" customFormat="1" ht="12.75" customHeight="1" x14ac:dyDescent="0.2">
      <c r="A118" s="80"/>
      <c r="B118" s="151"/>
      <c r="C118" s="151"/>
      <c r="D118" s="151"/>
      <c r="E118" s="151"/>
      <c r="F118" s="151"/>
      <c r="G118" s="151"/>
      <c r="H118" s="84"/>
      <c r="I118" s="148"/>
      <c r="J118" s="148"/>
      <c r="K118" s="148"/>
      <c r="L118" s="148"/>
      <c r="M118" s="148"/>
      <c r="N118" s="148"/>
      <c r="O118" s="84"/>
      <c r="P118" s="148"/>
      <c r="Q118" s="148"/>
      <c r="R118" s="148"/>
      <c r="S118" s="148"/>
      <c r="T118" s="148"/>
      <c r="U118" s="148"/>
      <c r="V118" s="84"/>
      <c r="W118" s="148"/>
      <c r="X118" s="148"/>
      <c r="Y118" s="148"/>
      <c r="Z118" s="148"/>
      <c r="AA118" s="148"/>
      <c r="AB118" s="148"/>
      <c r="AC118" s="84"/>
    </row>
    <row r="119" spans="1:29" s="90" customFormat="1" ht="12.75" customHeight="1" x14ac:dyDescent="0.2">
      <c r="A119" s="80"/>
      <c r="B119" s="151"/>
      <c r="C119" s="151"/>
      <c r="D119" s="151"/>
      <c r="E119" s="151"/>
      <c r="F119" s="151"/>
      <c r="G119" s="151"/>
      <c r="H119" s="84"/>
      <c r="I119" s="148"/>
      <c r="J119" s="148"/>
      <c r="K119" s="148"/>
      <c r="L119" s="148"/>
      <c r="M119" s="148"/>
      <c r="N119" s="148"/>
      <c r="O119" s="84"/>
      <c r="P119" s="148"/>
      <c r="Q119" s="148"/>
      <c r="R119" s="148"/>
      <c r="S119" s="148"/>
      <c r="T119" s="148"/>
      <c r="U119" s="148"/>
      <c r="V119" s="84"/>
      <c r="W119" s="148"/>
      <c r="X119" s="148"/>
      <c r="Y119" s="148"/>
      <c r="Z119" s="148"/>
      <c r="AA119" s="148"/>
      <c r="AB119" s="148"/>
      <c r="AC119" s="84"/>
    </row>
    <row r="120" spans="1:29" s="90" customFormat="1" ht="12.75" customHeight="1" x14ac:dyDescent="0.2">
      <c r="A120" s="80"/>
      <c r="B120" s="152"/>
      <c r="C120" s="152"/>
      <c r="D120" s="152"/>
      <c r="E120" s="152"/>
      <c r="F120" s="152"/>
      <c r="G120" s="152"/>
      <c r="H120" s="84"/>
      <c r="I120" s="149"/>
      <c r="J120" s="149"/>
      <c r="K120" s="149"/>
      <c r="L120" s="149"/>
      <c r="M120" s="149"/>
      <c r="N120" s="149"/>
      <c r="O120" s="84"/>
      <c r="P120" s="149"/>
      <c r="Q120" s="149"/>
      <c r="R120" s="149"/>
      <c r="S120" s="149"/>
      <c r="T120" s="149"/>
      <c r="U120" s="149"/>
      <c r="V120" s="84"/>
      <c r="W120" s="149"/>
      <c r="X120" s="149"/>
      <c r="Y120" s="149"/>
      <c r="Z120" s="149"/>
      <c r="AA120" s="149"/>
      <c r="AB120" s="149"/>
      <c r="AC120" s="84"/>
    </row>
    <row r="121" spans="1:29" s="90" customFormat="1" ht="9.75" customHeight="1" x14ac:dyDescent="0.2">
      <c r="A121" s="80"/>
      <c r="B121" s="133" t="str">
        <f ca="1">W86</f>
        <v>Season 2</v>
      </c>
      <c r="C121" s="134"/>
      <c r="D121" s="134"/>
      <c r="E121" s="134"/>
      <c r="F121" s="134"/>
      <c r="G121" s="135"/>
      <c r="H121" s="84"/>
      <c r="I121" s="133" t="str">
        <f ca="1">P86</f>
        <v>Season 2</v>
      </c>
      <c r="J121" s="134"/>
      <c r="K121" s="134"/>
      <c r="L121" s="134"/>
      <c r="M121" s="134"/>
      <c r="N121" s="135"/>
      <c r="O121" s="84"/>
      <c r="P121" s="133" t="str">
        <f>I86</f>
        <v>Season 3</v>
      </c>
      <c r="Q121" s="134"/>
      <c r="R121" s="134"/>
      <c r="S121" s="134"/>
      <c r="T121" s="134"/>
      <c r="U121" s="135"/>
      <c r="V121" s="84"/>
      <c r="W121" s="133" t="str">
        <f>B86</f>
        <v>Season 2</v>
      </c>
      <c r="X121" s="134"/>
      <c r="Y121" s="134"/>
      <c r="Z121" s="134"/>
      <c r="AA121" s="134"/>
      <c r="AB121" s="135"/>
      <c r="AC121" s="84"/>
    </row>
    <row r="122" spans="1:29" s="90" customFormat="1" x14ac:dyDescent="0.2">
      <c r="A122" s="80"/>
      <c r="B122" s="85"/>
      <c r="C122" s="86"/>
      <c r="D122" s="86"/>
      <c r="E122" s="87"/>
      <c r="F122" s="88"/>
      <c r="G122" s="89"/>
      <c r="H122" s="84"/>
      <c r="I122" s="85"/>
      <c r="J122" s="86"/>
      <c r="K122" s="86"/>
      <c r="L122" s="87"/>
      <c r="M122" s="88"/>
      <c r="N122" s="89"/>
      <c r="O122" s="84"/>
      <c r="P122" s="85"/>
      <c r="Q122" s="86"/>
      <c r="R122" s="86"/>
      <c r="S122" s="87"/>
      <c r="T122" s="88"/>
      <c r="U122" s="89"/>
      <c r="V122" s="84"/>
      <c r="W122" s="85"/>
      <c r="X122" s="86"/>
      <c r="Y122" s="86"/>
      <c r="Z122" s="87"/>
      <c r="AA122" s="88"/>
      <c r="AB122" s="89"/>
      <c r="AC122" s="84"/>
    </row>
    <row r="123" spans="1:29" s="94" customFormat="1" ht="11.25" customHeight="1" x14ac:dyDescent="0.2">
      <c r="A123" s="80"/>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row>
    <row r="124" spans="1:29" s="95" customFormat="1" ht="33.75" customHeight="1" thickBot="1" x14ac:dyDescent="0.35">
      <c r="A124" s="82"/>
      <c r="B124" s="146" t="s">
        <v>328</v>
      </c>
      <c r="C124" s="146"/>
      <c r="D124" s="146"/>
      <c r="E124" s="146"/>
      <c r="F124" s="146"/>
      <c r="G124" s="146"/>
      <c r="H124" s="83"/>
      <c r="I124" s="146" t="s">
        <v>328</v>
      </c>
      <c r="J124" s="146"/>
      <c r="K124" s="146"/>
      <c r="L124" s="146"/>
      <c r="M124" s="146"/>
      <c r="N124" s="146"/>
      <c r="O124" s="83"/>
      <c r="P124" s="146" t="s">
        <v>328</v>
      </c>
      <c r="Q124" s="146"/>
      <c r="R124" s="146"/>
      <c r="S124" s="146"/>
      <c r="T124" s="146"/>
      <c r="U124" s="146"/>
      <c r="V124" s="83"/>
      <c r="W124" s="146" t="s">
        <v>328</v>
      </c>
      <c r="X124" s="146"/>
      <c r="Y124" s="146"/>
      <c r="Z124" s="146"/>
      <c r="AA124" s="146"/>
      <c r="AB124" s="146"/>
      <c r="AC124" s="83"/>
    </row>
    <row r="125" spans="1:29" s="90" customFormat="1" ht="18.75" thickTop="1" thickBot="1" x14ac:dyDescent="0.35">
      <c r="A125" s="80"/>
      <c r="B125" s="123"/>
      <c r="C125" s="123"/>
      <c r="D125" s="123"/>
      <c r="E125" s="123"/>
      <c r="F125" s="123"/>
      <c r="G125" s="123"/>
      <c r="H125" s="84"/>
      <c r="I125" s="123"/>
      <c r="J125" s="123"/>
      <c r="K125" s="123"/>
      <c r="L125" s="123"/>
      <c r="M125" s="123"/>
      <c r="N125" s="123"/>
      <c r="O125" s="84"/>
      <c r="P125" s="123"/>
      <c r="Q125" s="123"/>
      <c r="R125" s="123"/>
      <c r="S125" s="123"/>
      <c r="T125" s="123"/>
      <c r="U125" s="123"/>
      <c r="V125" s="84"/>
      <c r="W125" s="123"/>
      <c r="X125" s="123"/>
      <c r="Y125" s="123"/>
      <c r="Z125" s="123"/>
      <c r="AA125" s="123"/>
      <c r="AB125" s="123"/>
      <c r="AC125" s="84"/>
    </row>
    <row r="126" spans="1:29" s="90" customFormat="1" ht="12.75" customHeight="1" thickTop="1" x14ac:dyDescent="0.2">
      <c r="A126" s="80"/>
      <c r="B126" s="147" t="str">
        <f ca="1">W103</f>
        <v>Season 2</v>
      </c>
      <c r="C126" s="147"/>
      <c r="D126" s="147"/>
      <c r="E126" s="147"/>
      <c r="F126" s="147"/>
      <c r="G126" s="147"/>
      <c r="H126" s="84"/>
      <c r="I126" s="147" t="str">
        <f ca="1">P103</f>
        <v>Season 2</v>
      </c>
      <c r="J126" s="147"/>
      <c r="K126" s="147"/>
      <c r="L126" s="147"/>
      <c r="M126" s="147"/>
      <c r="N126" s="147"/>
      <c r="O126" s="84"/>
      <c r="P126" s="147" t="str">
        <f ca="1">I103</f>
        <v>Season 4</v>
      </c>
      <c r="Q126" s="147"/>
      <c r="R126" s="147"/>
      <c r="S126" s="147"/>
      <c r="T126" s="147"/>
      <c r="U126" s="147"/>
      <c r="V126" s="84"/>
      <c r="W126" s="147" t="str">
        <f ca="1">B103</f>
        <v>Season 2</v>
      </c>
      <c r="X126" s="147"/>
      <c r="Y126" s="147"/>
      <c r="Z126" s="147"/>
      <c r="AA126" s="147"/>
      <c r="AB126" s="147"/>
      <c r="AC126" s="84"/>
    </row>
    <row r="127" spans="1:29" s="90" customFormat="1" ht="12.75" customHeight="1" x14ac:dyDescent="0.2">
      <c r="A127" s="80"/>
      <c r="B127" s="148"/>
      <c r="C127" s="148"/>
      <c r="D127" s="148"/>
      <c r="E127" s="148"/>
      <c r="F127" s="148"/>
      <c r="G127" s="148"/>
      <c r="H127" s="84"/>
      <c r="I127" s="148"/>
      <c r="J127" s="148"/>
      <c r="K127" s="148"/>
      <c r="L127" s="148"/>
      <c r="M127" s="148"/>
      <c r="N127" s="148"/>
      <c r="O127" s="84"/>
      <c r="P127" s="148"/>
      <c r="Q127" s="148"/>
      <c r="R127" s="148"/>
      <c r="S127" s="148"/>
      <c r="T127" s="148"/>
      <c r="U127" s="148"/>
      <c r="V127" s="84"/>
      <c r="W127" s="148"/>
      <c r="X127" s="148"/>
      <c r="Y127" s="148"/>
      <c r="Z127" s="148"/>
      <c r="AA127" s="148"/>
      <c r="AB127" s="148"/>
      <c r="AC127" s="84"/>
    </row>
    <row r="128" spans="1:29" s="90" customFormat="1" ht="12.75" customHeight="1" x14ac:dyDescent="0.2">
      <c r="A128" s="80"/>
      <c r="B128" s="148"/>
      <c r="C128" s="148"/>
      <c r="D128" s="148"/>
      <c r="E128" s="148"/>
      <c r="F128" s="148"/>
      <c r="G128" s="148"/>
      <c r="H128" s="84"/>
      <c r="I128" s="148"/>
      <c r="J128" s="148"/>
      <c r="K128" s="148"/>
      <c r="L128" s="148"/>
      <c r="M128" s="148"/>
      <c r="N128" s="148"/>
      <c r="O128" s="84"/>
      <c r="P128" s="148"/>
      <c r="Q128" s="148"/>
      <c r="R128" s="148"/>
      <c r="S128" s="148"/>
      <c r="T128" s="148"/>
      <c r="U128" s="148"/>
      <c r="V128" s="84"/>
      <c r="W128" s="148"/>
      <c r="X128" s="148"/>
      <c r="Y128" s="148"/>
      <c r="Z128" s="148"/>
      <c r="AA128" s="148"/>
      <c r="AB128" s="148"/>
      <c r="AC128" s="84"/>
    </row>
    <row r="129" spans="1:29" s="90" customFormat="1" ht="12.75" customHeight="1" x14ac:dyDescent="0.2">
      <c r="A129" s="80"/>
      <c r="B129" s="148"/>
      <c r="C129" s="148"/>
      <c r="D129" s="148"/>
      <c r="E129" s="148"/>
      <c r="F129" s="148"/>
      <c r="G129" s="148"/>
      <c r="H129" s="84"/>
      <c r="I129" s="148"/>
      <c r="J129" s="148"/>
      <c r="K129" s="148"/>
      <c r="L129" s="148"/>
      <c r="M129" s="148"/>
      <c r="N129" s="148"/>
      <c r="O129" s="84"/>
      <c r="P129" s="148"/>
      <c r="Q129" s="148"/>
      <c r="R129" s="148"/>
      <c r="S129" s="148"/>
      <c r="T129" s="148"/>
      <c r="U129" s="148"/>
      <c r="V129" s="84"/>
      <c r="W129" s="148"/>
      <c r="X129" s="148"/>
      <c r="Y129" s="148"/>
      <c r="Z129" s="148"/>
      <c r="AA129" s="148"/>
      <c r="AB129" s="148"/>
      <c r="AC129" s="84"/>
    </row>
    <row r="130" spans="1:29" s="90" customFormat="1" ht="12.75" customHeight="1" x14ac:dyDescent="0.2">
      <c r="A130" s="80"/>
      <c r="B130" s="148"/>
      <c r="C130" s="148"/>
      <c r="D130" s="148"/>
      <c r="E130" s="148"/>
      <c r="F130" s="148"/>
      <c r="G130" s="148"/>
      <c r="H130" s="84"/>
      <c r="I130" s="148"/>
      <c r="J130" s="148"/>
      <c r="K130" s="148"/>
      <c r="L130" s="148"/>
      <c r="M130" s="148"/>
      <c r="N130" s="148"/>
      <c r="O130" s="84"/>
      <c r="P130" s="148"/>
      <c r="Q130" s="148"/>
      <c r="R130" s="148"/>
      <c r="S130" s="148"/>
      <c r="T130" s="148"/>
      <c r="U130" s="148"/>
      <c r="V130" s="84"/>
      <c r="W130" s="148"/>
      <c r="X130" s="148"/>
      <c r="Y130" s="148"/>
      <c r="Z130" s="148"/>
      <c r="AA130" s="148"/>
      <c r="AB130" s="148"/>
      <c r="AC130" s="84"/>
    </row>
    <row r="131" spans="1:29" s="90" customFormat="1" ht="12.75" customHeight="1" x14ac:dyDescent="0.2">
      <c r="A131" s="80"/>
      <c r="B131" s="148"/>
      <c r="C131" s="148"/>
      <c r="D131" s="148"/>
      <c r="E131" s="148"/>
      <c r="F131" s="148"/>
      <c r="G131" s="148"/>
      <c r="H131" s="84"/>
      <c r="I131" s="148"/>
      <c r="J131" s="148"/>
      <c r="K131" s="148"/>
      <c r="L131" s="148"/>
      <c r="M131" s="148"/>
      <c r="N131" s="148"/>
      <c r="O131" s="84"/>
      <c r="P131" s="148"/>
      <c r="Q131" s="148"/>
      <c r="R131" s="148"/>
      <c r="S131" s="148"/>
      <c r="T131" s="148"/>
      <c r="U131" s="148"/>
      <c r="V131" s="84"/>
      <c r="W131" s="148"/>
      <c r="X131" s="148"/>
      <c r="Y131" s="148"/>
      <c r="Z131" s="148"/>
      <c r="AA131" s="148"/>
      <c r="AB131" s="148"/>
      <c r="AC131" s="84"/>
    </row>
    <row r="132" spans="1:29" s="90" customFormat="1" ht="12.75" customHeight="1" x14ac:dyDescent="0.2">
      <c r="A132" s="80"/>
      <c r="B132" s="148"/>
      <c r="C132" s="148"/>
      <c r="D132" s="148"/>
      <c r="E132" s="148"/>
      <c r="F132" s="148"/>
      <c r="G132" s="148"/>
      <c r="H132" s="84"/>
      <c r="I132" s="148"/>
      <c r="J132" s="148"/>
      <c r="K132" s="148"/>
      <c r="L132" s="148"/>
      <c r="M132" s="148"/>
      <c r="N132" s="148"/>
      <c r="O132" s="84"/>
      <c r="P132" s="148"/>
      <c r="Q132" s="148"/>
      <c r="R132" s="148"/>
      <c r="S132" s="148"/>
      <c r="T132" s="148"/>
      <c r="U132" s="148"/>
      <c r="V132" s="84"/>
      <c r="W132" s="148"/>
      <c r="X132" s="148"/>
      <c r="Y132" s="148"/>
      <c r="Z132" s="148"/>
      <c r="AA132" s="148"/>
      <c r="AB132" s="148"/>
      <c r="AC132" s="84"/>
    </row>
    <row r="133" spans="1:29" s="90" customFormat="1" ht="12.75" customHeight="1" x14ac:dyDescent="0.2">
      <c r="A133" s="80"/>
      <c r="B133" s="148"/>
      <c r="C133" s="148"/>
      <c r="D133" s="148"/>
      <c r="E133" s="148"/>
      <c r="F133" s="148"/>
      <c r="G133" s="148"/>
      <c r="H133" s="84"/>
      <c r="I133" s="148"/>
      <c r="J133" s="148"/>
      <c r="K133" s="148"/>
      <c r="L133" s="148"/>
      <c r="M133" s="148"/>
      <c r="N133" s="148"/>
      <c r="O133" s="84"/>
      <c r="P133" s="148"/>
      <c r="Q133" s="148"/>
      <c r="R133" s="148"/>
      <c r="S133" s="148"/>
      <c r="T133" s="148"/>
      <c r="U133" s="148"/>
      <c r="V133" s="84"/>
      <c r="W133" s="148"/>
      <c r="X133" s="148"/>
      <c r="Y133" s="148"/>
      <c r="Z133" s="148"/>
      <c r="AA133" s="148"/>
      <c r="AB133" s="148"/>
      <c r="AC133" s="84"/>
    </row>
    <row r="134" spans="1:29" s="90" customFormat="1" ht="12.75" customHeight="1" x14ac:dyDescent="0.2">
      <c r="A134" s="80"/>
      <c r="B134" s="148"/>
      <c r="C134" s="148"/>
      <c r="D134" s="148"/>
      <c r="E134" s="148"/>
      <c r="F134" s="148"/>
      <c r="G134" s="148"/>
      <c r="H134" s="84"/>
      <c r="I134" s="148"/>
      <c r="J134" s="148"/>
      <c r="K134" s="148"/>
      <c r="L134" s="148"/>
      <c r="M134" s="148"/>
      <c r="N134" s="148"/>
      <c r="O134" s="84"/>
      <c r="P134" s="148"/>
      <c r="Q134" s="148"/>
      <c r="R134" s="148"/>
      <c r="S134" s="148"/>
      <c r="T134" s="148"/>
      <c r="U134" s="148"/>
      <c r="V134" s="84"/>
      <c r="W134" s="148"/>
      <c r="X134" s="148"/>
      <c r="Y134" s="148"/>
      <c r="Z134" s="148"/>
      <c r="AA134" s="148"/>
      <c r="AB134" s="148"/>
      <c r="AC134" s="84"/>
    </row>
    <row r="135" spans="1:29" s="90" customFormat="1" ht="12.75" customHeight="1" x14ac:dyDescent="0.2">
      <c r="A135" s="80"/>
      <c r="B135" s="148"/>
      <c r="C135" s="148"/>
      <c r="D135" s="148"/>
      <c r="E135" s="148"/>
      <c r="F135" s="148"/>
      <c r="G135" s="148"/>
      <c r="H135" s="84"/>
      <c r="I135" s="148"/>
      <c r="J135" s="148"/>
      <c r="K135" s="148"/>
      <c r="L135" s="148"/>
      <c r="M135" s="148"/>
      <c r="N135" s="148"/>
      <c r="O135" s="84"/>
      <c r="P135" s="148"/>
      <c r="Q135" s="148"/>
      <c r="R135" s="148"/>
      <c r="S135" s="148"/>
      <c r="T135" s="148"/>
      <c r="U135" s="148"/>
      <c r="V135" s="84"/>
      <c r="W135" s="148"/>
      <c r="X135" s="148"/>
      <c r="Y135" s="148"/>
      <c r="Z135" s="148"/>
      <c r="AA135" s="148"/>
      <c r="AB135" s="148"/>
      <c r="AC135" s="84"/>
    </row>
    <row r="136" spans="1:29" s="90" customFormat="1" ht="12.75" customHeight="1" x14ac:dyDescent="0.2">
      <c r="A136" s="80"/>
      <c r="B136" s="148"/>
      <c r="C136" s="148"/>
      <c r="D136" s="148"/>
      <c r="E136" s="148"/>
      <c r="F136" s="148"/>
      <c r="G136" s="148"/>
      <c r="H136" s="84"/>
      <c r="I136" s="148"/>
      <c r="J136" s="148"/>
      <c r="K136" s="148"/>
      <c r="L136" s="148"/>
      <c r="M136" s="148"/>
      <c r="N136" s="148"/>
      <c r="O136" s="84"/>
      <c r="P136" s="148"/>
      <c r="Q136" s="148"/>
      <c r="R136" s="148"/>
      <c r="S136" s="148"/>
      <c r="T136" s="148"/>
      <c r="U136" s="148"/>
      <c r="V136" s="84"/>
      <c r="W136" s="148"/>
      <c r="X136" s="148"/>
      <c r="Y136" s="148"/>
      <c r="Z136" s="148"/>
      <c r="AA136" s="148"/>
      <c r="AB136" s="148"/>
      <c r="AC136" s="84"/>
    </row>
    <row r="137" spans="1:29" s="90" customFormat="1" ht="12.75" customHeight="1" x14ac:dyDescent="0.2">
      <c r="A137" s="80"/>
      <c r="B137" s="149"/>
      <c r="C137" s="149"/>
      <c r="D137" s="149"/>
      <c r="E137" s="149"/>
      <c r="F137" s="149"/>
      <c r="G137" s="149"/>
      <c r="H137" s="84"/>
      <c r="I137" s="149"/>
      <c r="J137" s="149"/>
      <c r="K137" s="149"/>
      <c r="L137" s="149"/>
      <c r="M137" s="149"/>
      <c r="N137" s="149"/>
      <c r="O137" s="84"/>
      <c r="P137" s="149"/>
      <c r="Q137" s="149"/>
      <c r="R137" s="149"/>
      <c r="S137" s="149"/>
      <c r="T137" s="149"/>
      <c r="U137" s="149"/>
      <c r="V137" s="84"/>
      <c r="W137" s="149"/>
      <c r="X137" s="149"/>
      <c r="Y137" s="149"/>
      <c r="Z137" s="149"/>
      <c r="AA137" s="149"/>
      <c r="AB137" s="149"/>
      <c r="AC137" s="84"/>
    </row>
    <row r="138" spans="1:29" s="90" customFormat="1" ht="9.75" customHeight="1" x14ac:dyDescent="0.2">
      <c r="A138" s="80"/>
      <c r="B138" s="133" t="str">
        <f ca="1">W103</f>
        <v>Season 2</v>
      </c>
      <c r="C138" s="134"/>
      <c r="D138" s="134"/>
      <c r="E138" s="134"/>
      <c r="F138" s="134"/>
      <c r="G138" s="135"/>
      <c r="H138" s="84"/>
      <c r="I138" s="133" t="str">
        <f ca="1">P103</f>
        <v>Season 2</v>
      </c>
      <c r="J138" s="134"/>
      <c r="K138" s="134"/>
      <c r="L138" s="134"/>
      <c r="M138" s="134"/>
      <c r="N138" s="135"/>
      <c r="O138" s="84"/>
      <c r="P138" s="133" t="str">
        <f ca="1">I103</f>
        <v>Season 4</v>
      </c>
      <c r="Q138" s="134"/>
      <c r="R138" s="134"/>
      <c r="S138" s="134"/>
      <c r="T138" s="134"/>
      <c r="U138" s="135"/>
      <c r="V138" s="84"/>
      <c r="W138" s="133" t="str">
        <f ca="1">B103</f>
        <v>Season 2</v>
      </c>
      <c r="X138" s="134"/>
      <c r="Y138" s="134"/>
      <c r="Z138" s="134"/>
      <c r="AA138" s="134"/>
      <c r="AB138" s="135"/>
      <c r="AC138" s="84"/>
    </row>
    <row r="139" spans="1:29" s="90" customFormat="1" x14ac:dyDescent="0.2">
      <c r="A139" s="80"/>
      <c r="B139" s="85"/>
      <c r="C139" s="86"/>
      <c r="D139" s="86"/>
      <c r="E139" s="87"/>
      <c r="F139" s="88"/>
      <c r="G139" s="89"/>
      <c r="H139" s="84"/>
      <c r="I139" s="85"/>
      <c r="J139" s="86"/>
      <c r="K139" s="86"/>
      <c r="L139" s="87"/>
      <c r="M139" s="88"/>
      <c r="N139" s="89"/>
      <c r="O139" s="84"/>
      <c r="P139" s="85"/>
      <c r="Q139" s="86"/>
      <c r="R139" s="86"/>
      <c r="S139" s="87"/>
      <c r="T139" s="88"/>
      <c r="U139" s="89"/>
      <c r="V139" s="84"/>
      <c r="W139" s="85"/>
      <c r="X139" s="86"/>
      <c r="Y139" s="86"/>
      <c r="Z139" s="87"/>
      <c r="AA139" s="88"/>
      <c r="AB139" s="89"/>
      <c r="AC139" s="84"/>
    </row>
    <row r="140" spans="1:29" s="94" customFormat="1" ht="11.25" customHeight="1" x14ac:dyDescent="0.2">
      <c r="A140" s="80"/>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row>
    <row r="141" spans="1:29" s="94" customFormat="1" ht="11.25" customHeight="1" x14ac:dyDescent="0.2">
      <c r="A141" s="80"/>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row>
    <row r="142" spans="1:29" s="95" customFormat="1" ht="33.75" customHeight="1" thickBot="1" x14ac:dyDescent="0.35">
      <c r="A142" s="82"/>
      <c r="B142" s="146" t="str">
        <f ca="1">INDIRECT("Events!A" &amp;VALUE(C157))</f>
        <v>Money-Purse in River</v>
      </c>
      <c r="C142" s="146"/>
      <c r="D142" s="146"/>
      <c r="E142" s="146"/>
      <c r="F142" s="146"/>
      <c r="G142" s="146"/>
      <c r="H142" s="83"/>
      <c r="I142" s="146" t="str">
        <f ca="1">INDIRECT("Events!A" &amp;VALUE(J157))</f>
        <v>Money-Purse in River</v>
      </c>
      <c r="J142" s="146"/>
      <c r="K142" s="146"/>
      <c r="L142" s="146"/>
      <c r="M142" s="146"/>
      <c r="N142" s="146"/>
      <c r="O142" s="83"/>
      <c r="P142" s="146" t="str">
        <f ca="1">INDIRECT("Events!A" &amp;VALUE(Q157))</f>
        <v>Breeding</v>
      </c>
      <c r="Q142" s="146"/>
      <c r="R142" s="146"/>
      <c r="S142" s="146"/>
      <c r="T142" s="146"/>
      <c r="U142" s="146"/>
      <c r="V142" s="83"/>
      <c r="W142" s="146" t="str">
        <f ca="1">INDIRECT("Events!A" &amp;VALUE(X157))</f>
        <v>Scholarly</v>
      </c>
      <c r="X142" s="146"/>
      <c r="Y142" s="146"/>
      <c r="Z142" s="146"/>
      <c r="AA142" s="146"/>
      <c r="AB142" s="146"/>
      <c r="AC142" s="83"/>
    </row>
    <row r="143" spans="1:29" s="90" customFormat="1" ht="18.75" thickTop="1" thickBot="1" x14ac:dyDescent="0.35">
      <c r="A143" s="80"/>
      <c r="B143" s="123" t="str">
        <f ca="1">IF(INDIRECT("Events!B"&amp;VALUE(C157))=0,"",INDIRECT("Events!B"&amp;VALUE(C157)))</f>
        <v>Individual - Found</v>
      </c>
      <c r="C143" s="123"/>
      <c r="D143" s="123"/>
      <c r="E143" s="123"/>
      <c r="F143" s="123"/>
      <c r="G143" s="123"/>
      <c r="H143" s="84"/>
      <c r="I143" s="123" t="str">
        <f ca="1">IF(INDIRECT("Events!B"&amp;VALUE(J157))=0,"",INDIRECT("Events!B"&amp;VALUE(J157)))</f>
        <v>Individual - Found</v>
      </c>
      <c r="J143" s="123"/>
      <c r="K143" s="123"/>
      <c r="L143" s="123"/>
      <c r="M143" s="123"/>
      <c r="N143" s="123"/>
      <c r="O143" s="84"/>
      <c r="P143" s="123" t="str">
        <f ca="1">IF(INDIRECT("Events!B"&amp;VALUE(Q157))=0,"",INDIRECT("Events!B"&amp;VALUE(Q157)))</f>
        <v>Individual - Found</v>
      </c>
      <c r="Q143" s="123"/>
      <c r="R143" s="123"/>
      <c r="S143" s="123"/>
      <c r="T143" s="123"/>
      <c r="U143" s="123"/>
      <c r="V143" s="84"/>
      <c r="W143" s="123" t="str">
        <f ca="1">IF(INDIRECT("Events!B"&amp;VALUE(X157))=0,"",INDIRECT("Events!B"&amp;VALUE(X157)))</f>
        <v>Individual - Found</v>
      </c>
      <c r="X143" s="123"/>
      <c r="Y143" s="123"/>
      <c r="Z143" s="123"/>
      <c r="AA143" s="123"/>
      <c r="AB143" s="123"/>
      <c r="AC143" s="84"/>
    </row>
    <row r="144" spans="1:29" s="90" customFormat="1" ht="12.75" customHeight="1" thickTop="1" x14ac:dyDescent="0.2">
      <c r="A144" s="80"/>
      <c r="B144" s="147" t="str">
        <f ca="1">IF(INDIRECT("Events!E"&amp;VALUE(C157))=0,"",INDIRECT("Events!E"&amp;VALUE(C157)))</f>
        <v>You find a marked money-purse in the river. 
Choose one: keep it (keep this card, counts as 5) OR return it (discard this, going above and beyond the law).</v>
      </c>
      <c r="C144" s="147"/>
      <c r="D144" s="147"/>
      <c r="E144" s="147"/>
      <c r="F144" s="147"/>
      <c r="G144" s="147"/>
      <c r="H144" s="84"/>
      <c r="I144" s="147" t="str">
        <f ca="1">IF(INDIRECT("Events!E"&amp;VALUE(J157))=0,"",INDIRECT("Events!E"&amp;VALUE(J157)))</f>
        <v>You find a marked money-purse in the river. 
Choose one: keep it (keep this card, counts as 5) OR return it (discard this, going above and beyond the law).</v>
      </c>
      <c r="J144" s="147"/>
      <c r="K144" s="147"/>
      <c r="L144" s="147"/>
      <c r="M144" s="147"/>
      <c r="N144" s="147"/>
      <c r="O144" s="84"/>
      <c r="P144" s="150" t="str">
        <f ca="1">IF(INDIRECT("Events!E"&amp;VALUE(Q157))=0,"",INDIRECT("Events!E"&amp;VALUE(Q157)))</f>
        <v>First player in turn order with any legally owned animals keeps this card. It counts as an animal worth 6</v>
      </c>
      <c r="Q144" s="150"/>
      <c r="R144" s="150"/>
      <c r="S144" s="150"/>
      <c r="T144" s="150"/>
      <c r="U144" s="150"/>
      <c r="V144" s="84"/>
      <c r="W144" s="147" t="str">
        <f ca="1">IF(INDIRECT("Events!E"&amp;VALUE(X157))=0,"",INDIRECT("Events!E"&amp;VALUE(X157)))</f>
        <v>Player with the fewest Family Responsibilities keeps this card. It can be used as a resource worth 3</v>
      </c>
      <c r="X144" s="147"/>
      <c r="Y144" s="147"/>
      <c r="Z144" s="147"/>
      <c r="AA144" s="147"/>
      <c r="AB144" s="147"/>
      <c r="AC144" s="84"/>
    </row>
    <row r="145" spans="1:29" s="90" customFormat="1" ht="12.75" customHeight="1" x14ac:dyDescent="0.2">
      <c r="A145" s="80"/>
      <c r="B145" s="148"/>
      <c r="C145" s="148"/>
      <c r="D145" s="148"/>
      <c r="E145" s="148"/>
      <c r="F145" s="148"/>
      <c r="G145" s="148"/>
      <c r="H145" s="84"/>
      <c r="I145" s="148"/>
      <c r="J145" s="148"/>
      <c r="K145" s="148"/>
      <c r="L145" s="148"/>
      <c r="M145" s="148"/>
      <c r="N145" s="148"/>
      <c r="O145" s="84"/>
      <c r="P145" s="151"/>
      <c r="Q145" s="151"/>
      <c r="R145" s="151"/>
      <c r="S145" s="151"/>
      <c r="T145" s="151"/>
      <c r="U145" s="151"/>
      <c r="V145" s="84"/>
      <c r="W145" s="148"/>
      <c r="X145" s="148"/>
      <c r="Y145" s="148"/>
      <c r="Z145" s="148"/>
      <c r="AA145" s="148"/>
      <c r="AB145" s="148"/>
      <c r="AC145" s="84"/>
    </row>
    <row r="146" spans="1:29" s="90" customFormat="1" ht="12.75" customHeight="1" x14ac:dyDescent="0.2">
      <c r="A146" s="80"/>
      <c r="B146" s="148"/>
      <c r="C146" s="148"/>
      <c r="D146" s="148"/>
      <c r="E146" s="148"/>
      <c r="F146" s="148"/>
      <c r="G146" s="148"/>
      <c r="H146" s="84"/>
      <c r="I146" s="148"/>
      <c r="J146" s="148"/>
      <c r="K146" s="148"/>
      <c r="L146" s="148"/>
      <c r="M146" s="148"/>
      <c r="N146" s="148"/>
      <c r="O146" s="84"/>
      <c r="P146" s="151"/>
      <c r="Q146" s="151"/>
      <c r="R146" s="151"/>
      <c r="S146" s="151"/>
      <c r="T146" s="151"/>
      <c r="U146" s="151"/>
      <c r="V146" s="84"/>
      <c r="W146" s="148"/>
      <c r="X146" s="148"/>
      <c r="Y146" s="148"/>
      <c r="Z146" s="148"/>
      <c r="AA146" s="148"/>
      <c r="AB146" s="148"/>
      <c r="AC146" s="84"/>
    </row>
    <row r="147" spans="1:29" s="90" customFormat="1" ht="12.75" customHeight="1" x14ac:dyDescent="0.2">
      <c r="A147" s="80"/>
      <c r="B147" s="148"/>
      <c r="C147" s="148"/>
      <c r="D147" s="148"/>
      <c r="E147" s="148"/>
      <c r="F147" s="148"/>
      <c r="G147" s="148"/>
      <c r="H147" s="84"/>
      <c r="I147" s="148"/>
      <c r="J147" s="148"/>
      <c r="K147" s="148"/>
      <c r="L147" s="148"/>
      <c r="M147" s="148"/>
      <c r="N147" s="148"/>
      <c r="O147" s="84"/>
      <c r="P147" s="151"/>
      <c r="Q147" s="151"/>
      <c r="R147" s="151"/>
      <c r="S147" s="151"/>
      <c r="T147" s="151"/>
      <c r="U147" s="151"/>
      <c r="V147" s="84"/>
      <c r="W147" s="148"/>
      <c r="X147" s="148"/>
      <c r="Y147" s="148"/>
      <c r="Z147" s="148"/>
      <c r="AA147" s="148"/>
      <c r="AB147" s="148"/>
      <c r="AC147" s="84"/>
    </row>
    <row r="148" spans="1:29" s="90" customFormat="1" ht="12.75" customHeight="1" x14ac:dyDescent="0.2">
      <c r="A148" s="80"/>
      <c r="B148" s="148"/>
      <c r="C148" s="148"/>
      <c r="D148" s="148"/>
      <c r="E148" s="148"/>
      <c r="F148" s="148"/>
      <c r="G148" s="148"/>
      <c r="H148" s="84"/>
      <c r="I148" s="148"/>
      <c r="J148" s="148"/>
      <c r="K148" s="148"/>
      <c r="L148" s="148"/>
      <c r="M148" s="148"/>
      <c r="N148" s="148"/>
      <c r="O148" s="84"/>
      <c r="P148" s="151"/>
      <c r="Q148" s="151"/>
      <c r="R148" s="151"/>
      <c r="S148" s="151"/>
      <c r="T148" s="151"/>
      <c r="U148" s="151"/>
      <c r="V148" s="84"/>
      <c r="W148" s="148"/>
      <c r="X148" s="148"/>
      <c r="Y148" s="148"/>
      <c r="Z148" s="148"/>
      <c r="AA148" s="148"/>
      <c r="AB148" s="148"/>
      <c r="AC148" s="84"/>
    </row>
    <row r="149" spans="1:29" s="90" customFormat="1" ht="12.75" customHeight="1" x14ac:dyDescent="0.2">
      <c r="A149" s="80"/>
      <c r="B149" s="148"/>
      <c r="C149" s="148"/>
      <c r="D149" s="148"/>
      <c r="E149" s="148"/>
      <c r="F149" s="148"/>
      <c r="G149" s="148"/>
      <c r="H149" s="84"/>
      <c r="I149" s="148"/>
      <c r="J149" s="148"/>
      <c r="K149" s="148"/>
      <c r="L149" s="148"/>
      <c r="M149" s="148"/>
      <c r="N149" s="148"/>
      <c r="O149" s="84"/>
      <c r="P149" s="151"/>
      <c r="Q149" s="151"/>
      <c r="R149" s="151"/>
      <c r="S149" s="151"/>
      <c r="T149" s="151"/>
      <c r="U149" s="151"/>
      <c r="V149" s="84"/>
      <c r="W149" s="148"/>
      <c r="X149" s="148"/>
      <c r="Y149" s="148"/>
      <c r="Z149" s="148"/>
      <c r="AA149" s="148"/>
      <c r="AB149" s="148"/>
      <c r="AC149" s="84"/>
    </row>
    <row r="150" spans="1:29" s="90" customFormat="1" ht="12.75" customHeight="1" x14ac:dyDescent="0.2">
      <c r="A150" s="80"/>
      <c r="B150" s="148"/>
      <c r="C150" s="148"/>
      <c r="D150" s="148"/>
      <c r="E150" s="148"/>
      <c r="F150" s="148"/>
      <c r="G150" s="148"/>
      <c r="H150" s="84"/>
      <c r="I150" s="148"/>
      <c r="J150" s="148"/>
      <c r="K150" s="148"/>
      <c r="L150" s="148"/>
      <c r="M150" s="148"/>
      <c r="N150" s="148"/>
      <c r="O150" s="84"/>
      <c r="P150" s="151"/>
      <c r="Q150" s="151"/>
      <c r="R150" s="151"/>
      <c r="S150" s="151"/>
      <c r="T150" s="151"/>
      <c r="U150" s="151"/>
      <c r="V150" s="84"/>
      <c r="W150" s="148"/>
      <c r="X150" s="148"/>
      <c r="Y150" s="148"/>
      <c r="Z150" s="148"/>
      <c r="AA150" s="148"/>
      <c r="AB150" s="148"/>
      <c r="AC150" s="84"/>
    </row>
    <row r="151" spans="1:29" s="90" customFormat="1" ht="12.75" customHeight="1" x14ac:dyDescent="0.2">
      <c r="A151" s="80"/>
      <c r="B151" s="148"/>
      <c r="C151" s="148"/>
      <c r="D151" s="148"/>
      <c r="E151" s="148"/>
      <c r="F151" s="148"/>
      <c r="G151" s="148"/>
      <c r="H151" s="84"/>
      <c r="I151" s="148"/>
      <c r="J151" s="148"/>
      <c r="K151" s="148"/>
      <c r="L151" s="148"/>
      <c r="M151" s="148"/>
      <c r="N151" s="148"/>
      <c r="O151" s="84"/>
      <c r="P151" s="151"/>
      <c r="Q151" s="151"/>
      <c r="R151" s="151"/>
      <c r="S151" s="151"/>
      <c r="T151" s="151"/>
      <c r="U151" s="151"/>
      <c r="V151" s="84"/>
      <c r="W151" s="148"/>
      <c r="X151" s="148"/>
      <c r="Y151" s="148"/>
      <c r="Z151" s="148"/>
      <c r="AA151" s="148"/>
      <c r="AB151" s="148"/>
      <c r="AC151" s="84"/>
    </row>
    <row r="152" spans="1:29" s="90" customFormat="1" ht="12.75" customHeight="1" x14ac:dyDescent="0.2">
      <c r="A152" s="80"/>
      <c r="B152" s="148"/>
      <c r="C152" s="148"/>
      <c r="D152" s="148"/>
      <c r="E152" s="148"/>
      <c r="F152" s="148"/>
      <c r="G152" s="148"/>
      <c r="H152" s="84"/>
      <c r="I152" s="148"/>
      <c r="J152" s="148"/>
      <c r="K152" s="148"/>
      <c r="L152" s="148"/>
      <c r="M152" s="148"/>
      <c r="N152" s="148"/>
      <c r="O152" s="84"/>
      <c r="P152" s="151"/>
      <c r="Q152" s="151"/>
      <c r="R152" s="151"/>
      <c r="S152" s="151"/>
      <c r="T152" s="151"/>
      <c r="U152" s="151"/>
      <c r="V152" s="84"/>
      <c r="W152" s="148"/>
      <c r="X152" s="148"/>
      <c r="Y152" s="148"/>
      <c r="Z152" s="148"/>
      <c r="AA152" s="148"/>
      <c r="AB152" s="148"/>
      <c r="AC152" s="84"/>
    </row>
    <row r="153" spans="1:29" s="90" customFormat="1" ht="12.75" customHeight="1" x14ac:dyDescent="0.2">
      <c r="A153" s="80"/>
      <c r="B153" s="148"/>
      <c r="C153" s="148"/>
      <c r="D153" s="148"/>
      <c r="E153" s="148"/>
      <c r="F153" s="148"/>
      <c r="G153" s="148"/>
      <c r="H153" s="84"/>
      <c r="I153" s="148"/>
      <c r="J153" s="148"/>
      <c r="K153" s="148"/>
      <c r="L153" s="148"/>
      <c r="M153" s="148"/>
      <c r="N153" s="148"/>
      <c r="O153" s="84"/>
      <c r="P153" s="151"/>
      <c r="Q153" s="151"/>
      <c r="R153" s="151"/>
      <c r="S153" s="151"/>
      <c r="T153" s="151"/>
      <c r="U153" s="151"/>
      <c r="V153" s="84"/>
      <c r="W153" s="148"/>
      <c r="X153" s="148"/>
      <c r="Y153" s="148"/>
      <c r="Z153" s="148"/>
      <c r="AA153" s="148"/>
      <c r="AB153" s="148"/>
      <c r="AC153" s="84"/>
    </row>
    <row r="154" spans="1:29" s="90" customFormat="1" ht="12.75" customHeight="1" x14ac:dyDescent="0.2">
      <c r="A154" s="80"/>
      <c r="B154" s="148"/>
      <c r="C154" s="148"/>
      <c r="D154" s="148"/>
      <c r="E154" s="148"/>
      <c r="F154" s="148"/>
      <c r="G154" s="148"/>
      <c r="H154" s="84"/>
      <c r="I154" s="148"/>
      <c r="J154" s="148"/>
      <c r="K154" s="148"/>
      <c r="L154" s="148"/>
      <c r="M154" s="148"/>
      <c r="N154" s="148"/>
      <c r="O154" s="84"/>
      <c r="P154" s="151"/>
      <c r="Q154" s="151"/>
      <c r="R154" s="151"/>
      <c r="S154" s="151"/>
      <c r="T154" s="151"/>
      <c r="U154" s="151"/>
      <c r="V154" s="84"/>
      <c r="W154" s="148"/>
      <c r="X154" s="148"/>
      <c r="Y154" s="148"/>
      <c r="Z154" s="148"/>
      <c r="AA154" s="148"/>
      <c r="AB154" s="148"/>
      <c r="AC154" s="84"/>
    </row>
    <row r="155" spans="1:29" s="90" customFormat="1" ht="12.75" customHeight="1" x14ac:dyDescent="0.2">
      <c r="A155" s="80"/>
      <c r="B155" s="149"/>
      <c r="C155" s="149"/>
      <c r="D155" s="149"/>
      <c r="E155" s="149"/>
      <c r="F155" s="149"/>
      <c r="G155" s="149"/>
      <c r="H155" s="84"/>
      <c r="I155" s="149"/>
      <c r="J155" s="149"/>
      <c r="K155" s="149"/>
      <c r="L155" s="149"/>
      <c r="M155" s="149"/>
      <c r="N155" s="149"/>
      <c r="O155" s="84"/>
      <c r="P155" s="152"/>
      <c r="Q155" s="152"/>
      <c r="R155" s="152"/>
      <c r="S155" s="152"/>
      <c r="T155" s="152"/>
      <c r="U155" s="152"/>
      <c r="V155" s="84"/>
      <c r="W155" s="149"/>
      <c r="X155" s="149"/>
      <c r="Y155" s="149"/>
      <c r="Z155" s="149"/>
      <c r="AA155" s="149"/>
      <c r="AB155" s="149"/>
      <c r="AC155" s="84"/>
    </row>
    <row r="156" spans="1:29" s="90" customFormat="1" ht="9.75" customHeight="1" x14ac:dyDescent="0.2">
      <c r="A156" s="80"/>
      <c r="B156" s="133" t="s">
        <v>330</v>
      </c>
      <c r="C156" s="134"/>
      <c r="D156" s="134"/>
      <c r="E156" s="134"/>
      <c r="F156" s="134"/>
      <c r="G156" s="135"/>
      <c r="H156" s="84"/>
      <c r="I156" s="133" t="s">
        <v>332</v>
      </c>
      <c r="J156" s="134"/>
      <c r="K156" s="134"/>
      <c r="L156" s="134"/>
      <c r="M156" s="134"/>
      <c r="N156" s="135"/>
      <c r="O156" s="84"/>
      <c r="P156" s="133" t="str">
        <f ca="1">CONCATENATE("Season ", IF(INDIRECT("Events!F"&amp;VALUE(Q157))=0,"",INDIRECT("Events!F"&amp;VALUE(Q157))))</f>
        <v>Season 3</v>
      </c>
      <c r="Q156" s="134"/>
      <c r="R156" s="134"/>
      <c r="S156" s="134"/>
      <c r="T156" s="134"/>
      <c r="U156" s="135"/>
      <c r="V156" s="84"/>
      <c r="W156" s="133" t="str">
        <f ca="1">CONCATENATE("Season ", IF(INDIRECT("Events!F"&amp;VALUE(X157))=0,"",INDIRECT("Events!F"&amp;VALUE(X157))))</f>
        <v>Season 3</v>
      </c>
      <c r="X156" s="134"/>
      <c r="Y156" s="134"/>
      <c r="Z156" s="134"/>
      <c r="AA156" s="134"/>
      <c r="AB156" s="135"/>
      <c r="AC156" s="84"/>
    </row>
    <row r="157" spans="1:29" s="90" customFormat="1" x14ac:dyDescent="0.2">
      <c r="A157" s="80"/>
      <c r="B157" s="85" t="str">
        <f ca="1">(INDIRECT("Data!A"&amp;3))</f>
        <v>EID</v>
      </c>
      <c r="C157" s="86">
        <v>14</v>
      </c>
      <c r="D157" s="86" t="str">
        <f ca="1">IF(INDIRECT("Events! D"&amp;VALUE(C157))=0,"",INDIRECT("Events!D"&amp;VALUE(C157)))</f>
        <v>Mishneh Torah, Gezelah Va'Avedah 11:10</v>
      </c>
      <c r="E157" s="87"/>
      <c r="F157" s="88" t="s">
        <v>180</v>
      </c>
      <c r="G157" s="89" t="str">
        <f ca="1">(INDIRECT("Data!E"&amp;1))</f>
        <v>0.1.5</v>
      </c>
      <c r="H157" s="84"/>
      <c r="I157" s="85" t="str">
        <f ca="1">(INDIRECT("Data!A"&amp;3))</f>
        <v>EID</v>
      </c>
      <c r="J157" s="86">
        <v>14</v>
      </c>
      <c r="K157" s="86" t="str">
        <f ca="1">IF(INDIRECT("Events! D"&amp;VALUE(J157))=0,"",INDIRECT("Events!D"&amp;VALUE(J157)))</f>
        <v>Mishneh Torah, Gezelah Va'Avedah 11:10</v>
      </c>
      <c r="L157" s="87"/>
      <c r="M157" s="88" t="s">
        <v>180</v>
      </c>
      <c r="N157" s="89" t="str">
        <f ca="1">(INDIRECT("Data!E"&amp;1))</f>
        <v>0.1.5</v>
      </c>
      <c r="O157" s="84"/>
      <c r="P157" s="85" t="str">
        <f ca="1">(INDIRECT("Data!A"&amp;3))</f>
        <v>EID</v>
      </c>
      <c r="Q157" s="86">
        <f>J157+1</f>
        <v>15</v>
      </c>
      <c r="R157" s="86" t="str">
        <f ca="1">IF(INDIRECT("Events! D"&amp;VALUE(Q157))=0,"",INDIRECT("Events!D"&amp;VALUE(Q157)))</f>
        <v/>
      </c>
      <c r="S157" s="87"/>
      <c r="T157" s="88" t="s">
        <v>180</v>
      </c>
      <c r="U157" s="89" t="str">
        <f ca="1">(INDIRECT("Data!E"&amp;1))</f>
        <v>0.1.5</v>
      </c>
      <c r="V157" s="84"/>
      <c r="W157" s="85" t="str">
        <f ca="1">(INDIRECT("Data!A"&amp;3))</f>
        <v>EID</v>
      </c>
      <c r="X157" s="86">
        <f>Q157+1</f>
        <v>16</v>
      </c>
      <c r="Y157" s="86" t="str">
        <f ca="1">IF(INDIRECT("Events! D"&amp;VALUE(X157))=0,"",INDIRECT("Events!D"&amp;VALUE(X157)))</f>
        <v/>
      </c>
      <c r="Z157" s="87"/>
      <c r="AA157" s="88" t="s">
        <v>180</v>
      </c>
      <c r="AB157" s="89" t="str">
        <f ca="1">(INDIRECT("Data!E"&amp;1))</f>
        <v>0.1.5</v>
      </c>
      <c r="AC157" s="84"/>
    </row>
    <row r="158" spans="1:29" s="94" customFormat="1" ht="11.25" customHeight="1" x14ac:dyDescent="0.2">
      <c r="A158" s="80"/>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row>
    <row r="159" spans="1:29" s="95" customFormat="1" ht="33.75" customHeight="1" thickBot="1" x14ac:dyDescent="0.35">
      <c r="A159" s="82"/>
      <c r="B159" s="146" t="str">
        <f ca="1">INDIRECT("Events!A" &amp;VALUE(C174))</f>
        <v>Money in the Dust</v>
      </c>
      <c r="C159" s="146"/>
      <c r="D159" s="146"/>
      <c r="E159" s="146"/>
      <c r="F159" s="146"/>
      <c r="G159" s="146"/>
      <c r="H159" s="83"/>
      <c r="I159" s="146" t="str">
        <f ca="1">INDIRECT("Events!A" &amp;VALUE(J174))</f>
        <v>Flood</v>
      </c>
      <c r="J159" s="146"/>
      <c r="K159" s="146"/>
      <c r="L159" s="146"/>
      <c r="M159" s="146"/>
      <c r="N159" s="146"/>
      <c r="O159" s="83"/>
      <c r="P159" s="146" t="str">
        <f ca="1">INDIRECT("Events!A" &amp;VALUE(Q174))</f>
        <v>Locusts</v>
      </c>
      <c r="Q159" s="146"/>
      <c r="R159" s="146"/>
      <c r="S159" s="146"/>
      <c r="T159" s="146"/>
      <c r="U159" s="146"/>
      <c r="V159" s="83"/>
      <c r="W159" s="146" t="str">
        <f ca="1">INDIRECT("Events!A" &amp;VALUE(X174))</f>
        <v>Plague</v>
      </c>
      <c r="X159" s="146"/>
      <c r="Y159" s="146"/>
      <c r="Z159" s="146"/>
      <c r="AA159" s="146"/>
      <c r="AB159" s="146"/>
      <c r="AC159" s="83"/>
    </row>
    <row r="160" spans="1:29" s="90" customFormat="1" ht="18.75" thickTop="1" thickBot="1" x14ac:dyDescent="0.35">
      <c r="A160" s="80"/>
      <c r="B160" s="123" t="str">
        <f ca="1">IF(INDIRECT("Events!B"&amp;VALUE(C174))=0,"",INDIRECT("Events!B"&amp;VALUE(C174)))</f>
        <v>Individual - Found</v>
      </c>
      <c r="C160" s="123"/>
      <c r="D160" s="123"/>
      <c r="E160" s="123"/>
      <c r="F160" s="123"/>
      <c r="G160" s="123"/>
      <c r="H160" s="84"/>
      <c r="I160" s="123" t="str">
        <f ca="1">IF(INDIRECT("Events!B"&amp;VALUE(J174))=0,"",INDIRECT("Events!B"&amp;VALUE(J174)))</f>
        <v>Community - Disaster</v>
      </c>
      <c r="J160" s="123"/>
      <c r="K160" s="123"/>
      <c r="L160" s="123"/>
      <c r="M160" s="123"/>
      <c r="N160" s="123"/>
      <c r="O160" s="84"/>
      <c r="P160" s="123" t="str">
        <f ca="1">IF(INDIRECT("Events!B"&amp;VALUE(Q174))=0,"",INDIRECT("Events!B"&amp;VALUE(Q174)))</f>
        <v>Community - Crisis</v>
      </c>
      <c r="Q160" s="123"/>
      <c r="R160" s="123"/>
      <c r="S160" s="123"/>
      <c r="T160" s="123"/>
      <c r="U160" s="123"/>
      <c r="V160" s="84"/>
      <c r="W160" s="123" t="str">
        <f ca="1">IF(INDIRECT("Events!B"&amp;VALUE(X174))=0,"",INDIRECT("Events!B"&amp;VALUE(X174)))</f>
        <v>Community - Crisis</v>
      </c>
      <c r="X160" s="123"/>
      <c r="Y160" s="123"/>
      <c r="Z160" s="123"/>
      <c r="AA160" s="123"/>
      <c r="AB160" s="123"/>
      <c r="AC160" s="84"/>
    </row>
    <row r="161" spans="1:29" s="90" customFormat="1" ht="12.75" customHeight="1" thickTop="1" x14ac:dyDescent="0.2">
      <c r="A161" s="80"/>
      <c r="B161" s="147" t="str">
        <f ca="1">IF(INDIRECT("Events!E"&amp;VALUE(C174))=0,"",INDIRECT("Events!E"&amp;VALUE(C174)))</f>
        <v>You see a neighbor drop money in the sand at the market. 
The next player in turn order with any dinarim cards chooses a random one. You may look at it and return it (above and beyond the law) or keep it.</v>
      </c>
      <c r="C161" s="147"/>
      <c r="D161" s="147"/>
      <c r="E161" s="147"/>
      <c r="F161" s="147"/>
      <c r="G161" s="147"/>
      <c r="H161" s="84"/>
      <c r="I161" s="147" t="str">
        <f ca="1">IF(INDIRECT("Events!E"&amp;VALUE(J174))=0,"",INDIRECT("Events!E"&amp;VALUE(J174)))</f>
        <v>All players must lose a total of at least 10 collectively.
Current cost: 10
For every 4 paid by you, gain +1 towards that total.
If the total cannot be paid, the game ends in destitution.</v>
      </c>
      <c r="J161" s="147"/>
      <c r="K161" s="147"/>
      <c r="L161" s="147"/>
      <c r="M161" s="147"/>
      <c r="N161" s="147"/>
      <c r="O161" s="84"/>
      <c r="P161" s="147" t="str">
        <f ca="1">IF(INDIRECT("Events!E"&amp;VALUE(Q174))=0,"",INDIRECT("Events!E"&amp;VALUE(Q174)))</f>
        <v>Objective: Donate 12.
Failure: All players discard all Resources in their hands.</v>
      </c>
      <c r="Q161" s="147"/>
      <c r="R161" s="147"/>
      <c r="S161" s="147"/>
      <c r="T161" s="147"/>
      <c r="U161" s="147"/>
      <c r="V161" s="84"/>
      <c r="W161" s="147" t="str">
        <f ca="1">IF(INDIRECT("Events!E"&amp;VALUE(X174))=0,"",INDIRECT("Events!E"&amp;VALUE(X174)))</f>
        <v>Objective: Donate 8.
Failure: All players must collectively discard a total of 8 Resource cards. If players cannot do this (or refuse to), the game ends in destitution.</v>
      </c>
      <c r="X161" s="147"/>
      <c r="Y161" s="147"/>
      <c r="Z161" s="147"/>
      <c r="AA161" s="147"/>
      <c r="AB161" s="147"/>
      <c r="AC161" s="84"/>
    </row>
    <row r="162" spans="1:29" s="90" customFormat="1" ht="12.75" customHeight="1" x14ac:dyDescent="0.2">
      <c r="A162" s="80"/>
      <c r="B162" s="148"/>
      <c r="C162" s="148"/>
      <c r="D162" s="148"/>
      <c r="E162" s="148"/>
      <c r="F162" s="148"/>
      <c r="G162" s="148"/>
      <c r="H162" s="84"/>
      <c r="I162" s="148"/>
      <c r="J162" s="148"/>
      <c r="K162" s="148"/>
      <c r="L162" s="148"/>
      <c r="M162" s="148"/>
      <c r="N162" s="148"/>
      <c r="O162" s="84"/>
      <c r="P162" s="148"/>
      <c r="Q162" s="148"/>
      <c r="R162" s="148"/>
      <c r="S162" s="148"/>
      <c r="T162" s="148"/>
      <c r="U162" s="148"/>
      <c r="V162" s="84"/>
      <c r="W162" s="148"/>
      <c r="X162" s="148"/>
      <c r="Y162" s="148"/>
      <c r="Z162" s="148"/>
      <c r="AA162" s="148"/>
      <c r="AB162" s="148"/>
      <c r="AC162" s="84"/>
    </row>
    <row r="163" spans="1:29" s="90" customFormat="1" ht="12.75" customHeight="1" x14ac:dyDescent="0.2">
      <c r="A163" s="80"/>
      <c r="B163" s="148"/>
      <c r="C163" s="148"/>
      <c r="D163" s="148"/>
      <c r="E163" s="148"/>
      <c r="F163" s="148"/>
      <c r="G163" s="148"/>
      <c r="H163" s="84"/>
      <c r="I163" s="148"/>
      <c r="J163" s="148"/>
      <c r="K163" s="148"/>
      <c r="L163" s="148"/>
      <c r="M163" s="148"/>
      <c r="N163" s="148"/>
      <c r="O163" s="84"/>
      <c r="P163" s="148"/>
      <c r="Q163" s="148"/>
      <c r="R163" s="148"/>
      <c r="S163" s="148"/>
      <c r="T163" s="148"/>
      <c r="U163" s="148"/>
      <c r="V163" s="84"/>
      <c r="W163" s="148"/>
      <c r="X163" s="148"/>
      <c r="Y163" s="148"/>
      <c r="Z163" s="148"/>
      <c r="AA163" s="148"/>
      <c r="AB163" s="148"/>
      <c r="AC163" s="84"/>
    </row>
    <row r="164" spans="1:29" s="90" customFormat="1" ht="12.75" customHeight="1" x14ac:dyDescent="0.2">
      <c r="A164" s="80"/>
      <c r="B164" s="148"/>
      <c r="C164" s="148"/>
      <c r="D164" s="148"/>
      <c r="E164" s="148"/>
      <c r="F164" s="148"/>
      <c r="G164" s="148"/>
      <c r="H164" s="84"/>
      <c r="I164" s="148"/>
      <c r="J164" s="148"/>
      <c r="K164" s="148"/>
      <c r="L164" s="148"/>
      <c r="M164" s="148"/>
      <c r="N164" s="148"/>
      <c r="O164" s="84"/>
      <c r="P164" s="148"/>
      <c r="Q164" s="148"/>
      <c r="R164" s="148"/>
      <c r="S164" s="148"/>
      <c r="T164" s="148"/>
      <c r="U164" s="148"/>
      <c r="V164" s="84"/>
      <c r="W164" s="148"/>
      <c r="X164" s="148"/>
      <c r="Y164" s="148"/>
      <c r="Z164" s="148"/>
      <c r="AA164" s="148"/>
      <c r="AB164" s="148"/>
      <c r="AC164" s="84"/>
    </row>
    <row r="165" spans="1:29" s="90" customFormat="1" ht="12.75" customHeight="1" x14ac:dyDescent="0.2">
      <c r="A165" s="80"/>
      <c r="B165" s="148"/>
      <c r="C165" s="148"/>
      <c r="D165" s="148"/>
      <c r="E165" s="148"/>
      <c r="F165" s="148"/>
      <c r="G165" s="148"/>
      <c r="H165" s="84"/>
      <c r="I165" s="148"/>
      <c r="J165" s="148"/>
      <c r="K165" s="148"/>
      <c r="L165" s="148"/>
      <c r="M165" s="148"/>
      <c r="N165" s="148"/>
      <c r="O165" s="84"/>
      <c r="P165" s="148"/>
      <c r="Q165" s="148"/>
      <c r="R165" s="148"/>
      <c r="S165" s="148"/>
      <c r="T165" s="148"/>
      <c r="U165" s="148"/>
      <c r="V165" s="84"/>
      <c r="W165" s="148"/>
      <c r="X165" s="148"/>
      <c r="Y165" s="148"/>
      <c r="Z165" s="148"/>
      <c r="AA165" s="148"/>
      <c r="AB165" s="148"/>
      <c r="AC165" s="84"/>
    </row>
    <row r="166" spans="1:29" s="90" customFormat="1" ht="12.75" customHeight="1" x14ac:dyDescent="0.2">
      <c r="A166" s="80"/>
      <c r="B166" s="148"/>
      <c r="C166" s="148"/>
      <c r="D166" s="148"/>
      <c r="E166" s="148"/>
      <c r="F166" s="148"/>
      <c r="G166" s="148"/>
      <c r="H166" s="84"/>
      <c r="I166" s="148"/>
      <c r="J166" s="148"/>
      <c r="K166" s="148"/>
      <c r="L166" s="148"/>
      <c r="M166" s="148"/>
      <c r="N166" s="148"/>
      <c r="O166" s="84"/>
      <c r="P166" s="148"/>
      <c r="Q166" s="148"/>
      <c r="R166" s="148"/>
      <c r="S166" s="148"/>
      <c r="T166" s="148"/>
      <c r="U166" s="148"/>
      <c r="V166" s="84"/>
      <c r="W166" s="148"/>
      <c r="X166" s="148"/>
      <c r="Y166" s="148"/>
      <c r="Z166" s="148"/>
      <c r="AA166" s="148"/>
      <c r="AB166" s="148"/>
      <c r="AC166" s="84"/>
    </row>
    <row r="167" spans="1:29" s="90" customFormat="1" ht="12.75" customHeight="1" x14ac:dyDescent="0.2">
      <c r="A167" s="80"/>
      <c r="B167" s="148"/>
      <c r="C167" s="148"/>
      <c r="D167" s="148"/>
      <c r="E167" s="148"/>
      <c r="F167" s="148"/>
      <c r="G167" s="148"/>
      <c r="H167" s="84"/>
      <c r="I167" s="148"/>
      <c r="J167" s="148"/>
      <c r="K167" s="148"/>
      <c r="L167" s="148"/>
      <c r="M167" s="148"/>
      <c r="N167" s="148"/>
      <c r="O167" s="84"/>
      <c r="P167" s="148"/>
      <c r="Q167" s="148"/>
      <c r="R167" s="148"/>
      <c r="S167" s="148"/>
      <c r="T167" s="148"/>
      <c r="U167" s="148"/>
      <c r="V167" s="84"/>
      <c r="W167" s="148"/>
      <c r="X167" s="148"/>
      <c r="Y167" s="148"/>
      <c r="Z167" s="148"/>
      <c r="AA167" s="148"/>
      <c r="AB167" s="148"/>
      <c r="AC167" s="84"/>
    </row>
    <row r="168" spans="1:29" s="90" customFormat="1" ht="12.75" customHeight="1" x14ac:dyDescent="0.2">
      <c r="A168" s="80"/>
      <c r="B168" s="148"/>
      <c r="C168" s="148"/>
      <c r="D168" s="148"/>
      <c r="E168" s="148"/>
      <c r="F168" s="148"/>
      <c r="G168" s="148"/>
      <c r="H168" s="84"/>
      <c r="I168" s="148"/>
      <c r="J168" s="148"/>
      <c r="K168" s="148"/>
      <c r="L168" s="148"/>
      <c r="M168" s="148"/>
      <c r="N168" s="148"/>
      <c r="O168" s="84"/>
      <c r="P168" s="148"/>
      <c r="Q168" s="148"/>
      <c r="R168" s="148"/>
      <c r="S168" s="148"/>
      <c r="T168" s="148"/>
      <c r="U168" s="148"/>
      <c r="V168" s="84"/>
      <c r="W168" s="148"/>
      <c r="X168" s="148"/>
      <c r="Y168" s="148"/>
      <c r="Z168" s="148"/>
      <c r="AA168" s="148"/>
      <c r="AB168" s="148"/>
      <c r="AC168" s="84"/>
    </row>
    <row r="169" spans="1:29" s="90" customFormat="1" ht="12.75" customHeight="1" x14ac:dyDescent="0.2">
      <c r="A169" s="80"/>
      <c r="B169" s="148"/>
      <c r="C169" s="148"/>
      <c r="D169" s="148"/>
      <c r="E169" s="148"/>
      <c r="F169" s="148"/>
      <c r="G169" s="148"/>
      <c r="H169" s="84"/>
      <c r="I169" s="148"/>
      <c r="J169" s="148"/>
      <c r="K169" s="148"/>
      <c r="L169" s="148"/>
      <c r="M169" s="148"/>
      <c r="N169" s="148"/>
      <c r="O169" s="84"/>
      <c r="P169" s="148"/>
      <c r="Q169" s="148"/>
      <c r="R169" s="148"/>
      <c r="S169" s="148"/>
      <c r="T169" s="148"/>
      <c r="U169" s="148"/>
      <c r="V169" s="84"/>
      <c r="W169" s="148"/>
      <c r="X169" s="148"/>
      <c r="Y169" s="148"/>
      <c r="Z169" s="148"/>
      <c r="AA169" s="148"/>
      <c r="AB169" s="148"/>
      <c r="AC169" s="84"/>
    </row>
    <row r="170" spans="1:29" s="90" customFormat="1" ht="12.75" customHeight="1" x14ac:dyDescent="0.2">
      <c r="A170" s="80"/>
      <c r="B170" s="148"/>
      <c r="C170" s="148"/>
      <c r="D170" s="148"/>
      <c r="E170" s="148"/>
      <c r="F170" s="148"/>
      <c r="G170" s="148"/>
      <c r="H170" s="84"/>
      <c r="I170" s="148"/>
      <c r="J170" s="148"/>
      <c r="K170" s="148"/>
      <c r="L170" s="148"/>
      <c r="M170" s="148"/>
      <c r="N170" s="148"/>
      <c r="O170" s="84"/>
      <c r="P170" s="148"/>
      <c r="Q170" s="148"/>
      <c r="R170" s="148"/>
      <c r="S170" s="148"/>
      <c r="T170" s="148"/>
      <c r="U170" s="148"/>
      <c r="V170" s="84"/>
      <c r="W170" s="148"/>
      <c r="X170" s="148"/>
      <c r="Y170" s="148"/>
      <c r="Z170" s="148"/>
      <c r="AA170" s="148"/>
      <c r="AB170" s="148"/>
      <c r="AC170" s="84"/>
    </row>
    <row r="171" spans="1:29" s="90" customFormat="1" ht="12.75" customHeight="1" x14ac:dyDescent="0.2">
      <c r="A171" s="80"/>
      <c r="B171" s="148"/>
      <c r="C171" s="148"/>
      <c r="D171" s="148"/>
      <c r="E171" s="148"/>
      <c r="F171" s="148"/>
      <c r="G171" s="148"/>
      <c r="H171" s="84"/>
      <c r="I171" s="148"/>
      <c r="J171" s="148"/>
      <c r="K171" s="148"/>
      <c r="L171" s="148"/>
      <c r="M171" s="148"/>
      <c r="N171" s="148"/>
      <c r="O171" s="84"/>
      <c r="P171" s="148"/>
      <c r="Q171" s="148"/>
      <c r="R171" s="148"/>
      <c r="S171" s="148"/>
      <c r="T171" s="148"/>
      <c r="U171" s="148"/>
      <c r="V171" s="84"/>
      <c r="W171" s="148"/>
      <c r="X171" s="148"/>
      <c r="Y171" s="148"/>
      <c r="Z171" s="148"/>
      <c r="AA171" s="148"/>
      <c r="AB171" s="148"/>
      <c r="AC171" s="84"/>
    </row>
    <row r="172" spans="1:29" s="90" customFormat="1" ht="12.75" customHeight="1" x14ac:dyDescent="0.2">
      <c r="A172" s="80"/>
      <c r="B172" s="149"/>
      <c r="C172" s="149"/>
      <c r="D172" s="149"/>
      <c r="E172" s="149"/>
      <c r="F172" s="149"/>
      <c r="G172" s="149"/>
      <c r="H172" s="84"/>
      <c r="I172" s="149"/>
      <c r="J172" s="149"/>
      <c r="K172" s="149"/>
      <c r="L172" s="149"/>
      <c r="M172" s="149"/>
      <c r="N172" s="149"/>
      <c r="O172" s="84"/>
      <c r="P172" s="149"/>
      <c r="Q172" s="149"/>
      <c r="R172" s="149"/>
      <c r="S172" s="149"/>
      <c r="T172" s="149"/>
      <c r="U172" s="149"/>
      <c r="V172" s="84"/>
      <c r="W172" s="149"/>
      <c r="X172" s="149"/>
      <c r="Y172" s="149"/>
      <c r="Z172" s="149"/>
      <c r="AA172" s="149"/>
      <c r="AB172" s="149"/>
      <c r="AC172" s="84"/>
    </row>
    <row r="173" spans="1:29" s="90" customFormat="1" ht="9.75" customHeight="1" x14ac:dyDescent="0.2">
      <c r="A173" s="80"/>
      <c r="B173" s="133" t="str">
        <f ca="1">CONCATENATE("Season ", IF(INDIRECT("Events!F"&amp;VALUE(C174))=0,"",INDIRECT("Events!F"&amp;VALUE(C174))))</f>
        <v>Season 3</v>
      </c>
      <c r="C173" s="134"/>
      <c r="D173" s="134"/>
      <c r="E173" s="134"/>
      <c r="F173" s="134"/>
      <c r="G173" s="135"/>
      <c r="H173" s="84"/>
      <c r="I173" s="133" t="str">
        <f ca="1">CONCATENATE("Season ", IF(INDIRECT("Events!F"&amp;VALUE(J174))=0,"",INDIRECT("Events!F"&amp;VALUE(J174))))</f>
        <v>Season 3</v>
      </c>
      <c r="J173" s="134"/>
      <c r="K173" s="134"/>
      <c r="L173" s="134"/>
      <c r="M173" s="134"/>
      <c r="N173" s="135"/>
      <c r="O173" s="84"/>
      <c r="P173" s="133" t="str">
        <f ca="1">CONCATENATE("Season ", IF(INDIRECT("Events!F"&amp;VALUE(Q174))=0,"",INDIRECT("Events!F"&amp;VALUE(Q174))))</f>
        <v>Season 3</v>
      </c>
      <c r="Q173" s="134"/>
      <c r="R173" s="134"/>
      <c r="S173" s="134"/>
      <c r="T173" s="134"/>
      <c r="U173" s="135"/>
      <c r="V173" s="84"/>
      <c r="W173" s="133" t="str">
        <f ca="1">CONCATENATE("Season ", IF(INDIRECT("Events!F"&amp;VALUE(X174))=0,"",INDIRECT("Events!F"&amp;VALUE(X174))))</f>
        <v>Season 3</v>
      </c>
      <c r="X173" s="134"/>
      <c r="Y173" s="134"/>
      <c r="Z173" s="134"/>
      <c r="AA173" s="134"/>
      <c r="AB173" s="135"/>
      <c r="AC173" s="84"/>
    </row>
    <row r="174" spans="1:29" s="90" customFormat="1" x14ac:dyDescent="0.2">
      <c r="A174" s="80"/>
      <c r="B174" s="85" t="str">
        <f ca="1">(INDIRECT("Data!A"&amp;3))</f>
        <v>EID</v>
      </c>
      <c r="C174" s="86">
        <v>17</v>
      </c>
      <c r="D174" s="86" t="str">
        <f ca="1">IF(INDIRECT("Events! D"&amp;VALUE(C174))=0,"",INDIRECT("Events!D"&amp;VALUE(C174)))</f>
        <v>Mishneh Torah, Gezelah Va'Avedah 14:9-10</v>
      </c>
      <c r="E174" s="87"/>
      <c r="F174" s="88" t="s">
        <v>180</v>
      </c>
      <c r="G174" s="89" t="str">
        <f ca="1">(INDIRECT("Data!E"&amp;1))</f>
        <v>0.1.5</v>
      </c>
      <c r="H174" s="84"/>
      <c r="I174" s="85" t="str">
        <f ca="1">(INDIRECT("Data!A"&amp;3))</f>
        <v>EID</v>
      </c>
      <c r="J174" s="86">
        <f>C174+1</f>
        <v>18</v>
      </c>
      <c r="K174" s="86" t="str">
        <f ca="1">IF(INDIRECT("Events! D"&amp;VALUE(J174))=0,"",INDIRECT("Events!D"&amp;VALUE(J174)))</f>
        <v/>
      </c>
      <c r="L174" s="87"/>
      <c r="M174" s="88" t="s">
        <v>180</v>
      </c>
      <c r="N174" s="89" t="str">
        <f ca="1">(INDIRECT("Data!E"&amp;1))</f>
        <v>0.1.5</v>
      </c>
      <c r="O174" s="84"/>
      <c r="P174" s="85" t="str">
        <f ca="1">(INDIRECT("Data!A"&amp;3))</f>
        <v>EID</v>
      </c>
      <c r="Q174" s="86">
        <f>J174+1</f>
        <v>19</v>
      </c>
      <c r="R174" s="86" t="str">
        <f ca="1">IF(INDIRECT("Events! D"&amp;VALUE(Q174))=0,"",INDIRECT("Events!D"&amp;VALUE(Q174)))</f>
        <v/>
      </c>
      <c r="S174" s="87"/>
      <c r="T174" s="88" t="s">
        <v>180</v>
      </c>
      <c r="U174" s="89" t="str">
        <f ca="1">(INDIRECT("Data!E"&amp;1))</f>
        <v>0.1.5</v>
      </c>
      <c r="V174" s="84"/>
      <c r="W174" s="85" t="str">
        <f ca="1">(INDIRECT("Data!A"&amp;3))</f>
        <v>EID</v>
      </c>
      <c r="X174" s="86">
        <f>Q174+1</f>
        <v>20</v>
      </c>
      <c r="Y174" s="86" t="str">
        <f ca="1">IF(INDIRECT("Events! D"&amp;VALUE(X174))=0,"",INDIRECT("Events!D"&amp;VALUE(X174)))</f>
        <v/>
      </c>
      <c r="Z174" s="87"/>
      <c r="AA174" s="88" t="s">
        <v>180</v>
      </c>
      <c r="AB174" s="89" t="str">
        <f ca="1">(INDIRECT("Data!E"&amp;1))</f>
        <v>0.1.5</v>
      </c>
      <c r="AC174" s="84"/>
    </row>
    <row r="175" spans="1:29" s="94" customFormat="1" ht="11.25" customHeight="1" x14ac:dyDescent="0.2">
      <c r="A175" s="80"/>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row>
    <row r="176" spans="1:29" s="94" customFormat="1" ht="11.25" customHeight="1" x14ac:dyDescent="0.2">
      <c r="A176" s="80"/>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row>
    <row r="177" spans="1:29" s="95" customFormat="1" ht="33.75" customHeight="1" thickBot="1" x14ac:dyDescent="0.35">
      <c r="A177" s="82"/>
      <c r="B177" s="146" t="s">
        <v>328</v>
      </c>
      <c r="C177" s="146"/>
      <c r="D177" s="146"/>
      <c r="E177" s="146"/>
      <c r="F177" s="146"/>
      <c r="G177" s="146"/>
      <c r="H177" s="83"/>
      <c r="I177" s="146" t="s">
        <v>328</v>
      </c>
      <c r="J177" s="146"/>
      <c r="K177" s="146"/>
      <c r="L177" s="146"/>
      <c r="M177" s="146"/>
      <c r="N177" s="146"/>
      <c r="O177" s="83"/>
      <c r="P177" s="146" t="s">
        <v>328</v>
      </c>
      <c r="Q177" s="146"/>
      <c r="R177" s="146"/>
      <c r="S177" s="146"/>
      <c r="T177" s="146"/>
      <c r="U177" s="146"/>
      <c r="V177" s="83"/>
      <c r="W177" s="146" t="s">
        <v>328</v>
      </c>
      <c r="X177" s="146"/>
      <c r="Y177" s="146"/>
      <c r="Z177" s="146"/>
      <c r="AA177" s="146"/>
      <c r="AB177" s="146"/>
      <c r="AC177" s="83"/>
    </row>
    <row r="178" spans="1:29" s="90" customFormat="1" ht="18.75" thickTop="1" thickBot="1" x14ac:dyDescent="0.35">
      <c r="A178" s="80"/>
      <c r="B178" s="123"/>
      <c r="C178" s="123"/>
      <c r="D178" s="123"/>
      <c r="E178" s="123"/>
      <c r="F178" s="123"/>
      <c r="G178" s="123"/>
      <c r="H178" s="84"/>
      <c r="I178" s="123"/>
      <c r="J178" s="123"/>
      <c r="K178" s="123"/>
      <c r="L178" s="123"/>
      <c r="M178" s="123"/>
      <c r="N178" s="123"/>
      <c r="O178" s="84"/>
      <c r="P178" s="123"/>
      <c r="Q178" s="123"/>
      <c r="R178" s="123"/>
      <c r="S178" s="123"/>
      <c r="T178" s="123"/>
      <c r="U178" s="123"/>
      <c r="V178" s="84"/>
      <c r="W178" s="123"/>
      <c r="X178" s="123"/>
      <c r="Y178" s="123"/>
      <c r="Z178" s="123"/>
      <c r="AA178" s="123"/>
      <c r="AB178" s="123"/>
      <c r="AC178" s="84"/>
    </row>
    <row r="179" spans="1:29" s="90" customFormat="1" ht="12.75" customHeight="1" thickTop="1" x14ac:dyDescent="0.2">
      <c r="A179" s="80"/>
      <c r="B179" s="147" t="str">
        <f ca="1">W156</f>
        <v>Season 3</v>
      </c>
      <c r="C179" s="147"/>
      <c r="D179" s="147"/>
      <c r="E179" s="147"/>
      <c r="F179" s="147"/>
      <c r="G179" s="147"/>
      <c r="H179" s="84"/>
      <c r="I179" s="147" t="str">
        <f ca="1">P156</f>
        <v>Season 3</v>
      </c>
      <c r="J179" s="147"/>
      <c r="K179" s="147"/>
      <c r="L179" s="147"/>
      <c r="M179" s="147"/>
      <c r="N179" s="147"/>
      <c r="O179" s="84"/>
      <c r="P179" s="147" t="str">
        <f>I156</f>
        <v>Season 4</v>
      </c>
      <c r="Q179" s="147"/>
      <c r="R179" s="147"/>
      <c r="S179" s="147"/>
      <c r="T179" s="147"/>
      <c r="U179" s="147"/>
      <c r="V179" s="84"/>
      <c r="W179" s="147" t="str">
        <f>B156</f>
        <v>Season 2</v>
      </c>
      <c r="X179" s="147"/>
      <c r="Y179" s="147"/>
      <c r="Z179" s="147"/>
      <c r="AA179" s="147"/>
      <c r="AB179" s="147"/>
      <c r="AC179" s="84"/>
    </row>
    <row r="180" spans="1:29" s="90" customFormat="1" ht="12.75" customHeight="1" x14ac:dyDescent="0.2">
      <c r="A180" s="80"/>
      <c r="B180" s="148"/>
      <c r="C180" s="148"/>
      <c r="D180" s="148"/>
      <c r="E180" s="148"/>
      <c r="F180" s="148"/>
      <c r="G180" s="148"/>
      <c r="H180" s="84"/>
      <c r="I180" s="148"/>
      <c r="J180" s="148"/>
      <c r="K180" s="148"/>
      <c r="L180" s="148"/>
      <c r="M180" s="148"/>
      <c r="N180" s="148"/>
      <c r="O180" s="84"/>
      <c r="P180" s="148"/>
      <c r="Q180" s="148"/>
      <c r="R180" s="148"/>
      <c r="S180" s="148"/>
      <c r="T180" s="148"/>
      <c r="U180" s="148"/>
      <c r="V180" s="84"/>
      <c r="W180" s="148"/>
      <c r="X180" s="148"/>
      <c r="Y180" s="148"/>
      <c r="Z180" s="148"/>
      <c r="AA180" s="148"/>
      <c r="AB180" s="148"/>
      <c r="AC180" s="84"/>
    </row>
    <row r="181" spans="1:29" s="90" customFormat="1" ht="12.75" customHeight="1" x14ac:dyDescent="0.2">
      <c r="A181" s="80"/>
      <c r="B181" s="148"/>
      <c r="C181" s="148"/>
      <c r="D181" s="148"/>
      <c r="E181" s="148"/>
      <c r="F181" s="148"/>
      <c r="G181" s="148"/>
      <c r="H181" s="84"/>
      <c r="I181" s="148"/>
      <c r="J181" s="148"/>
      <c r="K181" s="148"/>
      <c r="L181" s="148"/>
      <c r="M181" s="148"/>
      <c r="N181" s="148"/>
      <c r="O181" s="84"/>
      <c r="P181" s="148"/>
      <c r="Q181" s="148"/>
      <c r="R181" s="148"/>
      <c r="S181" s="148"/>
      <c r="T181" s="148"/>
      <c r="U181" s="148"/>
      <c r="V181" s="84"/>
      <c r="W181" s="148"/>
      <c r="X181" s="148"/>
      <c r="Y181" s="148"/>
      <c r="Z181" s="148"/>
      <c r="AA181" s="148"/>
      <c r="AB181" s="148"/>
      <c r="AC181" s="84"/>
    </row>
    <row r="182" spans="1:29" s="90" customFormat="1" ht="12.75" customHeight="1" x14ac:dyDescent="0.2">
      <c r="A182" s="80"/>
      <c r="B182" s="148"/>
      <c r="C182" s="148"/>
      <c r="D182" s="148"/>
      <c r="E182" s="148"/>
      <c r="F182" s="148"/>
      <c r="G182" s="148"/>
      <c r="H182" s="84"/>
      <c r="I182" s="148"/>
      <c r="J182" s="148"/>
      <c r="K182" s="148"/>
      <c r="L182" s="148"/>
      <c r="M182" s="148"/>
      <c r="N182" s="148"/>
      <c r="O182" s="84"/>
      <c r="P182" s="148"/>
      <c r="Q182" s="148"/>
      <c r="R182" s="148"/>
      <c r="S182" s="148"/>
      <c r="T182" s="148"/>
      <c r="U182" s="148"/>
      <c r="V182" s="84"/>
      <c r="W182" s="148"/>
      <c r="X182" s="148"/>
      <c r="Y182" s="148"/>
      <c r="Z182" s="148"/>
      <c r="AA182" s="148"/>
      <c r="AB182" s="148"/>
      <c r="AC182" s="84"/>
    </row>
    <row r="183" spans="1:29" s="90" customFormat="1" ht="12.75" customHeight="1" x14ac:dyDescent="0.2">
      <c r="A183" s="80"/>
      <c r="B183" s="148"/>
      <c r="C183" s="148"/>
      <c r="D183" s="148"/>
      <c r="E183" s="148"/>
      <c r="F183" s="148"/>
      <c r="G183" s="148"/>
      <c r="H183" s="84"/>
      <c r="I183" s="148"/>
      <c r="J183" s="148"/>
      <c r="K183" s="148"/>
      <c r="L183" s="148"/>
      <c r="M183" s="148"/>
      <c r="N183" s="148"/>
      <c r="O183" s="84"/>
      <c r="P183" s="148"/>
      <c r="Q183" s="148"/>
      <c r="R183" s="148"/>
      <c r="S183" s="148"/>
      <c r="T183" s="148"/>
      <c r="U183" s="148"/>
      <c r="V183" s="84"/>
      <c r="W183" s="148"/>
      <c r="X183" s="148"/>
      <c r="Y183" s="148"/>
      <c r="Z183" s="148"/>
      <c r="AA183" s="148"/>
      <c r="AB183" s="148"/>
      <c r="AC183" s="84"/>
    </row>
    <row r="184" spans="1:29" s="90" customFormat="1" ht="12.75" customHeight="1" x14ac:dyDescent="0.2">
      <c r="A184" s="80"/>
      <c r="B184" s="148"/>
      <c r="C184" s="148"/>
      <c r="D184" s="148"/>
      <c r="E184" s="148"/>
      <c r="F184" s="148"/>
      <c r="G184" s="148"/>
      <c r="H184" s="84"/>
      <c r="I184" s="148"/>
      <c r="J184" s="148"/>
      <c r="K184" s="148"/>
      <c r="L184" s="148"/>
      <c r="M184" s="148"/>
      <c r="N184" s="148"/>
      <c r="O184" s="84"/>
      <c r="P184" s="148"/>
      <c r="Q184" s="148"/>
      <c r="R184" s="148"/>
      <c r="S184" s="148"/>
      <c r="T184" s="148"/>
      <c r="U184" s="148"/>
      <c r="V184" s="84"/>
      <c r="W184" s="148"/>
      <c r="X184" s="148"/>
      <c r="Y184" s="148"/>
      <c r="Z184" s="148"/>
      <c r="AA184" s="148"/>
      <c r="AB184" s="148"/>
      <c r="AC184" s="84"/>
    </row>
    <row r="185" spans="1:29" s="90" customFormat="1" ht="12.75" customHeight="1" x14ac:dyDescent="0.2">
      <c r="A185" s="80"/>
      <c r="B185" s="148"/>
      <c r="C185" s="148"/>
      <c r="D185" s="148"/>
      <c r="E185" s="148"/>
      <c r="F185" s="148"/>
      <c r="G185" s="148"/>
      <c r="H185" s="84"/>
      <c r="I185" s="148"/>
      <c r="J185" s="148"/>
      <c r="K185" s="148"/>
      <c r="L185" s="148"/>
      <c r="M185" s="148"/>
      <c r="N185" s="148"/>
      <c r="O185" s="84"/>
      <c r="P185" s="148"/>
      <c r="Q185" s="148"/>
      <c r="R185" s="148"/>
      <c r="S185" s="148"/>
      <c r="T185" s="148"/>
      <c r="U185" s="148"/>
      <c r="V185" s="84"/>
      <c r="W185" s="148"/>
      <c r="X185" s="148"/>
      <c r="Y185" s="148"/>
      <c r="Z185" s="148"/>
      <c r="AA185" s="148"/>
      <c r="AB185" s="148"/>
      <c r="AC185" s="84"/>
    </row>
    <row r="186" spans="1:29" s="90" customFormat="1" ht="12.75" customHeight="1" x14ac:dyDescent="0.2">
      <c r="A186" s="80"/>
      <c r="B186" s="148"/>
      <c r="C186" s="148"/>
      <c r="D186" s="148"/>
      <c r="E186" s="148"/>
      <c r="F186" s="148"/>
      <c r="G186" s="148"/>
      <c r="H186" s="84"/>
      <c r="I186" s="148"/>
      <c r="J186" s="148"/>
      <c r="K186" s="148"/>
      <c r="L186" s="148"/>
      <c r="M186" s="148"/>
      <c r="N186" s="148"/>
      <c r="O186" s="84"/>
      <c r="P186" s="148"/>
      <c r="Q186" s="148"/>
      <c r="R186" s="148"/>
      <c r="S186" s="148"/>
      <c r="T186" s="148"/>
      <c r="U186" s="148"/>
      <c r="V186" s="84"/>
      <c r="W186" s="148"/>
      <c r="X186" s="148"/>
      <c r="Y186" s="148"/>
      <c r="Z186" s="148"/>
      <c r="AA186" s="148"/>
      <c r="AB186" s="148"/>
      <c r="AC186" s="84"/>
    </row>
    <row r="187" spans="1:29" s="90" customFormat="1" ht="12.75" customHeight="1" x14ac:dyDescent="0.2">
      <c r="A187" s="80"/>
      <c r="B187" s="148"/>
      <c r="C187" s="148"/>
      <c r="D187" s="148"/>
      <c r="E187" s="148"/>
      <c r="F187" s="148"/>
      <c r="G187" s="148"/>
      <c r="H187" s="84"/>
      <c r="I187" s="148"/>
      <c r="J187" s="148"/>
      <c r="K187" s="148"/>
      <c r="L187" s="148"/>
      <c r="M187" s="148"/>
      <c r="N187" s="148"/>
      <c r="O187" s="84"/>
      <c r="P187" s="148"/>
      <c r="Q187" s="148"/>
      <c r="R187" s="148"/>
      <c r="S187" s="148"/>
      <c r="T187" s="148"/>
      <c r="U187" s="148"/>
      <c r="V187" s="84"/>
      <c r="W187" s="148"/>
      <c r="X187" s="148"/>
      <c r="Y187" s="148"/>
      <c r="Z187" s="148"/>
      <c r="AA187" s="148"/>
      <c r="AB187" s="148"/>
      <c r="AC187" s="84"/>
    </row>
    <row r="188" spans="1:29" s="90" customFormat="1" ht="12.75" customHeight="1" x14ac:dyDescent="0.2">
      <c r="A188" s="80"/>
      <c r="B188" s="148"/>
      <c r="C188" s="148"/>
      <c r="D188" s="148"/>
      <c r="E188" s="148"/>
      <c r="F188" s="148"/>
      <c r="G188" s="148"/>
      <c r="H188" s="84"/>
      <c r="I188" s="148"/>
      <c r="J188" s="148"/>
      <c r="K188" s="148"/>
      <c r="L188" s="148"/>
      <c r="M188" s="148"/>
      <c r="N188" s="148"/>
      <c r="O188" s="84"/>
      <c r="P188" s="148"/>
      <c r="Q188" s="148"/>
      <c r="R188" s="148"/>
      <c r="S188" s="148"/>
      <c r="T188" s="148"/>
      <c r="U188" s="148"/>
      <c r="V188" s="84"/>
      <c r="W188" s="148"/>
      <c r="X188" s="148"/>
      <c r="Y188" s="148"/>
      <c r="Z188" s="148"/>
      <c r="AA188" s="148"/>
      <c r="AB188" s="148"/>
      <c r="AC188" s="84"/>
    </row>
    <row r="189" spans="1:29" s="90" customFormat="1" ht="12.75" customHeight="1" x14ac:dyDescent="0.2">
      <c r="A189" s="80"/>
      <c r="B189" s="148"/>
      <c r="C189" s="148"/>
      <c r="D189" s="148"/>
      <c r="E189" s="148"/>
      <c r="F189" s="148"/>
      <c r="G189" s="148"/>
      <c r="H189" s="84"/>
      <c r="I189" s="148"/>
      <c r="J189" s="148"/>
      <c r="K189" s="148"/>
      <c r="L189" s="148"/>
      <c r="M189" s="148"/>
      <c r="N189" s="148"/>
      <c r="O189" s="84"/>
      <c r="P189" s="148"/>
      <c r="Q189" s="148"/>
      <c r="R189" s="148"/>
      <c r="S189" s="148"/>
      <c r="T189" s="148"/>
      <c r="U189" s="148"/>
      <c r="V189" s="84"/>
      <c r="W189" s="148"/>
      <c r="X189" s="148"/>
      <c r="Y189" s="148"/>
      <c r="Z189" s="148"/>
      <c r="AA189" s="148"/>
      <c r="AB189" s="148"/>
      <c r="AC189" s="84"/>
    </row>
    <row r="190" spans="1:29" s="90" customFormat="1" ht="12.75" customHeight="1" x14ac:dyDescent="0.2">
      <c r="A190" s="80"/>
      <c r="B190" s="149"/>
      <c r="C190" s="149"/>
      <c r="D190" s="149"/>
      <c r="E190" s="149"/>
      <c r="F190" s="149"/>
      <c r="G190" s="149"/>
      <c r="H190" s="84"/>
      <c r="I190" s="149"/>
      <c r="J190" s="149"/>
      <c r="K190" s="149"/>
      <c r="L190" s="149"/>
      <c r="M190" s="149"/>
      <c r="N190" s="149"/>
      <c r="O190" s="84"/>
      <c r="P190" s="149"/>
      <c r="Q190" s="149"/>
      <c r="R190" s="149"/>
      <c r="S190" s="149"/>
      <c r="T190" s="149"/>
      <c r="U190" s="149"/>
      <c r="V190" s="84"/>
      <c r="W190" s="149"/>
      <c r="X190" s="149"/>
      <c r="Y190" s="149"/>
      <c r="Z190" s="149"/>
      <c r="AA190" s="149"/>
      <c r="AB190" s="149"/>
      <c r="AC190" s="84"/>
    </row>
    <row r="191" spans="1:29" s="90" customFormat="1" ht="9.75" customHeight="1" x14ac:dyDescent="0.2">
      <c r="A191" s="80"/>
      <c r="B191" s="133" t="str">
        <f ca="1">W156</f>
        <v>Season 3</v>
      </c>
      <c r="C191" s="134"/>
      <c r="D191" s="134"/>
      <c r="E191" s="134"/>
      <c r="F191" s="134"/>
      <c r="G191" s="135"/>
      <c r="H191" s="84"/>
      <c r="I191" s="133" t="str">
        <f ca="1">P156</f>
        <v>Season 3</v>
      </c>
      <c r="J191" s="134"/>
      <c r="K191" s="134"/>
      <c r="L191" s="134"/>
      <c r="M191" s="134"/>
      <c r="N191" s="135"/>
      <c r="O191" s="84"/>
      <c r="P191" s="133" t="str">
        <f>I156</f>
        <v>Season 4</v>
      </c>
      <c r="Q191" s="134"/>
      <c r="R191" s="134"/>
      <c r="S191" s="134"/>
      <c r="T191" s="134"/>
      <c r="U191" s="135"/>
      <c r="V191" s="84"/>
      <c r="W191" s="133" t="str">
        <f>B156</f>
        <v>Season 2</v>
      </c>
      <c r="X191" s="134"/>
      <c r="Y191" s="134"/>
      <c r="Z191" s="134"/>
      <c r="AA191" s="134"/>
      <c r="AB191" s="135"/>
      <c r="AC191" s="84"/>
    </row>
    <row r="192" spans="1:29" s="90" customFormat="1" x14ac:dyDescent="0.2">
      <c r="A192" s="80"/>
      <c r="B192" s="85"/>
      <c r="C192" s="86"/>
      <c r="D192" s="86"/>
      <c r="E192" s="87"/>
      <c r="F192" s="88"/>
      <c r="G192" s="89"/>
      <c r="H192" s="84"/>
      <c r="I192" s="85"/>
      <c r="J192" s="86"/>
      <c r="K192" s="86"/>
      <c r="L192" s="87"/>
      <c r="M192" s="88"/>
      <c r="N192" s="89"/>
      <c r="O192" s="84"/>
      <c r="P192" s="85"/>
      <c r="Q192" s="86"/>
      <c r="R192" s="86"/>
      <c r="S192" s="87"/>
      <c r="T192" s="88"/>
      <c r="U192" s="89"/>
      <c r="V192" s="84"/>
      <c r="W192" s="85"/>
      <c r="X192" s="86"/>
      <c r="Y192" s="86"/>
      <c r="Z192" s="87"/>
      <c r="AA192" s="88"/>
      <c r="AB192" s="89"/>
      <c r="AC192" s="84"/>
    </row>
    <row r="193" spans="1:29" s="94" customFormat="1" ht="11.25" customHeight="1" x14ac:dyDescent="0.2">
      <c r="A193" s="80"/>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row>
    <row r="194" spans="1:29" s="95" customFormat="1" ht="33.75" customHeight="1" thickBot="1" x14ac:dyDescent="0.35">
      <c r="A194" s="82"/>
      <c r="B194" s="146" t="s">
        <v>328</v>
      </c>
      <c r="C194" s="146"/>
      <c r="D194" s="146"/>
      <c r="E194" s="146"/>
      <c r="F194" s="146"/>
      <c r="G194" s="146"/>
      <c r="H194" s="83"/>
      <c r="I194" s="146" t="s">
        <v>328</v>
      </c>
      <c r="J194" s="146"/>
      <c r="K194" s="146"/>
      <c r="L194" s="146"/>
      <c r="M194" s="146"/>
      <c r="N194" s="146"/>
      <c r="O194" s="83"/>
      <c r="P194" s="146" t="s">
        <v>328</v>
      </c>
      <c r="Q194" s="146"/>
      <c r="R194" s="146"/>
      <c r="S194" s="146"/>
      <c r="T194" s="146"/>
      <c r="U194" s="146"/>
      <c r="V194" s="83"/>
      <c r="W194" s="146" t="s">
        <v>328</v>
      </c>
      <c r="X194" s="146"/>
      <c r="Y194" s="146"/>
      <c r="Z194" s="146"/>
      <c r="AA194" s="146"/>
      <c r="AB194" s="146"/>
      <c r="AC194" s="83"/>
    </row>
    <row r="195" spans="1:29" s="90" customFormat="1" ht="18.75" thickTop="1" thickBot="1" x14ac:dyDescent="0.35">
      <c r="A195" s="80"/>
      <c r="B195" s="123"/>
      <c r="C195" s="123"/>
      <c r="D195" s="123"/>
      <c r="E195" s="123"/>
      <c r="F195" s="123"/>
      <c r="G195" s="123"/>
      <c r="H195" s="84"/>
      <c r="I195" s="123"/>
      <c r="J195" s="123"/>
      <c r="K195" s="123"/>
      <c r="L195" s="123"/>
      <c r="M195" s="123"/>
      <c r="N195" s="123"/>
      <c r="O195" s="84"/>
      <c r="P195" s="123"/>
      <c r="Q195" s="123"/>
      <c r="R195" s="123"/>
      <c r="S195" s="123"/>
      <c r="T195" s="123"/>
      <c r="U195" s="123"/>
      <c r="V195" s="84"/>
      <c r="W195" s="123"/>
      <c r="X195" s="123"/>
      <c r="Y195" s="123"/>
      <c r="Z195" s="123"/>
      <c r="AA195" s="123"/>
      <c r="AB195" s="123"/>
      <c r="AC195" s="84"/>
    </row>
    <row r="196" spans="1:29" s="90" customFormat="1" ht="12.75" customHeight="1" thickTop="1" x14ac:dyDescent="0.2">
      <c r="A196" s="80"/>
      <c r="B196" s="150" t="str">
        <f ca="1">W173</f>
        <v>Season 3</v>
      </c>
      <c r="C196" s="150"/>
      <c r="D196" s="150"/>
      <c r="E196" s="150"/>
      <c r="F196" s="150"/>
      <c r="G196" s="150"/>
      <c r="H196" s="84"/>
      <c r="I196" s="147" t="str">
        <f ca="1">P173</f>
        <v>Season 3</v>
      </c>
      <c r="J196" s="147"/>
      <c r="K196" s="147"/>
      <c r="L196" s="147"/>
      <c r="M196" s="147"/>
      <c r="N196" s="147"/>
      <c r="O196" s="84"/>
      <c r="P196" s="150" t="str">
        <f ca="1">I173</f>
        <v>Season 3</v>
      </c>
      <c r="Q196" s="150"/>
      <c r="R196" s="150"/>
      <c r="S196" s="150"/>
      <c r="T196" s="150"/>
      <c r="U196" s="150"/>
      <c r="V196" s="84"/>
      <c r="W196" s="147" t="str">
        <f ca="1">B173</f>
        <v>Season 3</v>
      </c>
      <c r="X196" s="147"/>
      <c r="Y196" s="147"/>
      <c r="Z196" s="147"/>
      <c r="AA196" s="147"/>
      <c r="AB196" s="147"/>
      <c r="AC196" s="84"/>
    </row>
    <row r="197" spans="1:29" s="90" customFormat="1" ht="12.75" customHeight="1" x14ac:dyDescent="0.2">
      <c r="A197" s="80"/>
      <c r="B197" s="151"/>
      <c r="C197" s="151"/>
      <c r="D197" s="151"/>
      <c r="E197" s="151"/>
      <c r="F197" s="151"/>
      <c r="G197" s="151"/>
      <c r="H197" s="84"/>
      <c r="I197" s="148"/>
      <c r="J197" s="148"/>
      <c r="K197" s="148"/>
      <c r="L197" s="148"/>
      <c r="M197" s="148"/>
      <c r="N197" s="148"/>
      <c r="O197" s="84"/>
      <c r="P197" s="151"/>
      <c r="Q197" s="151"/>
      <c r="R197" s="151"/>
      <c r="S197" s="151"/>
      <c r="T197" s="151"/>
      <c r="U197" s="151"/>
      <c r="V197" s="84"/>
      <c r="W197" s="148"/>
      <c r="X197" s="148"/>
      <c r="Y197" s="148"/>
      <c r="Z197" s="148"/>
      <c r="AA197" s="148"/>
      <c r="AB197" s="148"/>
      <c r="AC197" s="84"/>
    </row>
    <row r="198" spans="1:29" s="90" customFormat="1" ht="12.75" customHeight="1" x14ac:dyDescent="0.2">
      <c r="A198" s="80"/>
      <c r="B198" s="151"/>
      <c r="C198" s="151"/>
      <c r="D198" s="151"/>
      <c r="E198" s="151"/>
      <c r="F198" s="151"/>
      <c r="G198" s="151"/>
      <c r="H198" s="84"/>
      <c r="I198" s="148"/>
      <c r="J198" s="148"/>
      <c r="K198" s="148"/>
      <c r="L198" s="148"/>
      <c r="M198" s="148"/>
      <c r="N198" s="148"/>
      <c r="O198" s="84"/>
      <c r="P198" s="151"/>
      <c r="Q198" s="151"/>
      <c r="R198" s="151"/>
      <c r="S198" s="151"/>
      <c r="T198" s="151"/>
      <c r="U198" s="151"/>
      <c r="V198" s="84"/>
      <c r="W198" s="148"/>
      <c r="X198" s="148"/>
      <c r="Y198" s="148"/>
      <c r="Z198" s="148"/>
      <c r="AA198" s="148"/>
      <c r="AB198" s="148"/>
      <c r="AC198" s="84"/>
    </row>
    <row r="199" spans="1:29" s="90" customFormat="1" ht="12.75" customHeight="1" x14ac:dyDescent="0.2">
      <c r="A199" s="80"/>
      <c r="B199" s="151"/>
      <c r="C199" s="151"/>
      <c r="D199" s="151"/>
      <c r="E199" s="151"/>
      <c r="F199" s="151"/>
      <c r="G199" s="151"/>
      <c r="H199" s="84"/>
      <c r="I199" s="148"/>
      <c r="J199" s="148"/>
      <c r="K199" s="148"/>
      <c r="L199" s="148"/>
      <c r="M199" s="148"/>
      <c r="N199" s="148"/>
      <c r="O199" s="84"/>
      <c r="P199" s="151"/>
      <c r="Q199" s="151"/>
      <c r="R199" s="151"/>
      <c r="S199" s="151"/>
      <c r="T199" s="151"/>
      <c r="U199" s="151"/>
      <c r="V199" s="84"/>
      <c r="W199" s="148"/>
      <c r="X199" s="148"/>
      <c r="Y199" s="148"/>
      <c r="Z199" s="148"/>
      <c r="AA199" s="148"/>
      <c r="AB199" s="148"/>
      <c r="AC199" s="84"/>
    </row>
    <row r="200" spans="1:29" s="90" customFormat="1" ht="12.75" customHeight="1" x14ac:dyDescent="0.2">
      <c r="A200" s="80"/>
      <c r="B200" s="151"/>
      <c r="C200" s="151"/>
      <c r="D200" s="151"/>
      <c r="E200" s="151"/>
      <c r="F200" s="151"/>
      <c r="G200" s="151"/>
      <c r="H200" s="84"/>
      <c r="I200" s="148"/>
      <c r="J200" s="148"/>
      <c r="K200" s="148"/>
      <c r="L200" s="148"/>
      <c r="M200" s="148"/>
      <c r="N200" s="148"/>
      <c r="O200" s="84"/>
      <c r="P200" s="151"/>
      <c r="Q200" s="151"/>
      <c r="R200" s="151"/>
      <c r="S200" s="151"/>
      <c r="T200" s="151"/>
      <c r="U200" s="151"/>
      <c r="V200" s="84"/>
      <c r="W200" s="148"/>
      <c r="X200" s="148"/>
      <c r="Y200" s="148"/>
      <c r="Z200" s="148"/>
      <c r="AA200" s="148"/>
      <c r="AB200" s="148"/>
      <c r="AC200" s="84"/>
    </row>
    <row r="201" spans="1:29" s="90" customFormat="1" ht="12.75" customHeight="1" x14ac:dyDescent="0.2">
      <c r="A201" s="80"/>
      <c r="B201" s="151"/>
      <c r="C201" s="151"/>
      <c r="D201" s="151"/>
      <c r="E201" s="151"/>
      <c r="F201" s="151"/>
      <c r="G201" s="151"/>
      <c r="H201" s="84"/>
      <c r="I201" s="148"/>
      <c r="J201" s="148"/>
      <c r="K201" s="148"/>
      <c r="L201" s="148"/>
      <c r="M201" s="148"/>
      <c r="N201" s="148"/>
      <c r="O201" s="84"/>
      <c r="P201" s="151"/>
      <c r="Q201" s="151"/>
      <c r="R201" s="151"/>
      <c r="S201" s="151"/>
      <c r="T201" s="151"/>
      <c r="U201" s="151"/>
      <c r="V201" s="84"/>
      <c r="W201" s="148"/>
      <c r="X201" s="148"/>
      <c r="Y201" s="148"/>
      <c r="Z201" s="148"/>
      <c r="AA201" s="148"/>
      <c r="AB201" s="148"/>
      <c r="AC201" s="84"/>
    </row>
    <row r="202" spans="1:29" s="90" customFormat="1" ht="12.75" customHeight="1" x14ac:dyDescent="0.2">
      <c r="A202" s="80"/>
      <c r="B202" s="151"/>
      <c r="C202" s="151"/>
      <c r="D202" s="151"/>
      <c r="E202" s="151"/>
      <c r="F202" s="151"/>
      <c r="G202" s="151"/>
      <c r="H202" s="84"/>
      <c r="I202" s="148"/>
      <c r="J202" s="148"/>
      <c r="K202" s="148"/>
      <c r="L202" s="148"/>
      <c r="M202" s="148"/>
      <c r="N202" s="148"/>
      <c r="O202" s="84"/>
      <c r="P202" s="151"/>
      <c r="Q202" s="151"/>
      <c r="R202" s="151"/>
      <c r="S202" s="151"/>
      <c r="T202" s="151"/>
      <c r="U202" s="151"/>
      <c r="V202" s="84"/>
      <c r="W202" s="148"/>
      <c r="X202" s="148"/>
      <c r="Y202" s="148"/>
      <c r="Z202" s="148"/>
      <c r="AA202" s="148"/>
      <c r="AB202" s="148"/>
      <c r="AC202" s="84"/>
    </row>
    <row r="203" spans="1:29" s="90" customFormat="1" ht="12.75" customHeight="1" x14ac:dyDescent="0.2">
      <c r="A203" s="80"/>
      <c r="B203" s="151"/>
      <c r="C203" s="151"/>
      <c r="D203" s="151"/>
      <c r="E203" s="151"/>
      <c r="F203" s="151"/>
      <c r="G203" s="151"/>
      <c r="H203" s="84"/>
      <c r="I203" s="148"/>
      <c r="J203" s="148"/>
      <c r="K203" s="148"/>
      <c r="L203" s="148"/>
      <c r="M203" s="148"/>
      <c r="N203" s="148"/>
      <c r="O203" s="84"/>
      <c r="P203" s="151"/>
      <c r="Q203" s="151"/>
      <c r="R203" s="151"/>
      <c r="S203" s="151"/>
      <c r="T203" s="151"/>
      <c r="U203" s="151"/>
      <c r="V203" s="84"/>
      <c r="W203" s="148"/>
      <c r="X203" s="148"/>
      <c r="Y203" s="148"/>
      <c r="Z203" s="148"/>
      <c r="AA203" s="148"/>
      <c r="AB203" s="148"/>
      <c r="AC203" s="84"/>
    </row>
    <row r="204" spans="1:29" s="90" customFormat="1" ht="12.75" customHeight="1" x14ac:dyDescent="0.2">
      <c r="A204" s="80"/>
      <c r="B204" s="151"/>
      <c r="C204" s="151"/>
      <c r="D204" s="151"/>
      <c r="E204" s="151"/>
      <c r="F204" s="151"/>
      <c r="G204" s="151"/>
      <c r="H204" s="84"/>
      <c r="I204" s="148"/>
      <c r="J204" s="148"/>
      <c r="K204" s="148"/>
      <c r="L204" s="148"/>
      <c r="M204" s="148"/>
      <c r="N204" s="148"/>
      <c r="O204" s="84"/>
      <c r="P204" s="151"/>
      <c r="Q204" s="151"/>
      <c r="R204" s="151"/>
      <c r="S204" s="151"/>
      <c r="T204" s="151"/>
      <c r="U204" s="151"/>
      <c r="V204" s="84"/>
      <c r="W204" s="148"/>
      <c r="X204" s="148"/>
      <c r="Y204" s="148"/>
      <c r="Z204" s="148"/>
      <c r="AA204" s="148"/>
      <c r="AB204" s="148"/>
      <c r="AC204" s="84"/>
    </row>
    <row r="205" spans="1:29" s="90" customFormat="1" ht="12.75" customHeight="1" x14ac:dyDescent="0.2">
      <c r="A205" s="80"/>
      <c r="B205" s="151"/>
      <c r="C205" s="151"/>
      <c r="D205" s="151"/>
      <c r="E205" s="151"/>
      <c r="F205" s="151"/>
      <c r="G205" s="151"/>
      <c r="H205" s="84"/>
      <c r="I205" s="148"/>
      <c r="J205" s="148"/>
      <c r="K205" s="148"/>
      <c r="L205" s="148"/>
      <c r="M205" s="148"/>
      <c r="N205" s="148"/>
      <c r="O205" s="84"/>
      <c r="P205" s="151"/>
      <c r="Q205" s="151"/>
      <c r="R205" s="151"/>
      <c r="S205" s="151"/>
      <c r="T205" s="151"/>
      <c r="U205" s="151"/>
      <c r="V205" s="84"/>
      <c r="W205" s="148"/>
      <c r="X205" s="148"/>
      <c r="Y205" s="148"/>
      <c r="Z205" s="148"/>
      <c r="AA205" s="148"/>
      <c r="AB205" s="148"/>
      <c r="AC205" s="84"/>
    </row>
    <row r="206" spans="1:29" s="90" customFormat="1" ht="12.75" customHeight="1" x14ac:dyDescent="0.2">
      <c r="A206" s="80"/>
      <c r="B206" s="151"/>
      <c r="C206" s="151"/>
      <c r="D206" s="151"/>
      <c r="E206" s="151"/>
      <c r="F206" s="151"/>
      <c r="G206" s="151"/>
      <c r="H206" s="84"/>
      <c r="I206" s="148"/>
      <c r="J206" s="148"/>
      <c r="K206" s="148"/>
      <c r="L206" s="148"/>
      <c r="M206" s="148"/>
      <c r="N206" s="148"/>
      <c r="O206" s="84"/>
      <c r="P206" s="151"/>
      <c r="Q206" s="151"/>
      <c r="R206" s="151"/>
      <c r="S206" s="151"/>
      <c r="T206" s="151"/>
      <c r="U206" s="151"/>
      <c r="V206" s="84"/>
      <c r="W206" s="148"/>
      <c r="X206" s="148"/>
      <c r="Y206" s="148"/>
      <c r="Z206" s="148"/>
      <c r="AA206" s="148"/>
      <c r="AB206" s="148"/>
      <c r="AC206" s="84"/>
    </row>
    <row r="207" spans="1:29" s="90" customFormat="1" ht="12.75" customHeight="1" x14ac:dyDescent="0.2">
      <c r="A207" s="80"/>
      <c r="B207" s="152"/>
      <c r="C207" s="152"/>
      <c r="D207" s="152"/>
      <c r="E207" s="152"/>
      <c r="F207" s="152"/>
      <c r="G207" s="152"/>
      <c r="H207" s="84"/>
      <c r="I207" s="149"/>
      <c r="J207" s="149"/>
      <c r="K207" s="149"/>
      <c r="L207" s="149"/>
      <c r="M207" s="149"/>
      <c r="N207" s="149"/>
      <c r="O207" s="84"/>
      <c r="P207" s="152"/>
      <c r="Q207" s="152"/>
      <c r="R207" s="152"/>
      <c r="S207" s="152"/>
      <c r="T207" s="152"/>
      <c r="U207" s="152"/>
      <c r="V207" s="84"/>
      <c r="W207" s="149"/>
      <c r="X207" s="149"/>
      <c r="Y207" s="149"/>
      <c r="Z207" s="149"/>
      <c r="AA207" s="149"/>
      <c r="AB207" s="149"/>
      <c r="AC207" s="84"/>
    </row>
    <row r="208" spans="1:29" s="90" customFormat="1" ht="9.75" customHeight="1" x14ac:dyDescent="0.2">
      <c r="A208" s="80"/>
      <c r="B208" s="133" t="str">
        <f ca="1">W173</f>
        <v>Season 3</v>
      </c>
      <c r="C208" s="134"/>
      <c r="D208" s="134"/>
      <c r="E208" s="134"/>
      <c r="F208" s="134"/>
      <c r="G208" s="135"/>
      <c r="H208" s="84"/>
      <c r="I208" s="133" t="str">
        <f ca="1">P173</f>
        <v>Season 3</v>
      </c>
      <c r="J208" s="134"/>
      <c r="K208" s="134"/>
      <c r="L208" s="134"/>
      <c r="M208" s="134"/>
      <c r="N208" s="135"/>
      <c r="O208" s="84"/>
      <c r="P208" s="133" t="str">
        <f ca="1">I173</f>
        <v>Season 3</v>
      </c>
      <c r="Q208" s="134"/>
      <c r="R208" s="134"/>
      <c r="S208" s="134"/>
      <c r="T208" s="134"/>
      <c r="U208" s="135"/>
      <c r="V208" s="84"/>
      <c r="W208" s="133" t="str">
        <f ca="1">B173</f>
        <v>Season 3</v>
      </c>
      <c r="X208" s="134"/>
      <c r="Y208" s="134"/>
      <c r="Z208" s="134"/>
      <c r="AA208" s="134"/>
      <c r="AB208" s="135"/>
      <c r="AC208" s="84"/>
    </row>
    <row r="209" spans="1:29" s="90" customFormat="1" x14ac:dyDescent="0.2">
      <c r="A209" s="80"/>
      <c r="B209" s="85"/>
      <c r="C209" s="86"/>
      <c r="D209" s="86"/>
      <c r="E209" s="87"/>
      <c r="F209" s="88"/>
      <c r="G209" s="89"/>
      <c r="H209" s="84"/>
      <c r="I209" s="85"/>
      <c r="J209" s="86"/>
      <c r="K209" s="86"/>
      <c r="L209" s="87"/>
      <c r="M209" s="88"/>
      <c r="N209" s="89"/>
      <c r="O209" s="84"/>
      <c r="P209" s="85"/>
      <c r="Q209" s="86"/>
      <c r="R209" s="86"/>
      <c r="S209" s="87"/>
      <c r="T209" s="88"/>
      <c r="U209" s="89"/>
      <c r="V209" s="84"/>
      <c r="W209" s="85"/>
      <c r="X209" s="86"/>
      <c r="Y209" s="86"/>
      <c r="Z209" s="87"/>
      <c r="AA209" s="88"/>
      <c r="AB209" s="89"/>
      <c r="AC209" s="84"/>
    </row>
    <row r="210" spans="1:29" s="94" customFormat="1" ht="11.25" customHeight="1" x14ac:dyDescent="0.2">
      <c r="A210" s="80"/>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row>
    <row r="211" spans="1:29" s="94" customFormat="1" ht="11.25" customHeight="1" x14ac:dyDescent="0.2">
      <c r="A211" s="80"/>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row>
    <row r="212" spans="1:29" s="95" customFormat="1" ht="33.75" customHeight="1" thickBot="1" x14ac:dyDescent="0.35">
      <c r="A212" s="82"/>
      <c r="B212" s="146" t="str">
        <f ca="1">INDIRECT("Events!A" &amp;VALUE(C227))</f>
        <v>Festival(Shavuot)</v>
      </c>
      <c r="C212" s="146"/>
      <c r="D212" s="146"/>
      <c r="E212" s="146"/>
      <c r="F212" s="146"/>
      <c r="G212" s="146"/>
      <c r="H212" s="83"/>
      <c r="I212" s="146" t="str">
        <f ca="1">INDIRECT("Events!A" &amp;VALUE(J227))</f>
        <v>Bumper Crop</v>
      </c>
      <c r="J212" s="146"/>
      <c r="K212" s="146"/>
      <c r="L212" s="146"/>
      <c r="M212" s="146"/>
      <c r="N212" s="146"/>
      <c r="O212" s="83"/>
      <c r="P212" s="146" t="str">
        <f ca="1">INDIRECT("Events!A" &amp;VALUE(Q227))</f>
        <v>Bumper Crop</v>
      </c>
      <c r="Q212" s="146"/>
      <c r="R212" s="146"/>
      <c r="S212" s="146"/>
      <c r="T212" s="146"/>
      <c r="U212" s="146"/>
      <c r="V212" s="83"/>
      <c r="W212" s="146" t="str">
        <f ca="1">INDIRECT("Events!A" &amp;VALUE(X227))</f>
        <v>Honey Jar Cracks</v>
      </c>
      <c r="X212" s="146"/>
      <c r="Y212" s="146"/>
      <c r="Z212" s="146"/>
      <c r="AA212" s="146"/>
      <c r="AB212" s="146"/>
      <c r="AC212" s="83"/>
    </row>
    <row r="213" spans="1:29" s="90" customFormat="1" ht="18.75" thickTop="1" thickBot="1" x14ac:dyDescent="0.35">
      <c r="A213" s="80"/>
      <c r="B213" s="123" t="str">
        <f ca="1">IF(INDIRECT("Events!B"&amp;VALUE(C227))=0,"",INDIRECT("Events!B"&amp;VALUE(C227)))</f>
        <v>Community - Festival</v>
      </c>
      <c r="C213" s="123"/>
      <c r="D213" s="123"/>
      <c r="E213" s="123"/>
      <c r="F213" s="123"/>
      <c r="G213" s="123"/>
      <c r="H213" s="84"/>
      <c r="I213" s="123" t="str">
        <f ca="1">IF(INDIRECT("Events!B"&amp;VALUE(J227))=0,"",INDIRECT("Events!B"&amp;VALUE(J227)))</f>
        <v>Individual - Found</v>
      </c>
      <c r="J213" s="123"/>
      <c r="K213" s="123"/>
      <c r="L213" s="123"/>
      <c r="M213" s="123"/>
      <c r="N213" s="123"/>
      <c r="O213" s="84"/>
      <c r="P213" s="123" t="str">
        <f ca="1">IF(INDIRECT("Events!B"&amp;VALUE(Q227))=0,"",INDIRECT("Events!B"&amp;VALUE(Q227)))</f>
        <v>Individual - Found</v>
      </c>
      <c r="Q213" s="123"/>
      <c r="R213" s="123"/>
      <c r="S213" s="123"/>
      <c r="T213" s="123"/>
      <c r="U213" s="123"/>
      <c r="V213" s="84"/>
      <c r="W213" s="123" t="str">
        <f ca="1">IF(INDIRECT("Events!B"&amp;VALUE(X227))=0,"",INDIRECT("Events!B"&amp;VALUE(X227)))</f>
        <v>Individual - Lost</v>
      </c>
      <c r="X213" s="123"/>
      <c r="Y213" s="123"/>
      <c r="Z213" s="123"/>
      <c r="AA213" s="123"/>
      <c r="AB213" s="123"/>
      <c r="AC213" s="84"/>
    </row>
    <row r="214" spans="1:29" s="90" customFormat="1" ht="12.75" customHeight="1" thickTop="1" x14ac:dyDescent="0.2">
      <c r="A214" s="80"/>
      <c r="B214" s="147" t="str">
        <f ca="1">IF(INDIRECT("Events!E"&amp;VALUE(C227))=0,"",INDIRECT("Events!E"&amp;VALUE(C227)))</f>
        <v>Perform a Festival Phase now. (All players, in turn order: declare lost/found objects, open market, draw new Responsibilities). Then draw another Event.</v>
      </c>
      <c r="C214" s="147"/>
      <c r="D214" s="147"/>
      <c r="E214" s="147"/>
      <c r="F214" s="147"/>
      <c r="G214" s="147"/>
      <c r="H214" s="84"/>
      <c r="I214" s="147" t="str">
        <f ca="1">IF(INDIRECT("Events!E"&amp;VALUE(J227))=0,"",INDIRECT("Events!E"&amp;VALUE(J227)))</f>
        <v>You have an extra yield this season. 
Player with the fewest completed Family Responsibilities draws a Resource.</v>
      </c>
      <c r="J214" s="147"/>
      <c r="K214" s="147"/>
      <c r="L214" s="147"/>
      <c r="M214" s="147"/>
      <c r="N214" s="147"/>
      <c r="O214" s="84"/>
      <c r="P214" s="147" t="str">
        <f ca="1">IF(INDIRECT("Events!E"&amp;VALUE(Q227))=0,"",INDIRECT("Events!E"&amp;VALUE(Q227)))</f>
        <v>You have an extra yield this season. 
Player with the fewest completed Family Responsibilities draws a Resource.</v>
      </c>
      <c r="Q214" s="147"/>
      <c r="R214" s="147"/>
      <c r="S214" s="147"/>
      <c r="T214" s="147"/>
      <c r="U214" s="147"/>
      <c r="V214" s="84"/>
      <c r="W214" s="127" t="str">
        <f ca="1">IF(INDIRECT("Events!E"&amp;VALUE(X227))=0,"",INDIRECT("Events!E"&amp;VALUE(X227)))</f>
        <v>Find the first player in turn order who owns at least one Jar of Honey. The next player after them who legally owns a Empty Vessel  chooses: ignore (Jar of Honey is discarded in their transgression pile), negotiate (Empty Vessel is lost in exchange for negotiated compensation), or help for free (Empty Vessel is lost, above and beyond the law).</v>
      </c>
      <c r="X214" s="127"/>
      <c r="Y214" s="127"/>
      <c r="Z214" s="127"/>
      <c r="AA214" s="127"/>
      <c r="AB214" s="127"/>
      <c r="AC214" s="84"/>
    </row>
    <row r="215" spans="1:29" s="90" customFormat="1" ht="12.75" customHeight="1" x14ac:dyDescent="0.2">
      <c r="A215" s="80"/>
      <c r="B215" s="148"/>
      <c r="C215" s="148"/>
      <c r="D215" s="148"/>
      <c r="E215" s="148"/>
      <c r="F215" s="148"/>
      <c r="G215" s="148"/>
      <c r="H215" s="84"/>
      <c r="I215" s="148"/>
      <c r="J215" s="148"/>
      <c r="K215" s="148"/>
      <c r="L215" s="148"/>
      <c r="M215" s="148"/>
      <c r="N215" s="148"/>
      <c r="O215" s="84"/>
      <c r="P215" s="148"/>
      <c r="Q215" s="148"/>
      <c r="R215" s="148"/>
      <c r="S215" s="148"/>
      <c r="T215" s="148"/>
      <c r="U215" s="148"/>
      <c r="V215" s="84"/>
      <c r="W215" s="128"/>
      <c r="X215" s="128"/>
      <c r="Y215" s="128"/>
      <c r="Z215" s="128"/>
      <c r="AA215" s="128"/>
      <c r="AB215" s="128"/>
      <c r="AC215" s="84"/>
    </row>
    <row r="216" spans="1:29" s="90" customFormat="1" ht="12.75" customHeight="1" x14ac:dyDescent="0.2">
      <c r="A216" s="80"/>
      <c r="B216" s="148"/>
      <c r="C216" s="148"/>
      <c r="D216" s="148"/>
      <c r="E216" s="148"/>
      <c r="F216" s="148"/>
      <c r="G216" s="148"/>
      <c r="H216" s="84"/>
      <c r="I216" s="148"/>
      <c r="J216" s="148"/>
      <c r="K216" s="148"/>
      <c r="L216" s="148"/>
      <c r="M216" s="148"/>
      <c r="N216" s="148"/>
      <c r="O216" s="84"/>
      <c r="P216" s="148"/>
      <c r="Q216" s="148"/>
      <c r="R216" s="148"/>
      <c r="S216" s="148"/>
      <c r="T216" s="148"/>
      <c r="U216" s="148"/>
      <c r="V216" s="84"/>
      <c r="W216" s="128"/>
      <c r="X216" s="128"/>
      <c r="Y216" s="128"/>
      <c r="Z216" s="128"/>
      <c r="AA216" s="128"/>
      <c r="AB216" s="128"/>
      <c r="AC216" s="84"/>
    </row>
    <row r="217" spans="1:29" s="90" customFormat="1" ht="12.75" customHeight="1" x14ac:dyDescent="0.2">
      <c r="A217" s="80"/>
      <c r="B217" s="148"/>
      <c r="C217" s="148"/>
      <c r="D217" s="148"/>
      <c r="E217" s="148"/>
      <c r="F217" s="148"/>
      <c r="G217" s="148"/>
      <c r="H217" s="84"/>
      <c r="I217" s="148"/>
      <c r="J217" s="148"/>
      <c r="K217" s="148"/>
      <c r="L217" s="148"/>
      <c r="M217" s="148"/>
      <c r="N217" s="148"/>
      <c r="O217" s="84"/>
      <c r="P217" s="148"/>
      <c r="Q217" s="148"/>
      <c r="R217" s="148"/>
      <c r="S217" s="148"/>
      <c r="T217" s="148"/>
      <c r="U217" s="148"/>
      <c r="V217" s="84"/>
      <c r="W217" s="128"/>
      <c r="X217" s="128"/>
      <c r="Y217" s="128"/>
      <c r="Z217" s="128"/>
      <c r="AA217" s="128"/>
      <c r="AB217" s="128"/>
      <c r="AC217" s="84"/>
    </row>
    <row r="218" spans="1:29" s="90" customFormat="1" ht="12.75" customHeight="1" x14ac:dyDescent="0.2">
      <c r="A218" s="80"/>
      <c r="B218" s="148"/>
      <c r="C218" s="148"/>
      <c r="D218" s="148"/>
      <c r="E218" s="148"/>
      <c r="F218" s="148"/>
      <c r="G218" s="148"/>
      <c r="H218" s="84"/>
      <c r="I218" s="148"/>
      <c r="J218" s="148"/>
      <c r="K218" s="148"/>
      <c r="L218" s="148"/>
      <c r="M218" s="148"/>
      <c r="N218" s="148"/>
      <c r="O218" s="84"/>
      <c r="P218" s="148"/>
      <c r="Q218" s="148"/>
      <c r="R218" s="148"/>
      <c r="S218" s="148"/>
      <c r="T218" s="148"/>
      <c r="U218" s="148"/>
      <c r="V218" s="84"/>
      <c r="W218" s="128"/>
      <c r="X218" s="128"/>
      <c r="Y218" s="128"/>
      <c r="Z218" s="128"/>
      <c r="AA218" s="128"/>
      <c r="AB218" s="128"/>
      <c r="AC218" s="84"/>
    </row>
    <row r="219" spans="1:29" s="90" customFormat="1" ht="12.75" customHeight="1" x14ac:dyDescent="0.2">
      <c r="A219" s="80"/>
      <c r="B219" s="148"/>
      <c r="C219" s="148"/>
      <c r="D219" s="148"/>
      <c r="E219" s="148"/>
      <c r="F219" s="148"/>
      <c r="G219" s="148"/>
      <c r="H219" s="84"/>
      <c r="I219" s="148"/>
      <c r="J219" s="148"/>
      <c r="K219" s="148"/>
      <c r="L219" s="148"/>
      <c r="M219" s="148"/>
      <c r="N219" s="148"/>
      <c r="O219" s="84"/>
      <c r="P219" s="148"/>
      <c r="Q219" s="148"/>
      <c r="R219" s="148"/>
      <c r="S219" s="148"/>
      <c r="T219" s="148"/>
      <c r="U219" s="148"/>
      <c r="V219" s="84"/>
      <c r="W219" s="128"/>
      <c r="X219" s="128"/>
      <c r="Y219" s="128"/>
      <c r="Z219" s="128"/>
      <c r="AA219" s="128"/>
      <c r="AB219" s="128"/>
      <c r="AC219" s="84"/>
    </row>
    <row r="220" spans="1:29" s="90" customFormat="1" ht="12.75" customHeight="1" x14ac:dyDescent="0.2">
      <c r="A220" s="80"/>
      <c r="B220" s="148"/>
      <c r="C220" s="148"/>
      <c r="D220" s="148"/>
      <c r="E220" s="148"/>
      <c r="F220" s="148"/>
      <c r="G220" s="148"/>
      <c r="H220" s="84"/>
      <c r="I220" s="148"/>
      <c r="J220" s="148"/>
      <c r="K220" s="148"/>
      <c r="L220" s="148"/>
      <c r="M220" s="148"/>
      <c r="N220" s="148"/>
      <c r="O220" s="84"/>
      <c r="P220" s="148"/>
      <c r="Q220" s="148"/>
      <c r="R220" s="148"/>
      <c r="S220" s="148"/>
      <c r="T220" s="148"/>
      <c r="U220" s="148"/>
      <c r="V220" s="84"/>
      <c r="W220" s="128"/>
      <c r="X220" s="128"/>
      <c r="Y220" s="128"/>
      <c r="Z220" s="128"/>
      <c r="AA220" s="128"/>
      <c r="AB220" s="128"/>
      <c r="AC220" s="84"/>
    </row>
    <row r="221" spans="1:29" s="90" customFormat="1" ht="12.75" customHeight="1" x14ac:dyDescent="0.2">
      <c r="A221" s="80"/>
      <c r="B221" s="148"/>
      <c r="C221" s="148"/>
      <c r="D221" s="148"/>
      <c r="E221" s="148"/>
      <c r="F221" s="148"/>
      <c r="G221" s="148"/>
      <c r="H221" s="84"/>
      <c r="I221" s="148"/>
      <c r="J221" s="148"/>
      <c r="K221" s="148"/>
      <c r="L221" s="148"/>
      <c r="M221" s="148"/>
      <c r="N221" s="148"/>
      <c r="O221" s="84"/>
      <c r="P221" s="148"/>
      <c r="Q221" s="148"/>
      <c r="R221" s="148"/>
      <c r="S221" s="148"/>
      <c r="T221" s="148"/>
      <c r="U221" s="148"/>
      <c r="V221" s="84"/>
      <c r="W221" s="128"/>
      <c r="X221" s="128"/>
      <c r="Y221" s="128"/>
      <c r="Z221" s="128"/>
      <c r="AA221" s="128"/>
      <c r="AB221" s="128"/>
      <c r="AC221" s="84"/>
    </row>
    <row r="222" spans="1:29" s="90" customFormat="1" ht="12.75" customHeight="1" x14ac:dyDescent="0.2">
      <c r="A222" s="80"/>
      <c r="B222" s="148"/>
      <c r="C222" s="148"/>
      <c r="D222" s="148"/>
      <c r="E222" s="148"/>
      <c r="F222" s="148"/>
      <c r="G222" s="148"/>
      <c r="H222" s="84"/>
      <c r="I222" s="148"/>
      <c r="J222" s="148"/>
      <c r="K222" s="148"/>
      <c r="L222" s="148"/>
      <c r="M222" s="148"/>
      <c r="N222" s="148"/>
      <c r="O222" s="84"/>
      <c r="P222" s="148"/>
      <c r="Q222" s="148"/>
      <c r="R222" s="148"/>
      <c r="S222" s="148"/>
      <c r="T222" s="148"/>
      <c r="U222" s="148"/>
      <c r="V222" s="84"/>
      <c r="W222" s="128"/>
      <c r="X222" s="128"/>
      <c r="Y222" s="128"/>
      <c r="Z222" s="128"/>
      <c r="AA222" s="128"/>
      <c r="AB222" s="128"/>
      <c r="AC222" s="84"/>
    </row>
    <row r="223" spans="1:29" s="90" customFormat="1" ht="12.75" customHeight="1" x14ac:dyDescent="0.2">
      <c r="A223" s="80"/>
      <c r="B223" s="148"/>
      <c r="C223" s="148"/>
      <c r="D223" s="148"/>
      <c r="E223" s="148"/>
      <c r="F223" s="148"/>
      <c r="G223" s="148"/>
      <c r="H223" s="84"/>
      <c r="I223" s="148"/>
      <c r="J223" s="148"/>
      <c r="K223" s="148"/>
      <c r="L223" s="148"/>
      <c r="M223" s="148"/>
      <c r="N223" s="148"/>
      <c r="O223" s="84"/>
      <c r="P223" s="148"/>
      <c r="Q223" s="148"/>
      <c r="R223" s="148"/>
      <c r="S223" s="148"/>
      <c r="T223" s="148"/>
      <c r="U223" s="148"/>
      <c r="V223" s="84"/>
      <c r="W223" s="128"/>
      <c r="X223" s="128"/>
      <c r="Y223" s="128"/>
      <c r="Z223" s="128"/>
      <c r="AA223" s="128"/>
      <c r="AB223" s="128"/>
      <c r="AC223" s="84"/>
    </row>
    <row r="224" spans="1:29" s="90" customFormat="1" ht="12.75" customHeight="1" x14ac:dyDescent="0.2">
      <c r="A224" s="80"/>
      <c r="B224" s="148"/>
      <c r="C224" s="148"/>
      <c r="D224" s="148"/>
      <c r="E224" s="148"/>
      <c r="F224" s="148"/>
      <c r="G224" s="148"/>
      <c r="H224" s="84"/>
      <c r="I224" s="148"/>
      <c r="J224" s="148"/>
      <c r="K224" s="148"/>
      <c r="L224" s="148"/>
      <c r="M224" s="148"/>
      <c r="N224" s="148"/>
      <c r="O224" s="84"/>
      <c r="P224" s="148"/>
      <c r="Q224" s="148"/>
      <c r="R224" s="148"/>
      <c r="S224" s="148"/>
      <c r="T224" s="148"/>
      <c r="U224" s="148"/>
      <c r="V224" s="84"/>
      <c r="W224" s="128"/>
      <c r="X224" s="128"/>
      <c r="Y224" s="128"/>
      <c r="Z224" s="128"/>
      <c r="AA224" s="128"/>
      <c r="AB224" s="128"/>
      <c r="AC224" s="84"/>
    </row>
    <row r="225" spans="1:29" s="90" customFormat="1" ht="12.75" customHeight="1" x14ac:dyDescent="0.2">
      <c r="A225" s="80"/>
      <c r="B225" s="149"/>
      <c r="C225" s="149"/>
      <c r="D225" s="149"/>
      <c r="E225" s="149"/>
      <c r="F225" s="149"/>
      <c r="G225" s="149"/>
      <c r="H225" s="84"/>
      <c r="I225" s="149"/>
      <c r="J225" s="149"/>
      <c r="K225" s="149"/>
      <c r="L225" s="149"/>
      <c r="M225" s="149"/>
      <c r="N225" s="149"/>
      <c r="O225" s="84"/>
      <c r="P225" s="149"/>
      <c r="Q225" s="149"/>
      <c r="R225" s="149"/>
      <c r="S225" s="149"/>
      <c r="T225" s="149"/>
      <c r="U225" s="149"/>
      <c r="V225" s="84"/>
      <c r="W225" s="129"/>
      <c r="X225" s="129"/>
      <c r="Y225" s="129"/>
      <c r="Z225" s="129"/>
      <c r="AA225" s="129"/>
      <c r="AB225" s="129"/>
      <c r="AC225" s="84"/>
    </row>
    <row r="226" spans="1:29" s="90" customFormat="1" ht="9.75" customHeight="1" x14ac:dyDescent="0.2">
      <c r="A226" s="80"/>
      <c r="B226" s="133" t="str">
        <f ca="1">CONCATENATE("Season ", IF(INDIRECT("Events!F"&amp;VALUE(C227))=0,"",INDIRECT("Events!F"&amp;VALUE(C227))))</f>
        <v>Season 3</v>
      </c>
      <c r="C226" s="134"/>
      <c r="D226" s="134"/>
      <c r="E226" s="134"/>
      <c r="F226" s="134"/>
      <c r="G226" s="135"/>
      <c r="H226" s="84"/>
      <c r="I226" s="133" t="s">
        <v>331</v>
      </c>
      <c r="J226" s="134"/>
      <c r="K226" s="134"/>
      <c r="L226" s="134"/>
      <c r="M226" s="134"/>
      <c r="N226" s="135"/>
      <c r="O226" s="84"/>
      <c r="P226" s="133" t="s">
        <v>332</v>
      </c>
      <c r="Q226" s="134"/>
      <c r="R226" s="134"/>
      <c r="S226" s="134"/>
      <c r="T226" s="134"/>
      <c r="U226" s="135"/>
      <c r="V226" s="84"/>
      <c r="W226" s="133" t="str">
        <f ca="1">CONCATENATE("Season ", IF(INDIRECT("Events!F"&amp;VALUE(X227))=0,"",INDIRECT("Events!F"&amp;VALUE(X227))))</f>
        <v>Season 4</v>
      </c>
      <c r="X226" s="134"/>
      <c r="Y226" s="134"/>
      <c r="Z226" s="134"/>
      <c r="AA226" s="134"/>
      <c r="AB226" s="135"/>
      <c r="AC226" s="84"/>
    </row>
    <row r="227" spans="1:29" s="90" customFormat="1" x14ac:dyDescent="0.2">
      <c r="A227" s="80"/>
      <c r="B227" s="85" t="str">
        <f ca="1">(INDIRECT("Data!A"&amp;3))</f>
        <v>EID</v>
      </c>
      <c r="C227" s="86">
        <f>X174+1</f>
        <v>21</v>
      </c>
      <c r="D227" s="86" t="str">
        <f ca="1">IF(INDIRECT("Events! D"&amp;VALUE(C227))=0,"",INDIRECT("Events!D"&amp;VALUE(C227)))</f>
        <v/>
      </c>
      <c r="E227" s="87"/>
      <c r="F227" s="88" t="s">
        <v>180</v>
      </c>
      <c r="G227" s="89" t="str">
        <f ca="1">(INDIRECT("Data!E"&amp;1))</f>
        <v>0.1.5</v>
      </c>
      <c r="H227" s="84"/>
      <c r="I227" s="85" t="str">
        <f ca="1">(INDIRECT("Data!A"&amp;3))</f>
        <v>EID</v>
      </c>
      <c r="J227" s="86">
        <f>C227+1</f>
        <v>22</v>
      </c>
      <c r="K227" s="86" t="str">
        <f ca="1">IF(INDIRECT("Events! D"&amp;VALUE(J227))=0,"",INDIRECT("Events!D"&amp;VALUE(J227)))</f>
        <v/>
      </c>
      <c r="L227" s="87"/>
      <c r="M227" s="88" t="s">
        <v>180</v>
      </c>
      <c r="N227" s="89" t="str">
        <f ca="1">(INDIRECT("Data!E"&amp;1))</f>
        <v>0.1.5</v>
      </c>
      <c r="O227" s="84"/>
      <c r="P227" s="85" t="str">
        <f ca="1">(INDIRECT("Data!A"&amp;3))</f>
        <v>EID</v>
      </c>
      <c r="Q227" s="86">
        <v>22</v>
      </c>
      <c r="R227" s="86" t="str">
        <f ca="1">IF(INDIRECT("Events! D"&amp;VALUE(Q227))=0,"",INDIRECT("Events!D"&amp;VALUE(Q227)))</f>
        <v/>
      </c>
      <c r="S227" s="87"/>
      <c r="T227" s="88" t="s">
        <v>180</v>
      </c>
      <c r="U227" s="89" t="str">
        <f ca="1">(INDIRECT("Data!E"&amp;1))</f>
        <v>0.1.5</v>
      </c>
      <c r="V227" s="84"/>
      <c r="W227" s="85" t="str">
        <f ca="1">(INDIRECT("Data!A"&amp;3))</f>
        <v>EID</v>
      </c>
      <c r="X227" s="86">
        <f>Q227+1</f>
        <v>23</v>
      </c>
      <c r="Y227" s="86" t="str">
        <f ca="1">IF(INDIRECT("Events! D"&amp;VALUE(X227))=0,"",INDIRECT("Events!D"&amp;VALUE(X227)))</f>
        <v>Mishneh Torah, Gezelah Va'Avedah 12:1, 5-6</v>
      </c>
      <c r="Z227" s="87"/>
      <c r="AA227" s="88" t="s">
        <v>180</v>
      </c>
      <c r="AB227" s="89" t="str">
        <f ca="1">(INDIRECT("Data!E"&amp;1))</f>
        <v>0.1.5</v>
      </c>
      <c r="AC227" s="84"/>
    </row>
    <row r="228" spans="1:29" s="94" customFormat="1" ht="11.25" customHeight="1" x14ac:dyDescent="0.2">
      <c r="A228" s="80"/>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row>
    <row r="229" spans="1:29" s="95" customFormat="1" ht="33.75" customHeight="1" thickBot="1" x14ac:dyDescent="0.35">
      <c r="A229" s="82"/>
      <c r="B229" s="146" t="str">
        <f ca="1">INDIRECT("Events!A" &amp;VALUE(C244))</f>
        <v>Honey Jar cracks</v>
      </c>
      <c r="C229" s="146"/>
      <c r="D229" s="146"/>
      <c r="E229" s="146"/>
      <c r="F229" s="146"/>
      <c r="G229" s="146"/>
      <c r="H229" s="83"/>
      <c r="I229" s="146" t="str">
        <f ca="1">INDIRECT("Events!A" &amp;VALUE(J244))</f>
        <v>Festival (Pesach)</v>
      </c>
      <c r="J229" s="146"/>
      <c r="K229" s="146"/>
      <c r="L229" s="146"/>
      <c r="M229" s="146"/>
      <c r="N229" s="146"/>
      <c r="O229" s="83"/>
      <c r="P229" s="146" t="str">
        <f ca="1">INDIRECT("Events!A" &amp;VALUE(Q244))</f>
        <v>Fire</v>
      </c>
      <c r="Q229" s="146"/>
      <c r="R229" s="146"/>
      <c r="S229" s="146"/>
      <c r="T229" s="146"/>
      <c r="U229" s="146"/>
      <c r="V229" s="83"/>
      <c r="W229" s="146" t="str">
        <f ca="1">INDIRECT("Events!A" &amp;VALUE(X244))</f>
        <v>Celebrate Birth</v>
      </c>
      <c r="X229" s="146"/>
      <c r="Y229" s="146"/>
      <c r="Z229" s="146"/>
      <c r="AA229" s="146"/>
      <c r="AB229" s="146"/>
      <c r="AC229" s="83"/>
    </row>
    <row r="230" spans="1:29" s="90" customFormat="1" ht="18.75" thickTop="1" thickBot="1" x14ac:dyDescent="0.35">
      <c r="A230" s="80"/>
      <c r="B230" s="123" t="str">
        <f ca="1">IF(INDIRECT("Events!B"&amp;VALUE(C244))=0,"",INDIRECT("Events!B"&amp;VALUE(C244)))</f>
        <v>Individual - Lost</v>
      </c>
      <c r="C230" s="123"/>
      <c r="D230" s="123"/>
      <c r="E230" s="123"/>
      <c r="F230" s="123"/>
      <c r="G230" s="123"/>
      <c r="H230" s="84"/>
      <c r="I230" s="123" t="str">
        <f ca="1">IF(INDIRECT("Events!B"&amp;VALUE(J244))=0,"",INDIRECT("Events!B"&amp;VALUE(J244)))</f>
        <v>Community - Festival</v>
      </c>
      <c r="J230" s="123"/>
      <c r="K230" s="123"/>
      <c r="L230" s="123"/>
      <c r="M230" s="123"/>
      <c r="N230" s="123"/>
      <c r="O230" s="84"/>
      <c r="P230" s="123" t="str">
        <f ca="1">IF(INDIRECT("Events!B"&amp;VALUE(Q244))=0,"",INDIRECT("Events!B"&amp;VALUE(Q244)))</f>
        <v>Community - Disaster</v>
      </c>
      <c r="Q230" s="123"/>
      <c r="R230" s="123"/>
      <c r="S230" s="123"/>
      <c r="T230" s="123"/>
      <c r="U230" s="123"/>
      <c r="V230" s="84"/>
      <c r="W230" s="123" t="str">
        <f ca="1">IF(INDIRECT("Events!B"&amp;VALUE(X244))=0,"",INDIRECT("Events!B"&amp;VALUE(X244)))</f>
        <v>Individual - Found</v>
      </c>
      <c r="X230" s="123"/>
      <c r="Y230" s="123"/>
      <c r="Z230" s="123"/>
      <c r="AA230" s="123"/>
      <c r="AB230" s="123"/>
      <c r="AC230" s="84"/>
    </row>
    <row r="231" spans="1:29" s="90" customFormat="1" ht="12.75" customHeight="1" thickTop="1" x14ac:dyDescent="0.2">
      <c r="A231" s="80"/>
      <c r="B231" s="127" t="str">
        <f ca="1">IF(INDIRECT("Events!E"&amp;VALUE(C244))=0,"",INDIRECT("Events!E"&amp;VALUE(C244)))</f>
        <v>Find the first player in turn order who owns at least one Jar of Honey. The next player after them who legally owns a Pitcher of Wine chooses: ignore (Jar of Honey is discarded in their transgression pile), negotiate (Pitcher of Wine is lost in exchange for negotiated compensation), or help for free (Pitcher of Wine is lost, above and beyond the law).</v>
      </c>
      <c r="C231" s="127"/>
      <c r="D231" s="127"/>
      <c r="E231" s="127"/>
      <c r="F231" s="127"/>
      <c r="G231" s="127"/>
      <c r="H231" s="84"/>
      <c r="I231" s="147" t="str">
        <f ca="1">IF(INDIRECT("Events!E"&amp;VALUE(J244))=0,"",INDIRECT("Events!E"&amp;VALUE(J244)))</f>
        <v>Perform a Festival Phase now. (All players, in turn order: declare lost/found objects, open market, draw new Responsibilities). Then draw another Event.</v>
      </c>
      <c r="J231" s="147"/>
      <c r="K231" s="147"/>
      <c r="L231" s="147"/>
      <c r="M231" s="147"/>
      <c r="N231" s="147"/>
      <c r="O231" s="84"/>
      <c r="P231" s="147" t="str">
        <f ca="1">IF(INDIRECT("Events!E"&amp;VALUE(Q244))=0,"",INDIRECT("Events!E"&amp;VALUE(Q244)))</f>
        <v>All players must lose a total of at least 8 collectively.
Current cost: 8
For every 3 paid by you, gain +1 towards that total.
If the total cannot be paid, the game ends in destitution.</v>
      </c>
      <c r="Q231" s="147"/>
      <c r="R231" s="147"/>
      <c r="S231" s="147"/>
      <c r="T231" s="147"/>
      <c r="U231" s="147"/>
      <c r="V231" s="84"/>
      <c r="W231" s="150" t="str">
        <f ca="1">IF(INDIRECT("Events!E"&amp;VALUE(X244))=0,"",INDIRECT("Events!E"&amp;VALUE(X244)))</f>
        <v>You celebrate the birth of a new child. 
Keep this card. Treat it as 6</v>
      </c>
      <c r="X231" s="150"/>
      <c r="Y231" s="150"/>
      <c r="Z231" s="150"/>
      <c r="AA231" s="150"/>
      <c r="AB231" s="150"/>
      <c r="AC231" s="84"/>
    </row>
    <row r="232" spans="1:29" s="90" customFormat="1" ht="12.75" customHeight="1" x14ac:dyDescent="0.2">
      <c r="A232" s="80"/>
      <c r="B232" s="128"/>
      <c r="C232" s="128"/>
      <c r="D232" s="128"/>
      <c r="E232" s="128"/>
      <c r="F232" s="128"/>
      <c r="G232" s="128"/>
      <c r="H232" s="84"/>
      <c r="I232" s="148"/>
      <c r="J232" s="148"/>
      <c r="K232" s="148"/>
      <c r="L232" s="148"/>
      <c r="M232" s="148"/>
      <c r="N232" s="148"/>
      <c r="O232" s="84"/>
      <c r="P232" s="148"/>
      <c r="Q232" s="148"/>
      <c r="R232" s="148"/>
      <c r="S232" s="148"/>
      <c r="T232" s="148"/>
      <c r="U232" s="148"/>
      <c r="V232" s="84"/>
      <c r="W232" s="151"/>
      <c r="X232" s="151"/>
      <c r="Y232" s="151"/>
      <c r="Z232" s="151"/>
      <c r="AA232" s="151"/>
      <c r="AB232" s="151"/>
      <c r="AC232" s="84"/>
    </row>
    <row r="233" spans="1:29" s="90" customFormat="1" ht="12.75" customHeight="1" x14ac:dyDescent="0.2">
      <c r="A233" s="80"/>
      <c r="B233" s="128"/>
      <c r="C233" s="128"/>
      <c r="D233" s="128"/>
      <c r="E233" s="128"/>
      <c r="F233" s="128"/>
      <c r="G233" s="128"/>
      <c r="H233" s="84"/>
      <c r="I233" s="148"/>
      <c r="J233" s="148"/>
      <c r="K233" s="148"/>
      <c r="L233" s="148"/>
      <c r="M233" s="148"/>
      <c r="N233" s="148"/>
      <c r="O233" s="84"/>
      <c r="P233" s="148"/>
      <c r="Q233" s="148"/>
      <c r="R233" s="148"/>
      <c r="S233" s="148"/>
      <c r="T233" s="148"/>
      <c r="U233" s="148"/>
      <c r="V233" s="84"/>
      <c r="W233" s="151"/>
      <c r="X233" s="151"/>
      <c r="Y233" s="151"/>
      <c r="Z233" s="151"/>
      <c r="AA233" s="151"/>
      <c r="AB233" s="151"/>
      <c r="AC233" s="84"/>
    </row>
    <row r="234" spans="1:29" s="90" customFormat="1" ht="12.75" customHeight="1" x14ac:dyDescent="0.2">
      <c r="A234" s="80"/>
      <c r="B234" s="128"/>
      <c r="C234" s="128"/>
      <c r="D234" s="128"/>
      <c r="E234" s="128"/>
      <c r="F234" s="128"/>
      <c r="G234" s="128"/>
      <c r="H234" s="84"/>
      <c r="I234" s="148"/>
      <c r="J234" s="148"/>
      <c r="K234" s="148"/>
      <c r="L234" s="148"/>
      <c r="M234" s="148"/>
      <c r="N234" s="148"/>
      <c r="O234" s="84"/>
      <c r="P234" s="148"/>
      <c r="Q234" s="148"/>
      <c r="R234" s="148"/>
      <c r="S234" s="148"/>
      <c r="T234" s="148"/>
      <c r="U234" s="148"/>
      <c r="V234" s="84"/>
      <c r="W234" s="151"/>
      <c r="X234" s="151"/>
      <c r="Y234" s="151"/>
      <c r="Z234" s="151"/>
      <c r="AA234" s="151"/>
      <c r="AB234" s="151"/>
      <c r="AC234" s="84"/>
    </row>
    <row r="235" spans="1:29" s="90" customFormat="1" ht="12.75" customHeight="1" x14ac:dyDescent="0.2">
      <c r="A235" s="80"/>
      <c r="B235" s="128"/>
      <c r="C235" s="128"/>
      <c r="D235" s="128"/>
      <c r="E235" s="128"/>
      <c r="F235" s="128"/>
      <c r="G235" s="128"/>
      <c r="H235" s="84"/>
      <c r="I235" s="148"/>
      <c r="J235" s="148"/>
      <c r="K235" s="148"/>
      <c r="L235" s="148"/>
      <c r="M235" s="148"/>
      <c r="N235" s="148"/>
      <c r="O235" s="84"/>
      <c r="P235" s="148"/>
      <c r="Q235" s="148"/>
      <c r="R235" s="148"/>
      <c r="S235" s="148"/>
      <c r="T235" s="148"/>
      <c r="U235" s="148"/>
      <c r="V235" s="84"/>
      <c r="W235" s="151"/>
      <c r="X235" s="151"/>
      <c r="Y235" s="151"/>
      <c r="Z235" s="151"/>
      <c r="AA235" s="151"/>
      <c r="AB235" s="151"/>
      <c r="AC235" s="84"/>
    </row>
    <row r="236" spans="1:29" s="90" customFormat="1" ht="12.75" customHeight="1" x14ac:dyDescent="0.2">
      <c r="A236" s="80"/>
      <c r="B236" s="128"/>
      <c r="C236" s="128"/>
      <c r="D236" s="128"/>
      <c r="E236" s="128"/>
      <c r="F236" s="128"/>
      <c r="G236" s="128"/>
      <c r="H236" s="84"/>
      <c r="I236" s="148"/>
      <c r="J236" s="148"/>
      <c r="K236" s="148"/>
      <c r="L236" s="148"/>
      <c r="M236" s="148"/>
      <c r="N236" s="148"/>
      <c r="O236" s="84"/>
      <c r="P236" s="148"/>
      <c r="Q236" s="148"/>
      <c r="R236" s="148"/>
      <c r="S236" s="148"/>
      <c r="T236" s="148"/>
      <c r="U236" s="148"/>
      <c r="V236" s="84"/>
      <c r="W236" s="151"/>
      <c r="X236" s="151"/>
      <c r="Y236" s="151"/>
      <c r="Z236" s="151"/>
      <c r="AA236" s="151"/>
      <c r="AB236" s="151"/>
      <c r="AC236" s="84"/>
    </row>
    <row r="237" spans="1:29" s="90" customFormat="1" ht="12.75" customHeight="1" x14ac:dyDescent="0.2">
      <c r="A237" s="80"/>
      <c r="B237" s="128"/>
      <c r="C237" s="128"/>
      <c r="D237" s="128"/>
      <c r="E237" s="128"/>
      <c r="F237" s="128"/>
      <c r="G237" s="128"/>
      <c r="H237" s="84"/>
      <c r="I237" s="148"/>
      <c r="J237" s="148"/>
      <c r="K237" s="148"/>
      <c r="L237" s="148"/>
      <c r="M237" s="148"/>
      <c r="N237" s="148"/>
      <c r="O237" s="84"/>
      <c r="P237" s="148"/>
      <c r="Q237" s="148"/>
      <c r="R237" s="148"/>
      <c r="S237" s="148"/>
      <c r="T237" s="148"/>
      <c r="U237" s="148"/>
      <c r="V237" s="84"/>
      <c r="W237" s="151"/>
      <c r="X237" s="151"/>
      <c r="Y237" s="151"/>
      <c r="Z237" s="151"/>
      <c r="AA237" s="151"/>
      <c r="AB237" s="151"/>
      <c r="AC237" s="84"/>
    </row>
    <row r="238" spans="1:29" s="90" customFormat="1" ht="12.75" customHeight="1" x14ac:dyDescent="0.2">
      <c r="A238" s="80"/>
      <c r="B238" s="128"/>
      <c r="C238" s="128"/>
      <c r="D238" s="128"/>
      <c r="E238" s="128"/>
      <c r="F238" s="128"/>
      <c r="G238" s="128"/>
      <c r="H238" s="84"/>
      <c r="I238" s="148"/>
      <c r="J238" s="148"/>
      <c r="K238" s="148"/>
      <c r="L238" s="148"/>
      <c r="M238" s="148"/>
      <c r="N238" s="148"/>
      <c r="O238" s="84"/>
      <c r="P238" s="148"/>
      <c r="Q238" s="148"/>
      <c r="R238" s="148"/>
      <c r="S238" s="148"/>
      <c r="T238" s="148"/>
      <c r="U238" s="148"/>
      <c r="V238" s="84"/>
      <c r="W238" s="151"/>
      <c r="X238" s="151"/>
      <c r="Y238" s="151"/>
      <c r="Z238" s="151"/>
      <c r="AA238" s="151"/>
      <c r="AB238" s="151"/>
      <c r="AC238" s="84"/>
    </row>
    <row r="239" spans="1:29" s="90" customFormat="1" ht="12.75" customHeight="1" x14ac:dyDescent="0.2">
      <c r="A239" s="80"/>
      <c r="B239" s="128"/>
      <c r="C239" s="128"/>
      <c r="D239" s="128"/>
      <c r="E239" s="128"/>
      <c r="F239" s="128"/>
      <c r="G239" s="128"/>
      <c r="H239" s="84"/>
      <c r="I239" s="148"/>
      <c r="J239" s="148"/>
      <c r="K239" s="148"/>
      <c r="L239" s="148"/>
      <c r="M239" s="148"/>
      <c r="N239" s="148"/>
      <c r="O239" s="84"/>
      <c r="P239" s="148"/>
      <c r="Q239" s="148"/>
      <c r="R239" s="148"/>
      <c r="S239" s="148"/>
      <c r="T239" s="148"/>
      <c r="U239" s="148"/>
      <c r="V239" s="84"/>
      <c r="W239" s="151"/>
      <c r="X239" s="151"/>
      <c r="Y239" s="151"/>
      <c r="Z239" s="151"/>
      <c r="AA239" s="151"/>
      <c r="AB239" s="151"/>
      <c r="AC239" s="84"/>
    </row>
    <row r="240" spans="1:29" s="90" customFormat="1" ht="12.75" customHeight="1" x14ac:dyDescent="0.2">
      <c r="A240" s="80"/>
      <c r="B240" s="128"/>
      <c r="C240" s="128"/>
      <c r="D240" s="128"/>
      <c r="E240" s="128"/>
      <c r="F240" s="128"/>
      <c r="G240" s="128"/>
      <c r="H240" s="84"/>
      <c r="I240" s="148"/>
      <c r="J240" s="148"/>
      <c r="K240" s="148"/>
      <c r="L240" s="148"/>
      <c r="M240" s="148"/>
      <c r="N240" s="148"/>
      <c r="O240" s="84"/>
      <c r="P240" s="148"/>
      <c r="Q240" s="148"/>
      <c r="R240" s="148"/>
      <c r="S240" s="148"/>
      <c r="T240" s="148"/>
      <c r="U240" s="148"/>
      <c r="V240" s="84"/>
      <c r="W240" s="151"/>
      <c r="X240" s="151"/>
      <c r="Y240" s="151"/>
      <c r="Z240" s="151"/>
      <c r="AA240" s="151"/>
      <c r="AB240" s="151"/>
      <c r="AC240" s="84"/>
    </row>
    <row r="241" spans="1:29" s="90" customFormat="1" ht="12.75" customHeight="1" x14ac:dyDescent="0.2">
      <c r="A241" s="80"/>
      <c r="B241" s="128"/>
      <c r="C241" s="128"/>
      <c r="D241" s="128"/>
      <c r="E241" s="128"/>
      <c r="F241" s="128"/>
      <c r="G241" s="128"/>
      <c r="H241" s="84"/>
      <c r="I241" s="148"/>
      <c r="J241" s="148"/>
      <c r="K241" s="148"/>
      <c r="L241" s="148"/>
      <c r="M241" s="148"/>
      <c r="N241" s="148"/>
      <c r="O241" s="84"/>
      <c r="P241" s="148"/>
      <c r="Q241" s="148"/>
      <c r="R241" s="148"/>
      <c r="S241" s="148"/>
      <c r="T241" s="148"/>
      <c r="U241" s="148"/>
      <c r="V241" s="84"/>
      <c r="W241" s="151"/>
      <c r="X241" s="151"/>
      <c r="Y241" s="151"/>
      <c r="Z241" s="151"/>
      <c r="AA241" s="151"/>
      <c r="AB241" s="151"/>
      <c r="AC241" s="84"/>
    </row>
    <row r="242" spans="1:29" s="90" customFormat="1" ht="12.75" customHeight="1" x14ac:dyDescent="0.2">
      <c r="A242" s="80"/>
      <c r="B242" s="129"/>
      <c r="C242" s="129"/>
      <c r="D242" s="129"/>
      <c r="E242" s="129"/>
      <c r="F242" s="129"/>
      <c r="G242" s="129"/>
      <c r="H242" s="84"/>
      <c r="I242" s="149"/>
      <c r="J242" s="149"/>
      <c r="K242" s="149"/>
      <c r="L242" s="149"/>
      <c r="M242" s="149"/>
      <c r="N242" s="149"/>
      <c r="O242" s="84"/>
      <c r="P242" s="149"/>
      <c r="Q242" s="149"/>
      <c r="R242" s="149"/>
      <c r="S242" s="149"/>
      <c r="T242" s="149"/>
      <c r="U242" s="149"/>
      <c r="V242" s="84"/>
      <c r="W242" s="152"/>
      <c r="X242" s="152"/>
      <c r="Y242" s="152"/>
      <c r="Z242" s="152"/>
      <c r="AA242" s="152"/>
      <c r="AB242" s="152"/>
      <c r="AC242" s="84"/>
    </row>
    <row r="243" spans="1:29" s="90" customFormat="1" ht="9.75" customHeight="1" x14ac:dyDescent="0.2">
      <c r="A243" s="80"/>
      <c r="B243" s="133" t="str">
        <f ca="1">CONCATENATE("Season ", IF(INDIRECT("Events!F"&amp;VALUE(C244))=0,"",INDIRECT("Events!F"&amp;VALUE(C244))))</f>
        <v>Season 4</v>
      </c>
      <c r="C243" s="134"/>
      <c r="D243" s="134"/>
      <c r="E243" s="134"/>
      <c r="F243" s="134"/>
      <c r="G243" s="135"/>
      <c r="H243" s="84"/>
      <c r="I243" s="133" t="str">
        <f ca="1">CONCATENATE("Season ", IF(INDIRECT("Events!F"&amp;VALUE(J244))=0,"",INDIRECT("Events!F"&amp;VALUE(J244))))</f>
        <v>Season 2</v>
      </c>
      <c r="J243" s="134"/>
      <c r="K243" s="134"/>
      <c r="L243" s="134"/>
      <c r="M243" s="134"/>
      <c r="N243" s="135"/>
      <c r="O243" s="84"/>
      <c r="P243" s="133" t="str">
        <f ca="1">CONCATENATE("Season ", IF(INDIRECT("Events!F"&amp;VALUE(Q244))=0,"",INDIRECT("Events!F"&amp;VALUE(Q244))))</f>
        <v>Season 4</v>
      </c>
      <c r="Q243" s="134"/>
      <c r="R243" s="134"/>
      <c r="S243" s="134"/>
      <c r="T243" s="134"/>
      <c r="U243" s="135"/>
      <c r="V243" s="84"/>
      <c r="W243" s="133" t="str">
        <f ca="1">CONCATENATE("Season ", IF(INDIRECT("Events!F"&amp;VALUE(X244))=0,"",INDIRECT("Events!F"&amp;VALUE(X244))))</f>
        <v>Season 4</v>
      </c>
      <c r="X243" s="134"/>
      <c r="Y243" s="134"/>
      <c r="Z243" s="134"/>
      <c r="AA243" s="134"/>
      <c r="AB243" s="135"/>
      <c r="AC243" s="84"/>
    </row>
    <row r="244" spans="1:29" s="90" customFormat="1" x14ac:dyDescent="0.2">
      <c r="A244" s="80"/>
      <c r="B244" s="85" t="str">
        <f ca="1">(INDIRECT("Data!A"&amp;3))</f>
        <v>EID</v>
      </c>
      <c r="C244" s="86">
        <f>X227+1</f>
        <v>24</v>
      </c>
      <c r="D244" s="86" t="str">
        <f ca="1">IF(INDIRECT("Events! D"&amp;VALUE(C244))=0,"",INDIRECT("Events!D"&amp;VALUE(C244)))</f>
        <v>Mishneh Torah, Gezelah Va'Avedah 12:1, 5-6</v>
      </c>
      <c r="E244" s="87"/>
      <c r="F244" s="88" t="s">
        <v>180</v>
      </c>
      <c r="G244" s="89" t="str">
        <f ca="1">(INDIRECT("Data!E"&amp;1))</f>
        <v>0.1.5</v>
      </c>
      <c r="H244" s="84"/>
      <c r="I244" s="85" t="str">
        <f ca="1">(INDIRECT("Data!A"&amp;3))</f>
        <v>EID</v>
      </c>
      <c r="J244" s="86">
        <f>C244+1</f>
        <v>25</v>
      </c>
      <c r="K244" s="86" t="str">
        <f ca="1">IF(INDIRECT("Events! D"&amp;VALUE(J244))=0,"",INDIRECT("Events!D"&amp;VALUE(J244)))</f>
        <v/>
      </c>
      <c r="L244" s="87"/>
      <c r="M244" s="88" t="s">
        <v>180</v>
      </c>
      <c r="N244" s="89" t="str">
        <f ca="1">(INDIRECT("Data!E"&amp;1))</f>
        <v>0.1.5</v>
      </c>
      <c r="O244" s="84"/>
      <c r="P244" s="85" t="str">
        <f ca="1">(INDIRECT("Data!A"&amp;3))</f>
        <v>EID</v>
      </c>
      <c r="Q244" s="86">
        <f>J244+1</f>
        <v>26</v>
      </c>
      <c r="R244" s="86" t="str">
        <f ca="1">IF(INDIRECT("Events! D"&amp;VALUE(Q244))=0,"",INDIRECT("Events!D"&amp;VALUE(Q244)))</f>
        <v/>
      </c>
      <c r="S244" s="87"/>
      <c r="T244" s="88" t="s">
        <v>180</v>
      </c>
      <c r="U244" s="89" t="str">
        <f ca="1">(INDIRECT("Data!E"&amp;1))</f>
        <v>0.1.5</v>
      </c>
      <c r="V244" s="84"/>
      <c r="W244" s="85" t="str">
        <f ca="1">(INDIRECT("Data!A"&amp;3))</f>
        <v>EID</v>
      </c>
      <c r="X244" s="86">
        <f>Q244+1</f>
        <v>27</v>
      </c>
      <c r="Y244" s="86" t="str">
        <f ca="1">IF(INDIRECT("Events! D"&amp;VALUE(X244))=0,"",INDIRECT("Events!D"&amp;VALUE(X244)))</f>
        <v/>
      </c>
      <c r="Z244" s="87"/>
      <c r="AA244" s="88" t="s">
        <v>180</v>
      </c>
      <c r="AB244" s="89" t="str">
        <f ca="1">(INDIRECT("Data!E"&amp;1))</f>
        <v>0.1.5</v>
      </c>
      <c r="AC244" s="84"/>
    </row>
    <row r="245" spans="1:29" s="94" customFormat="1" ht="11.25" customHeight="1" x14ac:dyDescent="0.2">
      <c r="A245" s="80"/>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row>
    <row r="246" spans="1:29" s="94" customFormat="1" ht="11.25" customHeight="1" x14ac:dyDescent="0.2">
      <c r="A246" s="80"/>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row>
    <row r="247" spans="1:29" s="95" customFormat="1" ht="33.75" customHeight="1" thickBot="1" x14ac:dyDescent="0.35">
      <c r="A247" s="82"/>
      <c r="B247" s="146" t="s">
        <v>328</v>
      </c>
      <c r="C247" s="146"/>
      <c r="D247" s="146"/>
      <c r="E247" s="146"/>
      <c r="F247" s="146"/>
      <c r="G247" s="146"/>
      <c r="H247" s="83"/>
      <c r="I247" s="146" t="s">
        <v>328</v>
      </c>
      <c r="J247" s="146"/>
      <c r="K247" s="146"/>
      <c r="L247" s="146"/>
      <c r="M247" s="146"/>
      <c r="N247" s="146"/>
      <c r="O247" s="83"/>
      <c r="P247" s="146" t="s">
        <v>328</v>
      </c>
      <c r="Q247" s="146"/>
      <c r="R247" s="146"/>
      <c r="S247" s="146"/>
      <c r="T247" s="146"/>
      <c r="U247" s="146"/>
      <c r="V247" s="83"/>
      <c r="W247" s="146" t="s">
        <v>328</v>
      </c>
      <c r="X247" s="146"/>
      <c r="Y247" s="146"/>
      <c r="Z247" s="146"/>
      <c r="AA247" s="146"/>
      <c r="AB247" s="146"/>
      <c r="AC247" s="83"/>
    </row>
    <row r="248" spans="1:29" s="90" customFormat="1" ht="18.75" thickTop="1" thickBot="1" x14ac:dyDescent="0.35">
      <c r="A248" s="80"/>
      <c r="B248" s="123"/>
      <c r="C248" s="123"/>
      <c r="D248" s="123"/>
      <c r="E248" s="123"/>
      <c r="F248" s="123"/>
      <c r="G248" s="123"/>
      <c r="H248" s="84"/>
      <c r="I248" s="123"/>
      <c r="J248" s="123"/>
      <c r="K248" s="123"/>
      <c r="L248" s="123"/>
      <c r="M248" s="123"/>
      <c r="N248" s="123"/>
      <c r="O248" s="84"/>
      <c r="P248" s="123"/>
      <c r="Q248" s="123"/>
      <c r="R248" s="123"/>
      <c r="S248" s="123"/>
      <c r="T248" s="123"/>
      <c r="U248" s="123"/>
      <c r="V248" s="84"/>
      <c r="W248" s="123"/>
      <c r="X248" s="123"/>
      <c r="Y248" s="123"/>
      <c r="Z248" s="123"/>
      <c r="AA248" s="123"/>
      <c r="AB248" s="123"/>
      <c r="AC248" s="84"/>
    </row>
    <row r="249" spans="1:29" s="90" customFormat="1" ht="12.75" customHeight="1" thickTop="1" x14ac:dyDescent="0.2">
      <c r="A249" s="80"/>
      <c r="B249" s="150" t="str">
        <f ca="1">W226</f>
        <v>Season 4</v>
      </c>
      <c r="C249" s="150"/>
      <c r="D249" s="150"/>
      <c r="E249" s="150"/>
      <c r="F249" s="150"/>
      <c r="G249" s="150"/>
      <c r="H249" s="84"/>
      <c r="I249" s="147" t="str">
        <f>P226</f>
        <v>Season 4</v>
      </c>
      <c r="J249" s="147"/>
      <c r="K249" s="147"/>
      <c r="L249" s="147"/>
      <c r="M249" s="147"/>
      <c r="N249" s="147"/>
      <c r="O249" s="84"/>
      <c r="P249" s="147" t="str">
        <f>I226</f>
        <v>Season 3</v>
      </c>
      <c r="Q249" s="147"/>
      <c r="R249" s="147"/>
      <c r="S249" s="147"/>
      <c r="T249" s="147"/>
      <c r="U249" s="147"/>
      <c r="V249" s="84"/>
      <c r="W249" s="147" t="str">
        <f ca="1">B226</f>
        <v>Season 3</v>
      </c>
      <c r="X249" s="147"/>
      <c r="Y249" s="147"/>
      <c r="Z249" s="147"/>
      <c r="AA249" s="147"/>
      <c r="AB249" s="147"/>
      <c r="AC249" s="84"/>
    </row>
    <row r="250" spans="1:29" s="90" customFormat="1" ht="12.75" customHeight="1" x14ac:dyDescent="0.2">
      <c r="A250" s="80"/>
      <c r="B250" s="151"/>
      <c r="C250" s="151"/>
      <c r="D250" s="151"/>
      <c r="E250" s="151"/>
      <c r="F250" s="151"/>
      <c r="G250" s="151"/>
      <c r="H250" s="84"/>
      <c r="I250" s="148"/>
      <c r="J250" s="148"/>
      <c r="K250" s="148"/>
      <c r="L250" s="148"/>
      <c r="M250" s="148"/>
      <c r="N250" s="148"/>
      <c r="O250" s="84"/>
      <c r="P250" s="148"/>
      <c r="Q250" s="148"/>
      <c r="R250" s="148"/>
      <c r="S250" s="148"/>
      <c r="T250" s="148"/>
      <c r="U250" s="148"/>
      <c r="V250" s="84"/>
      <c r="W250" s="148"/>
      <c r="X250" s="148"/>
      <c r="Y250" s="148"/>
      <c r="Z250" s="148"/>
      <c r="AA250" s="148"/>
      <c r="AB250" s="148"/>
      <c r="AC250" s="84"/>
    </row>
    <row r="251" spans="1:29" s="90" customFormat="1" ht="12.75" customHeight="1" x14ac:dyDescent="0.2">
      <c r="A251" s="80"/>
      <c r="B251" s="151"/>
      <c r="C251" s="151"/>
      <c r="D251" s="151"/>
      <c r="E251" s="151"/>
      <c r="F251" s="151"/>
      <c r="G251" s="151"/>
      <c r="H251" s="84"/>
      <c r="I251" s="148"/>
      <c r="J251" s="148"/>
      <c r="K251" s="148"/>
      <c r="L251" s="148"/>
      <c r="M251" s="148"/>
      <c r="N251" s="148"/>
      <c r="O251" s="84"/>
      <c r="P251" s="148"/>
      <c r="Q251" s="148"/>
      <c r="R251" s="148"/>
      <c r="S251" s="148"/>
      <c r="T251" s="148"/>
      <c r="U251" s="148"/>
      <c r="V251" s="84"/>
      <c r="W251" s="148"/>
      <c r="X251" s="148"/>
      <c r="Y251" s="148"/>
      <c r="Z251" s="148"/>
      <c r="AA251" s="148"/>
      <c r="AB251" s="148"/>
      <c r="AC251" s="84"/>
    </row>
    <row r="252" spans="1:29" s="90" customFormat="1" ht="12.75" customHeight="1" x14ac:dyDescent="0.2">
      <c r="A252" s="80"/>
      <c r="B252" s="151"/>
      <c r="C252" s="151"/>
      <c r="D252" s="151"/>
      <c r="E252" s="151"/>
      <c r="F252" s="151"/>
      <c r="G252" s="151"/>
      <c r="H252" s="84"/>
      <c r="I252" s="148"/>
      <c r="J252" s="148"/>
      <c r="K252" s="148"/>
      <c r="L252" s="148"/>
      <c r="M252" s="148"/>
      <c r="N252" s="148"/>
      <c r="O252" s="84"/>
      <c r="P252" s="148"/>
      <c r="Q252" s="148"/>
      <c r="R252" s="148"/>
      <c r="S252" s="148"/>
      <c r="T252" s="148"/>
      <c r="U252" s="148"/>
      <c r="V252" s="84"/>
      <c r="W252" s="148"/>
      <c r="X252" s="148"/>
      <c r="Y252" s="148"/>
      <c r="Z252" s="148"/>
      <c r="AA252" s="148"/>
      <c r="AB252" s="148"/>
      <c r="AC252" s="84"/>
    </row>
    <row r="253" spans="1:29" s="90" customFormat="1" ht="12.75" customHeight="1" x14ac:dyDescent="0.2">
      <c r="A253" s="80"/>
      <c r="B253" s="151"/>
      <c r="C253" s="151"/>
      <c r="D253" s="151"/>
      <c r="E253" s="151"/>
      <c r="F253" s="151"/>
      <c r="G253" s="151"/>
      <c r="H253" s="84"/>
      <c r="I253" s="148"/>
      <c r="J253" s="148"/>
      <c r="K253" s="148"/>
      <c r="L253" s="148"/>
      <c r="M253" s="148"/>
      <c r="N253" s="148"/>
      <c r="O253" s="84"/>
      <c r="P253" s="148"/>
      <c r="Q253" s="148"/>
      <c r="R253" s="148"/>
      <c r="S253" s="148"/>
      <c r="T253" s="148"/>
      <c r="U253" s="148"/>
      <c r="V253" s="84"/>
      <c r="W253" s="148"/>
      <c r="X253" s="148"/>
      <c r="Y253" s="148"/>
      <c r="Z253" s="148"/>
      <c r="AA253" s="148"/>
      <c r="AB253" s="148"/>
      <c r="AC253" s="84"/>
    </row>
    <row r="254" spans="1:29" s="90" customFormat="1" ht="12.75" customHeight="1" x14ac:dyDescent="0.2">
      <c r="A254" s="80"/>
      <c r="B254" s="151"/>
      <c r="C254" s="151"/>
      <c r="D254" s="151"/>
      <c r="E254" s="151"/>
      <c r="F254" s="151"/>
      <c r="G254" s="151"/>
      <c r="H254" s="84"/>
      <c r="I254" s="148"/>
      <c r="J254" s="148"/>
      <c r="K254" s="148"/>
      <c r="L254" s="148"/>
      <c r="M254" s="148"/>
      <c r="N254" s="148"/>
      <c r="O254" s="84"/>
      <c r="P254" s="148"/>
      <c r="Q254" s="148"/>
      <c r="R254" s="148"/>
      <c r="S254" s="148"/>
      <c r="T254" s="148"/>
      <c r="U254" s="148"/>
      <c r="V254" s="84"/>
      <c r="W254" s="148"/>
      <c r="X254" s="148"/>
      <c r="Y254" s="148"/>
      <c r="Z254" s="148"/>
      <c r="AA254" s="148"/>
      <c r="AB254" s="148"/>
      <c r="AC254" s="84"/>
    </row>
    <row r="255" spans="1:29" s="90" customFormat="1" ht="12.75" customHeight="1" x14ac:dyDescent="0.2">
      <c r="A255" s="80"/>
      <c r="B255" s="151"/>
      <c r="C255" s="151"/>
      <c r="D255" s="151"/>
      <c r="E255" s="151"/>
      <c r="F255" s="151"/>
      <c r="G255" s="151"/>
      <c r="H255" s="84"/>
      <c r="I255" s="148"/>
      <c r="J255" s="148"/>
      <c r="K255" s="148"/>
      <c r="L255" s="148"/>
      <c r="M255" s="148"/>
      <c r="N255" s="148"/>
      <c r="O255" s="84"/>
      <c r="P255" s="148"/>
      <c r="Q255" s="148"/>
      <c r="R255" s="148"/>
      <c r="S255" s="148"/>
      <c r="T255" s="148"/>
      <c r="U255" s="148"/>
      <c r="V255" s="84"/>
      <c r="W255" s="148"/>
      <c r="X255" s="148"/>
      <c r="Y255" s="148"/>
      <c r="Z255" s="148"/>
      <c r="AA255" s="148"/>
      <c r="AB255" s="148"/>
      <c r="AC255" s="84"/>
    </row>
    <row r="256" spans="1:29" s="90" customFormat="1" ht="12.75" customHeight="1" x14ac:dyDescent="0.2">
      <c r="A256" s="80"/>
      <c r="B256" s="151"/>
      <c r="C256" s="151"/>
      <c r="D256" s="151"/>
      <c r="E256" s="151"/>
      <c r="F256" s="151"/>
      <c r="G256" s="151"/>
      <c r="H256" s="84"/>
      <c r="I256" s="148"/>
      <c r="J256" s="148"/>
      <c r="K256" s="148"/>
      <c r="L256" s="148"/>
      <c r="M256" s="148"/>
      <c r="N256" s="148"/>
      <c r="O256" s="84"/>
      <c r="P256" s="148"/>
      <c r="Q256" s="148"/>
      <c r="R256" s="148"/>
      <c r="S256" s="148"/>
      <c r="T256" s="148"/>
      <c r="U256" s="148"/>
      <c r="V256" s="84"/>
      <c r="W256" s="148"/>
      <c r="X256" s="148"/>
      <c r="Y256" s="148"/>
      <c r="Z256" s="148"/>
      <c r="AA256" s="148"/>
      <c r="AB256" s="148"/>
      <c r="AC256" s="84"/>
    </row>
    <row r="257" spans="1:29" s="90" customFormat="1" ht="12.75" customHeight="1" x14ac:dyDescent="0.2">
      <c r="A257" s="80"/>
      <c r="B257" s="151"/>
      <c r="C257" s="151"/>
      <c r="D257" s="151"/>
      <c r="E257" s="151"/>
      <c r="F257" s="151"/>
      <c r="G257" s="151"/>
      <c r="H257" s="84"/>
      <c r="I257" s="148"/>
      <c r="J257" s="148"/>
      <c r="K257" s="148"/>
      <c r="L257" s="148"/>
      <c r="M257" s="148"/>
      <c r="N257" s="148"/>
      <c r="O257" s="84"/>
      <c r="P257" s="148"/>
      <c r="Q257" s="148"/>
      <c r="R257" s="148"/>
      <c r="S257" s="148"/>
      <c r="T257" s="148"/>
      <c r="U257" s="148"/>
      <c r="V257" s="84"/>
      <c r="W257" s="148"/>
      <c r="X257" s="148"/>
      <c r="Y257" s="148"/>
      <c r="Z257" s="148"/>
      <c r="AA257" s="148"/>
      <c r="AB257" s="148"/>
      <c r="AC257" s="84"/>
    </row>
    <row r="258" spans="1:29" s="90" customFormat="1" ht="12.75" customHeight="1" x14ac:dyDescent="0.2">
      <c r="A258" s="80"/>
      <c r="B258" s="151"/>
      <c r="C258" s="151"/>
      <c r="D258" s="151"/>
      <c r="E258" s="151"/>
      <c r="F258" s="151"/>
      <c r="G258" s="151"/>
      <c r="H258" s="84"/>
      <c r="I258" s="148"/>
      <c r="J258" s="148"/>
      <c r="K258" s="148"/>
      <c r="L258" s="148"/>
      <c r="M258" s="148"/>
      <c r="N258" s="148"/>
      <c r="O258" s="84"/>
      <c r="P258" s="148"/>
      <c r="Q258" s="148"/>
      <c r="R258" s="148"/>
      <c r="S258" s="148"/>
      <c r="T258" s="148"/>
      <c r="U258" s="148"/>
      <c r="V258" s="84"/>
      <c r="W258" s="148"/>
      <c r="X258" s="148"/>
      <c r="Y258" s="148"/>
      <c r="Z258" s="148"/>
      <c r="AA258" s="148"/>
      <c r="AB258" s="148"/>
      <c r="AC258" s="84"/>
    </row>
    <row r="259" spans="1:29" s="90" customFormat="1" ht="12.75" customHeight="1" x14ac:dyDescent="0.2">
      <c r="A259" s="80"/>
      <c r="B259" s="151"/>
      <c r="C259" s="151"/>
      <c r="D259" s="151"/>
      <c r="E259" s="151"/>
      <c r="F259" s="151"/>
      <c r="G259" s="151"/>
      <c r="H259" s="84"/>
      <c r="I259" s="148"/>
      <c r="J259" s="148"/>
      <c r="K259" s="148"/>
      <c r="L259" s="148"/>
      <c r="M259" s="148"/>
      <c r="N259" s="148"/>
      <c r="O259" s="84"/>
      <c r="P259" s="148"/>
      <c r="Q259" s="148"/>
      <c r="R259" s="148"/>
      <c r="S259" s="148"/>
      <c r="T259" s="148"/>
      <c r="U259" s="148"/>
      <c r="V259" s="84"/>
      <c r="W259" s="148"/>
      <c r="X259" s="148"/>
      <c r="Y259" s="148"/>
      <c r="Z259" s="148"/>
      <c r="AA259" s="148"/>
      <c r="AB259" s="148"/>
      <c r="AC259" s="84"/>
    </row>
    <row r="260" spans="1:29" s="90" customFormat="1" ht="12.75" customHeight="1" x14ac:dyDescent="0.2">
      <c r="A260" s="80"/>
      <c r="B260" s="152"/>
      <c r="C260" s="152"/>
      <c r="D260" s="152"/>
      <c r="E260" s="152"/>
      <c r="F260" s="152"/>
      <c r="G260" s="152"/>
      <c r="H260" s="84"/>
      <c r="I260" s="149"/>
      <c r="J260" s="149"/>
      <c r="K260" s="149"/>
      <c r="L260" s="149"/>
      <c r="M260" s="149"/>
      <c r="N260" s="149"/>
      <c r="O260" s="84"/>
      <c r="P260" s="149"/>
      <c r="Q260" s="149"/>
      <c r="R260" s="149"/>
      <c r="S260" s="149"/>
      <c r="T260" s="149"/>
      <c r="U260" s="149"/>
      <c r="V260" s="84"/>
      <c r="W260" s="149"/>
      <c r="X260" s="149"/>
      <c r="Y260" s="149"/>
      <c r="Z260" s="149"/>
      <c r="AA260" s="149"/>
      <c r="AB260" s="149"/>
      <c r="AC260" s="84"/>
    </row>
    <row r="261" spans="1:29" s="90" customFormat="1" ht="9.75" customHeight="1" x14ac:dyDescent="0.2">
      <c r="A261" s="80"/>
      <c r="B261" s="133" t="str">
        <f ca="1">W226</f>
        <v>Season 4</v>
      </c>
      <c r="C261" s="134"/>
      <c r="D261" s="134"/>
      <c r="E261" s="134"/>
      <c r="F261" s="134"/>
      <c r="G261" s="135"/>
      <c r="H261" s="84"/>
      <c r="I261" s="133" t="str">
        <f>P226</f>
        <v>Season 4</v>
      </c>
      <c r="J261" s="134"/>
      <c r="K261" s="134"/>
      <c r="L261" s="134"/>
      <c r="M261" s="134"/>
      <c r="N261" s="135"/>
      <c r="O261" s="84"/>
      <c r="P261" s="133" t="str">
        <f>I226</f>
        <v>Season 3</v>
      </c>
      <c r="Q261" s="134"/>
      <c r="R261" s="134"/>
      <c r="S261" s="134"/>
      <c r="T261" s="134"/>
      <c r="U261" s="135"/>
      <c r="V261" s="84"/>
      <c r="W261" s="133" t="str">
        <f ca="1">B226</f>
        <v>Season 3</v>
      </c>
      <c r="X261" s="134"/>
      <c r="Y261" s="134"/>
      <c r="Z261" s="134"/>
      <c r="AA261" s="134"/>
      <c r="AB261" s="135"/>
      <c r="AC261" s="84"/>
    </row>
    <row r="262" spans="1:29" s="90" customFormat="1" x14ac:dyDescent="0.2">
      <c r="A262" s="80"/>
      <c r="B262" s="85"/>
      <c r="C262" s="86"/>
      <c r="D262" s="86"/>
      <c r="E262" s="87"/>
      <c r="F262" s="88"/>
      <c r="G262" s="89"/>
      <c r="H262" s="84"/>
      <c r="I262" s="85"/>
      <c r="J262" s="86"/>
      <c r="K262" s="86"/>
      <c r="L262" s="87"/>
      <c r="M262" s="88"/>
      <c r="N262" s="89"/>
      <c r="O262" s="84"/>
      <c r="P262" s="85"/>
      <c r="Q262" s="86"/>
      <c r="R262" s="86"/>
      <c r="S262" s="87"/>
      <c r="T262" s="88"/>
      <c r="U262" s="89"/>
      <c r="V262" s="84"/>
      <c r="W262" s="85"/>
      <c r="X262" s="86"/>
      <c r="Y262" s="86"/>
      <c r="Z262" s="87"/>
      <c r="AA262" s="88"/>
      <c r="AB262" s="89"/>
      <c r="AC262" s="84"/>
    </row>
    <row r="263" spans="1:29" s="94" customFormat="1" ht="11.25" customHeight="1" x14ac:dyDescent="0.2">
      <c r="A263" s="80"/>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row>
    <row r="264" spans="1:29" s="95" customFormat="1" ht="33.75" customHeight="1" thickBot="1" x14ac:dyDescent="0.35">
      <c r="A264" s="82"/>
      <c r="B264" s="146" t="s">
        <v>328</v>
      </c>
      <c r="C264" s="146"/>
      <c r="D264" s="146"/>
      <c r="E264" s="146"/>
      <c r="F264" s="146"/>
      <c r="G264" s="146"/>
      <c r="H264" s="83"/>
      <c r="I264" s="146" t="s">
        <v>328</v>
      </c>
      <c r="J264" s="146"/>
      <c r="K264" s="146"/>
      <c r="L264" s="146"/>
      <c r="M264" s="146"/>
      <c r="N264" s="146"/>
      <c r="O264" s="83"/>
      <c r="P264" s="146" t="s">
        <v>328</v>
      </c>
      <c r="Q264" s="146"/>
      <c r="R264" s="146"/>
      <c r="S264" s="146"/>
      <c r="T264" s="146"/>
      <c r="U264" s="146"/>
      <c r="V264" s="83"/>
      <c r="W264" s="146" t="s">
        <v>328</v>
      </c>
      <c r="X264" s="146"/>
      <c r="Y264" s="146"/>
      <c r="Z264" s="146"/>
      <c r="AA264" s="146"/>
      <c r="AB264" s="146"/>
      <c r="AC264" s="83"/>
    </row>
    <row r="265" spans="1:29" s="90" customFormat="1" ht="18.75" thickTop="1" thickBot="1" x14ac:dyDescent="0.35">
      <c r="A265" s="80"/>
      <c r="B265" s="123"/>
      <c r="C265" s="123"/>
      <c r="D265" s="123"/>
      <c r="E265" s="123"/>
      <c r="F265" s="123"/>
      <c r="G265" s="123"/>
      <c r="H265" s="84"/>
      <c r="I265" s="123"/>
      <c r="J265" s="123"/>
      <c r="K265" s="123"/>
      <c r="L265" s="123"/>
      <c r="M265" s="123"/>
      <c r="N265" s="123"/>
      <c r="O265" s="84"/>
      <c r="P265" s="123"/>
      <c r="Q265" s="123"/>
      <c r="R265" s="123"/>
      <c r="S265" s="123"/>
      <c r="T265" s="123"/>
      <c r="U265" s="123"/>
      <c r="V265" s="84"/>
      <c r="W265" s="123"/>
      <c r="X265" s="123"/>
      <c r="Y265" s="123"/>
      <c r="Z265" s="123"/>
      <c r="AA265" s="123"/>
      <c r="AB265" s="123"/>
      <c r="AC265" s="84"/>
    </row>
    <row r="266" spans="1:29" s="90" customFormat="1" ht="12.75" customHeight="1" thickTop="1" x14ac:dyDescent="0.2">
      <c r="A266" s="80"/>
      <c r="B266" s="147" t="str">
        <f ca="1">W243</f>
        <v>Season 4</v>
      </c>
      <c r="C266" s="147"/>
      <c r="D266" s="147"/>
      <c r="E266" s="147"/>
      <c r="F266" s="147"/>
      <c r="G266" s="147"/>
      <c r="H266" s="84"/>
      <c r="I266" s="147" t="str">
        <f ca="1">P243</f>
        <v>Season 4</v>
      </c>
      <c r="J266" s="147"/>
      <c r="K266" s="147"/>
      <c r="L266" s="147"/>
      <c r="M266" s="147"/>
      <c r="N266" s="147"/>
      <c r="O266" s="84"/>
      <c r="P266" s="147" t="str">
        <f ca="1">I243</f>
        <v>Season 2</v>
      </c>
      <c r="Q266" s="147"/>
      <c r="R266" s="147"/>
      <c r="S266" s="147"/>
      <c r="T266" s="147"/>
      <c r="U266" s="147"/>
      <c r="V266" s="84"/>
      <c r="W266" s="147" t="str">
        <f ca="1">B243</f>
        <v>Season 4</v>
      </c>
      <c r="X266" s="147"/>
      <c r="Y266" s="147"/>
      <c r="Z266" s="147"/>
      <c r="AA266" s="147"/>
      <c r="AB266" s="147"/>
      <c r="AC266" s="84"/>
    </row>
    <row r="267" spans="1:29" s="90" customFormat="1" ht="12.75" customHeight="1" x14ac:dyDescent="0.2">
      <c r="A267" s="80"/>
      <c r="B267" s="148"/>
      <c r="C267" s="148"/>
      <c r="D267" s="148"/>
      <c r="E267" s="148"/>
      <c r="F267" s="148"/>
      <c r="G267" s="148"/>
      <c r="H267" s="84"/>
      <c r="I267" s="148"/>
      <c r="J267" s="148"/>
      <c r="K267" s="148"/>
      <c r="L267" s="148"/>
      <c r="M267" s="148"/>
      <c r="N267" s="148"/>
      <c r="O267" s="84"/>
      <c r="P267" s="148"/>
      <c r="Q267" s="148"/>
      <c r="R267" s="148"/>
      <c r="S267" s="148"/>
      <c r="T267" s="148"/>
      <c r="U267" s="148"/>
      <c r="V267" s="84"/>
      <c r="W267" s="148"/>
      <c r="X267" s="148"/>
      <c r="Y267" s="148"/>
      <c r="Z267" s="148"/>
      <c r="AA267" s="148"/>
      <c r="AB267" s="148"/>
      <c r="AC267" s="84"/>
    </row>
    <row r="268" spans="1:29" s="90" customFormat="1" ht="12.75" customHeight="1" x14ac:dyDescent="0.2">
      <c r="A268" s="80"/>
      <c r="B268" s="148"/>
      <c r="C268" s="148"/>
      <c r="D268" s="148"/>
      <c r="E268" s="148"/>
      <c r="F268" s="148"/>
      <c r="G268" s="148"/>
      <c r="H268" s="84"/>
      <c r="I268" s="148"/>
      <c r="J268" s="148"/>
      <c r="K268" s="148"/>
      <c r="L268" s="148"/>
      <c r="M268" s="148"/>
      <c r="N268" s="148"/>
      <c r="O268" s="84"/>
      <c r="P268" s="148"/>
      <c r="Q268" s="148"/>
      <c r="R268" s="148"/>
      <c r="S268" s="148"/>
      <c r="T268" s="148"/>
      <c r="U268" s="148"/>
      <c r="V268" s="84"/>
      <c r="W268" s="148"/>
      <c r="X268" s="148"/>
      <c r="Y268" s="148"/>
      <c r="Z268" s="148"/>
      <c r="AA268" s="148"/>
      <c r="AB268" s="148"/>
      <c r="AC268" s="84"/>
    </row>
    <row r="269" spans="1:29" s="90" customFormat="1" ht="12.75" customHeight="1" x14ac:dyDescent="0.2">
      <c r="A269" s="80"/>
      <c r="B269" s="148"/>
      <c r="C269" s="148"/>
      <c r="D269" s="148"/>
      <c r="E269" s="148"/>
      <c r="F269" s="148"/>
      <c r="G269" s="148"/>
      <c r="H269" s="84"/>
      <c r="I269" s="148"/>
      <c r="J269" s="148"/>
      <c r="K269" s="148"/>
      <c r="L269" s="148"/>
      <c r="M269" s="148"/>
      <c r="N269" s="148"/>
      <c r="O269" s="84"/>
      <c r="P269" s="148"/>
      <c r="Q269" s="148"/>
      <c r="R269" s="148"/>
      <c r="S269" s="148"/>
      <c r="T269" s="148"/>
      <c r="U269" s="148"/>
      <c r="V269" s="84"/>
      <c r="W269" s="148"/>
      <c r="X269" s="148"/>
      <c r="Y269" s="148"/>
      <c r="Z269" s="148"/>
      <c r="AA269" s="148"/>
      <c r="AB269" s="148"/>
      <c r="AC269" s="84"/>
    </row>
    <row r="270" spans="1:29" s="90" customFormat="1" ht="12.75" customHeight="1" x14ac:dyDescent="0.2">
      <c r="A270" s="80"/>
      <c r="B270" s="148"/>
      <c r="C270" s="148"/>
      <c r="D270" s="148"/>
      <c r="E270" s="148"/>
      <c r="F270" s="148"/>
      <c r="G270" s="148"/>
      <c r="H270" s="84"/>
      <c r="I270" s="148"/>
      <c r="J270" s="148"/>
      <c r="K270" s="148"/>
      <c r="L270" s="148"/>
      <c r="M270" s="148"/>
      <c r="N270" s="148"/>
      <c r="O270" s="84"/>
      <c r="P270" s="148"/>
      <c r="Q270" s="148"/>
      <c r="R270" s="148"/>
      <c r="S270" s="148"/>
      <c r="T270" s="148"/>
      <c r="U270" s="148"/>
      <c r="V270" s="84"/>
      <c r="W270" s="148"/>
      <c r="X270" s="148"/>
      <c r="Y270" s="148"/>
      <c r="Z270" s="148"/>
      <c r="AA270" s="148"/>
      <c r="AB270" s="148"/>
      <c r="AC270" s="84"/>
    </row>
    <row r="271" spans="1:29" s="90" customFormat="1" ht="12.75" customHeight="1" x14ac:dyDescent="0.2">
      <c r="A271" s="80"/>
      <c r="B271" s="148"/>
      <c r="C271" s="148"/>
      <c r="D271" s="148"/>
      <c r="E271" s="148"/>
      <c r="F271" s="148"/>
      <c r="G271" s="148"/>
      <c r="H271" s="84"/>
      <c r="I271" s="148"/>
      <c r="J271" s="148"/>
      <c r="K271" s="148"/>
      <c r="L271" s="148"/>
      <c r="M271" s="148"/>
      <c r="N271" s="148"/>
      <c r="O271" s="84"/>
      <c r="P271" s="148"/>
      <c r="Q271" s="148"/>
      <c r="R271" s="148"/>
      <c r="S271" s="148"/>
      <c r="T271" s="148"/>
      <c r="U271" s="148"/>
      <c r="V271" s="84"/>
      <c r="W271" s="148"/>
      <c r="X271" s="148"/>
      <c r="Y271" s="148"/>
      <c r="Z271" s="148"/>
      <c r="AA271" s="148"/>
      <c r="AB271" s="148"/>
      <c r="AC271" s="84"/>
    </row>
    <row r="272" spans="1:29" s="90" customFormat="1" ht="12.75" customHeight="1" x14ac:dyDescent="0.2">
      <c r="A272" s="80"/>
      <c r="B272" s="148"/>
      <c r="C272" s="148"/>
      <c r="D272" s="148"/>
      <c r="E272" s="148"/>
      <c r="F272" s="148"/>
      <c r="G272" s="148"/>
      <c r="H272" s="84"/>
      <c r="I272" s="148"/>
      <c r="J272" s="148"/>
      <c r="K272" s="148"/>
      <c r="L272" s="148"/>
      <c r="M272" s="148"/>
      <c r="N272" s="148"/>
      <c r="O272" s="84"/>
      <c r="P272" s="148"/>
      <c r="Q272" s="148"/>
      <c r="R272" s="148"/>
      <c r="S272" s="148"/>
      <c r="T272" s="148"/>
      <c r="U272" s="148"/>
      <c r="V272" s="84"/>
      <c r="W272" s="148"/>
      <c r="X272" s="148"/>
      <c r="Y272" s="148"/>
      <c r="Z272" s="148"/>
      <c r="AA272" s="148"/>
      <c r="AB272" s="148"/>
      <c r="AC272" s="84"/>
    </row>
    <row r="273" spans="1:29" s="90" customFormat="1" ht="12.75" customHeight="1" x14ac:dyDescent="0.2">
      <c r="A273" s="80"/>
      <c r="B273" s="148"/>
      <c r="C273" s="148"/>
      <c r="D273" s="148"/>
      <c r="E273" s="148"/>
      <c r="F273" s="148"/>
      <c r="G273" s="148"/>
      <c r="H273" s="84"/>
      <c r="I273" s="148"/>
      <c r="J273" s="148"/>
      <c r="K273" s="148"/>
      <c r="L273" s="148"/>
      <c r="M273" s="148"/>
      <c r="N273" s="148"/>
      <c r="O273" s="84"/>
      <c r="P273" s="148"/>
      <c r="Q273" s="148"/>
      <c r="R273" s="148"/>
      <c r="S273" s="148"/>
      <c r="T273" s="148"/>
      <c r="U273" s="148"/>
      <c r="V273" s="84"/>
      <c r="W273" s="148"/>
      <c r="X273" s="148"/>
      <c r="Y273" s="148"/>
      <c r="Z273" s="148"/>
      <c r="AA273" s="148"/>
      <c r="AB273" s="148"/>
      <c r="AC273" s="84"/>
    </row>
    <row r="274" spans="1:29" s="90" customFormat="1" ht="12.75" customHeight="1" x14ac:dyDescent="0.2">
      <c r="A274" s="80"/>
      <c r="B274" s="148"/>
      <c r="C274" s="148"/>
      <c r="D274" s="148"/>
      <c r="E274" s="148"/>
      <c r="F274" s="148"/>
      <c r="G274" s="148"/>
      <c r="H274" s="84"/>
      <c r="I274" s="148"/>
      <c r="J274" s="148"/>
      <c r="K274" s="148"/>
      <c r="L274" s="148"/>
      <c r="M274" s="148"/>
      <c r="N274" s="148"/>
      <c r="O274" s="84"/>
      <c r="P274" s="148"/>
      <c r="Q274" s="148"/>
      <c r="R274" s="148"/>
      <c r="S274" s="148"/>
      <c r="T274" s="148"/>
      <c r="U274" s="148"/>
      <c r="V274" s="84"/>
      <c r="W274" s="148"/>
      <c r="X274" s="148"/>
      <c r="Y274" s="148"/>
      <c r="Z274" s="148"/>
      <c r="AA274" s="148"/>
      <c r="AB274" s="148"/>
      <c r="AC274" s="84"/>
    </row>
    <row r="275" spans="1:29" s="90" customFormat="1" ht="12.75" customHeight="1" x14ac:dyDescent="0.2">
      <c r="A275" s="80"/>
      <c r="B275" s="148"/>
      <c r="C275" s="148"/>
      <c r="D275" s="148"/>
      <c r="E275" s="148"/>
      <c r="F275" s="148"/>
      <c r="G275" s="148"/>
      <c r="H275" s="84"/>
      <c r="I275" s="148"/>
      <c r="J275" s="148"/>
      <c r="K275" s="148"/>
      <c r="L275" s="148"/>
      <c r="M275" s="148"/>
      <c r="N275" s="148"/>
      <c r="O275" s="84"/>
      <c r="P275" s="148"/>
      <c r="Q275" s="148"/>
      <c r="R275" s="148"/>
      <c r="S275" s="148"/>
      <c r="T275" s="148"/>
      <c r="U275" s="148"/>
      <c r="V275" s="84"/>
      <c r="W275" s="148"/>
      <c r="X275" s="148"/>
      <c r="Y275" s="148"/>
      <c r="Z275" s="148"/>
      <c r="AA275" s="148"/>
      <c r="AB275" s="148"/>
      <c r="AC275" s="84"/>
    </row>
    <row r="276" spans="1:29" s="90" customFormat="1" ht="12.75" customHeight="1" x14ac:dyDescent="0.2">
      <c r="A276" s="80"/>
      <c r="B276" s="148"/>
      <c r="C276" s="148"/>
      <c r="D276" s="148"/>
      <c r="E276" s="148"/>
      <c r="F276" s="148"/>
      <c r="G276" s="148"/>
      <c r="H276" s="84"/>
      <c r="I276" s="148"/>
      <c r="J276" s="148"/>
      <c r="K276" s="148"/>
      <c r="L276" s="148"/>
      <c r="M276" s="148"/>
      <c r="N276" s="148"/>
      <c r="O276" s="84"/>
      <c r="P276" s="148"/>
      <c r="Q276" s="148"/>
      <c r="R276" s="148"/>
      <c r="S276" s="148"/>
      <c r="T276" s="148"/>
      <c r="U276" s="148"/>
      <c r="V276" s="84"/>
      <c r="W276" s="148"/>
      <c r="X276" s="148"/>
      <c r="Y276" s="148"/>
      <c r="Z276" s="148"/>
      <c r="AA276" s="148"/>
      <c r="AB276" s="148"/>
      <c r="AC276" s="84"/>
    </row>
    <row r="277" spans="1:29" s="90" customFormat="1" ht="12.75" customHeight="1" x14ac:dyDescent="0.2">
      <c r="A277" s="80"/>
      <c r="B277" s="149"/>
      <c r="C277" s="149"/>
      <c r="D277" s="149"/>
      <c r="E277" s="149"/>
      <c r="F277" s="149"/>
      <c r="G277" s="149"/>
      <c r="H277" s="84"/>
      <c r="I277" s="149"/>
      <c r="J277" s="149"/>
      <c r="K277" s="149"/>
      <c r="L277" s="149"/>
      <c r="M277" s="149"/>
      <c r="N277" s="149"/>
      <c r="O277" s="84"/>
      <c r="P277" s="149"/>
      <c r="Q277" s="149"/>
      <c r="R277" s="149"/>
      <c r="S277" s="149"/>
      <c r="T277" s="149"/>
      <c r="U277" s="149"/>
      <c r="V277" s="84"/>
      <c r="W277" s="149"/>
      <c r="X277" s="149"/>
      <c r="Y277" s="149"/>
      <c r="Z277" s="149"/>
      <c r="AA277" s="149"/>
      <c r="AB277" s="149"/>
      <c r="AC277" s="84"/>
    </row>
    <row r="278" spans="1:29" s="90" customFormat="1" ht="9.75" customHeight="1" x14ac:dyDescent="0.2">
      <c r="A278" s="80"/>
      <c r="B278" s="133" t="str">
        <f ca="1">W243</f>
        <v>Season 4</v>
      </c>
      <c r="C278" s="134"/>
      <c r="D278" s="134"/>
      <c r="E278" s="134"/>
      <c r="F278" s="134"/>
      <c r="G278" s="135"/>
      <c r="H278" s="84"/>
      <c r="I278" s="133" t="str">
        <f ca="1">P243</f>
        <v>Season 4</v>
      </c>
      <c r="J278" s="134"/>
      <c r="K278" s="134"/>
      <c r="L278" s="134"/>
      <c r="M278" s="134"/>
      <c r="N278" s="135"/>
      <c r="O278" s="84"/>
      <c r="P278" s="133" t="str">
        <f ca="1">I243</f>
        <v>Season 2</v>
      </c>
      <c r="Q278" s="134"/>
      <c r="R278" s="134"/>
      <c r="S278" s="134"/>
      <c r="T278" s="134"/>
      <c r="U278" s="135"/>
      <c r="V278" s="84"/>
      <c r="W278" s="133" t="str">
        <f ca="1">B243</f>
        <v>Season 4</v>
      </c>
      <c r="X278" s="134"/>
      <c r="Y278" s="134"/>
      <c r="Z278" s="134"/>
      <c r="AA278" s="134"/>
      <c r="AB278" s="135"/>
      <c r="AC278" s="84"/>
    </row>
    <row r="279" spans="1:29" s="90" customFormat="1" x14ac:dyDescent="0.2">
      <c r="A279" s="80"/>
      <c r="B279" s="85"/>
      <c r="C279" s="86"/>
      <c r="D279" s="86"/>
      <c r="E279" s="87"/>
      <c r="F279" s="88"/>
      <c r="G279" s="89"/>
      <c r="H279" s="84"/>
      <c r="I279" s="85"/>
      <c r="J279" s="86"/>
      <c r="K279" s="86"/>
      <c r="L279" s="87"/>
      <c r="M279" s="88"/>
      <c r="N279" s="89"/>
      <c r="O279" s="84"/>
      <c r="P279" s="85"/>
      <c r="Q279" s="86"/>
      <c r="R279" s="86"/>
      <c r="S279" s="87"/>
      <c r="T279" s="88"/>
      <c r="U279" s="89"/>
      <c r="V279" s="84"/>
      <c r="W279" s="85"/>
      <c r="X279" s="86"/>
      <c r="Y279" s="86"/>
      <c r="Z279" s="87"/>
      <c r="AA279" s="88"/>
      <c r="AB279" s="89"/>
      <c r="AC279" s="84"/>
    </row>
    <row r="280" spans="1:29" s="94" customFormat="1" ht="11.25" customHeight="1" x14ac:dyDescent="0.2">
      <c r="A280" s="80"/>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row>
    <row r="281" spans="1:29" s="94" customFormat="1" ht="11.25" customHeight="1" x14ac:dyDescent="0.2">
      <c r="A281" s="80"/>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row>
    <row r="282" spans="1:29" s="95" customFormat="1" ht="33.75" customHeight="1" thickBot="1" x14ac:dyDescent="0.35">
      <c r="A282" s="82"/>
      <c r="B282" s="146" t="str">
        <f ca="1">INDIRECT("Events!A" &amp;VALUE(C297))</f>
        <v>Animal Runs Away</v>
      </c>
      <c r="C282" s="146"/>
      <c r="D282" s="146"/>
      <c r="E282" s="146"/>
      <c r="F282" s="146"/>
      <c r="G282" s="146"/>
      <c r="H282" s="83"/>
      <c r="I282" s="146"/>
      <c r="J282" s="146"/>
      <c r="K282" s="146"/>
      <c r="L282" s="146"/>
      <c r="M282" s="146"/>
      <c r="N282" s="146"/>
      <c r="O282" s="83"/>
      <c r="P282" s="146"/>
      <c r="Q282" s="146"/>
      <c r="R282" s="146"/>
      <c r="S282" s="146"/>
      <c r="T282" s="146"/>
      <c r="U282" s="146"/>
      <c r="V282" s="83"/>
      <c r="W282" s="146"/>
      <c r="X282" s="146"/>
      <c r="Y282" s="146"/>
      <c r="Z282" s="146"/>
      <c r="AA282" s="146"/>
      <c r="AB282" s="146"/>
      <c r="AC282" s="83"/>
    </row>
    <row r="283" spans="1:29" s="90" customFormat="1" ht="18.75" thickTop="1" thickBot="1" x14ac:dyDescent="0.35">
      <c r="A283" s="80"/>
      <c r="B283" s="123" t="str">
        <f ca="1">IF(INDIRECT("Events!B"&amp;VALUE(C297))=0,"",INDIRECT("Events!B"&amp;VALUE(C297)))</f>
        <v>Individual - Lost</v>
      </c>
      <c r="C283" s="123"/>
      <c r="D283" s="123"/>
      <c r="E283" s="123"/>
      <c r="F283" s="123"/>
      <c r="G283" s="123"/>
      <c r="H283" s="84"/>
      <c r="I283" s="123"/>
      <c r="J283" s="123"/>
      <c r="K283" s="123"/>
      <c r="L283" s="123"/>
      <c r="M283" s="123"/>
      <c r="N283" s="123"/>
      <c r="O283" s="84"/>
      <c r="P283" s="123"/>
      <c r="Q283" s="123"/>
      <c r="R283" s="123"/>
      <c r="S283" s="123"/>
      <c r="T283" s="123"/>
      <c r="U283" s="123"/>
      <c r="V283" s="84"/>
      <c r="W283" s="123"/>
      <c r="X283" s="123"/>
      <c r="Y283" s="123"/>
      <c r="Z283" s="123"/>
      <c r="AA283" s="123"/>
      <c r="AB283" s="123"/>
      <c r="AC283" s="84"/>
    </row>
    <row r="284" spans="1:29" s="90" customFormat="1" ht="12.75" customHeight="1" thickTop="1" x14ac:dyDescent="0.2">
      <c r="A284" s="80"/>
      <c r="B284" s="147" t="str">
        <f ca="1">IF(INDIRECT("Events!E"&amp;VALUE(C297))=0,"",INDIRECT("Events!E"&amp;VALUE(C297)))</f>
        <v>You see a neighbor’s animal run away. 
The next player in turn order with any animals chooses a random one. You may ignore it (owner discards the animal to your transgression pile) OR return it (go straight to discard phase).</v>
      </c>
      <c r="C284" s="147"/>
      <c r="D284" s="147"/>
      <c r="E284" s="147"/>
      <c r="F284" s="147"/>
      <c r="G284" s="147"/>
      <c r="H284" s="84"/>
      <c r="I284" s="156"/>
      <c r="J284" s="156"/>
      <c r="K284" s="156"/>
      <c r="L284" s="156"/>
      <c r="M284" s="156"/>
      <c r="N284" s="156"/>
      <c r="O284" s="84"/>
      <c r="P284" s="156"/>
      <c r="Q284" s="156"/>
      <c r="R284" s="156"/>
      <c r="S284" s="156"/>
      <c r="T284" s="156"/>
      <c r="U284" s="156"/>
      <c r="V284" s="84"/>
      <c r="W284" s="156"/>
      <c r="X284" s="156"/>
      <c r="Y284" s="156"/>
      <c r="Z284" s="156"/>
      <c r="AA284" s="156"/>
      <c r="AB284" s="156"/>
      <c r="AC284" s="84"/>
    </row>
    <row r="285" spans="1:29" s="90" customFormat="1" ht="12.75" customHeight="1" x14ac:dyDescent="0.2">
      <c r="A285" s="80"/>
      <c r="B285" s="148"/>
      <c r="C285" s="148"/>
      <c r="D285" s="148"/>
      <c r="E285" s="148"/>
      <c r="F285" s="148"/>
      <c r="G285" s="148"/>
      <c r="H285" s="84"/>
      <c r="I285" s="157"/>
      <c r="J285" s="157"/>
      <c r="K285" s="157"/>
      <c r="L285" s="157"/>
      <c r="M285" s="157"/>
      <c r="N285" s="157"/>
      <c r="O285" s="84"/>
      <c r="P285" s="157"/>
      <c r="Q285" s="157"/>
      <c r="R285" s="157"/>
      <c r="S285" s="157"/>
      <c r="T285" s="157"/>
      <c r="U285" s="157"/>
      <c r="V285" s="84"/>
      <c r="W285" s="157"/>
      <c r="X285" s="157"/>
      <c r="Y285" s="157"/>
      <c r="Z285" s="157"/>
      <c r="AA285" s="157"/>
      <c r="AB285" s="157"/>
      <c r="AC285" s="84"/>
    </row>
    <row r="286" spans="1:29" s="90" customFormat="1" ht="12.75" customHeight="1" x14ac:dyDescent="0.2">
      <c r="A286" s="80"/>
      <c r="B286" s="148"/>
      <c r="C286" s="148"/>
      <c r="D286" s="148"/>
      <c r="E286" s="148"/>
      <c r="F286" s="148"/>
      <c r="G286" s="148"/>
      <c r="H286" s="84"/>
      <c r="I286" s="157"/>
      <c r="J286" s="157"/>
      <c r="K286" s="157"/>
      <c r="L286" s="157"/>
      <c r="M286" s="157"/>
      <c r="N286" s="157"/>
      <c r="O286" s="84"/>
      <c r="P286" s="157"/>
      <c r="Q286" s="157"/>
      <c r="R286" s="157"/>
      <c r="S286" s="157"/>
      <c r="T286" s="157"/>
      <c r="U286" s="157"/>
      <c r="V286" s="84"/>
      <c r="W286" s="157"/>
      <c r="X286" s="157"/>
      <c r="Y286" s="157"/>
      <c r="Z286" s="157"/>
      <c r="AA286" s="157"/>
      <c r="AB286" s="157"/>
      <c r="AC286" s="84"/>
    </row>
    <row r="287" spans="1:29" s="90" customFormat="1" ht="12.75" customHeight="1" x14ac:dyDescent="0.2">
      <c r="A287" s="80"/>
      <c r="B287" s="148"/>
      <c r="C287" s="148"/>
      <c r="D287" s="148"/>
      <c r="E287" s="148"/>
      <c r="F287" s="148"/>
      <c r="G287" s="148"/>
      <c r="H287" s="84"/>
      <c r="I287" s="157"/>
      <c r="J287" s="157"/>
      <c r="K287" s="157"/>
      <c r="L287" s="157"/>
      <c r="M287" s="157"/>
      <c r="N287" s="157"/>
      <c r="O287" s="84"/>
      <c r="P287" s="157"/>
      <c r="Q287" s="157"/>
      <c r="R287" s="157"/>
      <c r="S287" s="157"/>
      <c r="T287" s="157"/>
      <c r="U287" s="157"/>
      <c r="V287" s="84"/>
      <c r="W287" s="157"/>
      <c r="X287" s="157"/>
      <c r="Y287" s="157"/>
      <c r="Z287" s="157"/>
      <c r="AA287" s="157"/>
      <c r="AB287" s="157"/>
      <c r="AC287" s="84"/>
    </row>
    <row r="288" spans="1:29" s="90" customFormat="1" ht="12.75" customHeight="1" x14ac:dyDescent="0.2">
      <c r="A288" s="80"/>
      <c r="B288" s="148"/>
      <c r="C288" s="148"/>
      <c r="D288" s="148"/>
      <c r="E288" s="148"/>
      <c r="F288" s="148"/>
      <c r="G288" s="148"/>
      <c r="H288" s="84"/>
      <c r="I288" s="157"/>
      <c r="J288" s="157"/>
      <c r="K288" s="157"/>
      <c r="L288" s="157"/>
      <c r="M288" s="157"/>
      <c r="N288" s="157"/>
      <c r="O288" s="84"/>
      <c r="P288" s="157"/>
      <c r="Q288" s="157"/>
      <c r="R288" s="157"/>
      <c r="S288" s="157"/>
      <c r="T288" s="157"/>
      <c r="U288" s="157"/>
      <c r="V288" s="84"/>
      <c r="W288" s="157"/>
      <c r="X288" s="157"/>
      <c r="Y288" s="157"/>
      <c r="Z288" s="157"/>
      <c r="AA288" s="157"/>
      <c r="AB288" s="157"/>
      <c r="AC288" s="84"/>
    </row>
    <row r="289" spans="1:29" s="90" customFormat="1" ht="12.75" customHeight="1" x14ac:dyDescent="0.2">
      <c r="A289" s="80"/>
      <c r="B289" s="148"/>
      <c r="C289" s="148"/>
      <c r="D289" s="148"/>
      <c r="E289" s="148"/>
      <c r="F289" s="148"/>
      <c r="G289" s="148"/>
      <c r="H289" s="84"/>
      <c r="I289" s="157"/>
      <c r="J289" s="157"/>
      <c r="K289" s="157"/>
      <c r="L289" s="157"/>
      <c r="M289" s="157"/>
      <c r="N289" s="157"/>
      <c r="O289" s="84"/>
      <c r="P289" s="157"/>
      <c r="Q289" s="157"/>
      <c r="R289" s="157"/>
      <c r="S289" s="157"/>
      <c r="T289" s="157"/>
      <c r="U289" s="157"/>
      <c r="V289" s="84"/>
      <c r="W289" s="157"/>
      <c r="X289" s="157"/>
      <c r="Y289" s="157"/>
      <c r="Z289" s="157"/>
      <c r="AA289" s="157"/>
      <c r="AB289" s="157"/>
      <c r="AC289" s="84"/>
    </row>
    <row r="290" spans="1:29" s="90" customFormat="1" ht="12.75" customHeight="1" x14ac:dyDescent="0.2">
      <c r="A290" s="80"/>
      <c r="B290" s="148"/>
      <c r="C290" s="148"/>
      <c r="D290" s="148"/>
      <c r="E290" s="148"/>
      <c r="F290" s="148"/>
      <c r="G290" s="148"/>
      <c r="H290" s="84"/>
      <c r="I290" s="157"/>
      <c r="J290" s="157"/>
      <c r="K290" s="157"/>
      <c r="L290" s="157"/>
      <c r="M290" s="157"/>
      <c r="N290" s="157"/>
      <c r="O290" s="84"/>
      <c r="P290" s="157"/>
      <c r="Q290" s="157"/>
      <c r="R290" s="157"/>
      <c r="S290" s="157"/>
      <c r="T290" s="157"/>
      <c r="U290" s="157"/>
      <c r="V290" s="84"/>
      <c r="W290" s="157"/>
      <c r="X290" s="157"/>
      <c r="Y290" s="157"/>
      <c r="Z290" s="157"/>
      <c r="AA290" s="157"/>
      <c r="AB290" s="157"/>
      <c r="AC290" s="84"/>
    </row>
    <row r="291" spans="1:29" s="90" customFormat="1" ht="12.75" customHeight="1" x14ac:dyDescent="0.2">
      <c r="A291" s="80"/>
      <c r="B291" s="148"/>
      <c r="C291" s="148"/>
      <c r="D291" s="148"/>
      <c r="E291" s="148"/>
      <c r="F291" s="148"/>
      <c r="G291" s="148"/>
      <c r="H291" s="84"/>
      <c r="I291" s="157"/>
      <c r="J291" s="157"/>
      <c r="K291" s="157"/>
      <c r="L291" s="157"/>
      <c r="M291" s="157"/>
      <c r="N291" s="157"/>
      <c r="O291" s="84"/>
      <c r="P291" s="157"/>
      <c r="Q291" s="157"/>
      <c r="R291" s="157"/>
      <c r="S291" s="157"/>
      <c r="T291" s="157"/>
      <c r="U291" s="157"/>
      <c r="V291" s="84"/>
      <c r="W291" s="157"/>
      <c r="X291" s="157"/>
      <c r="Y291" s="157"/>
      <c r="Z291" s="157"/>
      <c r="AA291" s="157"/>
      <c r="AB291" s="157"/>
      <c r="AC291" s="84"/>
    </row>
    <row r="292" spans="1:29" s="90" customFormat="1" ht="12.75" customHeight="1" x14ac:dyDescent="0.2">
      <c r="A292" s="80"/>
      <c r="B292" s="148"/>
      <c r="C292" s="148"/>
      <c r="D292" s="148"/>
      <c r="E292" s="148"/>
      <c r="F292" s="148"/>
      <c r="G292" s="148"/>
      <c r="H292" s="84"/>
      <c r="I292" s="157"/>
      <c r="J292" s="157"/>
      <c r="K292" s="157"/>
      <c r="L292" s="157"/>
      <c r="M292" s="157"/>
      <c r="N292" s="157"/>
      <c r="O292" s="84"/>
      <c r="P292" s="157"/>
      <c r="Q292" s="157"/>
      <c r="R292" s="157"/>
      <c r="S292" s="157"/>
      <c r="T292" s="157"/>
      <c r="U292" s="157"/>
      <c r="V292" s="84"/>
      <c r="W292" s="157"/>
      <c r="X292" s="157"/>
      <c r="Y292" s="157"/>
      <c r="Z292" s="157"/>
      <c r="AA292" s="157"/>
      <c r="AB292" s="157"/>
      <c r="AC292" s="84"/>
    </row>
    <row r="293" spans="1:29" s="90" customFormat="1" ht="12.75" customHeight="1" x14ac:dyDescent="0.2">
      <c r="A293" s="80"/>
      <c r="B293" s="148"/>
      <c r="C293" s="148"/>
      <c r="D293" s="148"/>
      <c r="E293" s="148"/>
      <c r="F293" s="148"/>
      <c r="G293" s="148"/>
      <c r="H293" s="84"/>
      <c r="I293" s="157"/>
      <c r="J293" s="157"/>
      <c r="K293" s="157"/>
      <c r="L293" s="157"/>
      <c r="M293" s="157"/>
      <c r="N293" s="157"/>
      <c r="O293" s="84"/>
      <c r="P293" s="157"/>
      <c r="Q293" s="157"/>
      <c r="R293" s="157"/>
      <c r="S293" s="157"/>
      <c r="T293" s="157"/>
      <c r="U293" s="157"/>
      <c r="V293" s="84"/>
      <c r="W293" s="157"/>
      <c r="X293" s="157"/>
      <c r="Y293" s="157"/>
      <c r="Z293" s="157"/>
      <c r="AA293" s="157"/>
      <c r="AB293" s="157"/>
      <c r="AC293" s="84"/>
    </row>
    <row r="294" spans="1:29" s="90" customFormat="1" ht="12.75" customHeight="1" x14ac:dyDescent="0.2">
      <c r="A294" s="80"/>
      <c r="B294" s="148"/>
      <c r="C294" s="148"/>
      <c r="D294" s="148"/>
      <c r="E294" s="148"/>
      <c r="F294" s="148"/>
      <c r="G294" s="148"/>
      <c r="H294" s="84"/>
      <c r="I294" s="157"/>
      <c r="J294" s="157"/>
      <c r="K294" s="157"/>
      <c r="L294" s="157"/>
      <c r="M294" s="157"/>
      <c r="N294" s="157"/>
      <c r="O294" s="84"/>
      <c r="P294" s="157"/>
      <c r="Q294" s="157"/>
      <c r="R294" s="157"/>
      <c r="S294" s="157"/>
      <c r="T294" s="157"/>
      <c r="U294" s="157"/>
      <c r="V294" s="84"/>
      <c r="W294" s="157"/>
      <c r="X294" s="157"/>
      <c r="Y294" s="157"/>
      <c r="Z294" s="157"/>
      <c r="AA294" s="157"/>
      <c r="AB294" s="157"/>
      <c r="AC294" s="84"/>
    </row>
    <row r="295" spans="1:29" s="90" customFormat="1" ht="12.75" customHeight="1" x14ac:dyDescent="0.2">
      <c r="A295" s="80"/>
      <c r="B295" s="149"/>
      <c r="C295" s="149"/>
      <c r="D295" s="149"/>
      <c r="E295" s="149"/>
      <c r="F295" s="149"/>
      <c r="G295" s="149"/>
      <c r="H295" s="84"/>
      <c r="I295" s="158"/>
      <c r="J295" s="158"/>
      <c r="K295" s="158"/>
      <c r="L295" s="158"/>
      <c r="M295" s="158"/>
      <c r="N295" s="158"/>
      <c r="O295" s="84"/>
      <c r="P295" s="158"/>
      <c r="Q295" s="158"/>
      <c r="R295" s="158"/>
      <c r="S295" s="158"/>
      <c r="T295" s="158"/>
      <c r="U295" s="158"/>
      <c r="V295" s="84"/>
      <c r="W295" s="158"/>
      <c r="X295" s="158"/>
      <c r="Y295" s="158"/>
      <c r="Z295" s="158"/>
      <c r="AA295" s="158"/>
      <c r="AB295" s="158"/>
      <c r="AC295" s="84"/>
    </row>
    <row r="296" spans="1:29" s="90" customFormat="1" ht="9.75" customHeight="1" x14ac:dyDescent="0.2">
      <c r="A296" s="80"/>
      <c r="B296" s="133" t="s">
        <v>330</v>
      </c>
      <c r="C296" s="134"/>
      <c r="D296" s="134"/>
      <c r="E296" s="134"/>
      <c r="F296" s="134"/>
      <c r="G296" s="135"/>
      <c r="H296" s="84"/>
      <c r="I296" s="133"/>
      <c r="J296" s="134"/>
      <c r="K296" s="134"/>
      <c r="L296" s="134"/>
      <c r="M296" s="134"/>
      <c r="N296" s="135"/>
      <c r="O296" s="84"/>
      <c r="P296" s="133"/>
      <c r="Q296" s="134"/>
      <c r="R296" s="134"/>
      <c r="S296" s="134"/>
      <c r="T296" s="134"/>
      <c r="U296" s="135"/>
      <c r="V296" s="84"/>
      <c r="W296" s="133"/>
      <c r="X296" s="134"/>
      <c r="Y296" s="134"/>
      <c r="Z296" s="134"/>
      <c r="AA296" s="134"/>
      <c r="AB296" s="135"/>
      <c r="AC296" s="84"/>
    </row>
    <row r="297" spans="1:29" s="90" customFormat="1" x14ac:dyDescent="0.2">
      <c r="A297" s="80"/>
      <c r="B297" s="85" t="str">
        <f ca="1">(INDIRECT("Data!A"&amp;3))</f>
        <v>EID</v>
      </c>
      <c r="C297" s="86">
        <v>5</v>
      </c>
      <c r="D297" s="86" t="str">
        <f ca="1">IF(INDIRECT("Events! D"&amp;VALUE(C297))=0,"",INDIRECT("Events!D"&amp;VALUE(C297)))</f>
        <v>Mishneh Torah, Gezelah Va'Avedah 11:14</v>
      </c>
      <c r="E297" s="87"/>
      <c r="F297" s="88" t="s">
        <v>180</v>
      </c>
      <c r="G297" s="89" t="str">
        <f ca="1">(INDIRECT("Data!E"&amp;1))</f>
        <v>0.1.5</v>
      </c>
      <c r="H297" s="84"/>
      <c r="I297" s="85"/>
      <c r="J297" s="86"/>
      <c r="K297" s="86"/>
      <c r="L297" s="87"/>
      <c r="M297" s="88"/>
      <c r="N297" s="89"/>
      <c r="O297" s="84"/>
      <c r="P297" s="85"/>
      <c r="Q297" s="86"/>
      <c r="R297" s="86"/>
      <c r="S297" s="87"/>
      <c r="T297" s="88"/>
      <c r="U297" s="89"/>
      <c r="V297" s="84"/>
      <c r="W297" s="85"/>
      <c r="X297" s="86"/>
      <c r="Y297" s="86"/>
      <c r="Z297" s="87"/>
      <c r="AA297" s="88"/>
      <c r="AB297" s="89"/>
      <c r="AC297" s="84"/>
    </row>
    <row r="298" spans="1:29" s="94" customFormat="1" ht="11.25" customHeight="1" x14ac:dyDescent="0.2">
      <c r="A298" s="80"/>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row>
    <row r="299" spans="1:29" s="95" customFormat="1" ht="33.75" customHeight="1" thickBot="1" x14ac:dyDescent="0.35">
      <c r="A299" s="82"/>
      <c r="B299" s="146"/>
      <c r="C299" s="146"/>
      <c r="D299" s="146"/>
      <c r="E299" s="146"/>
      <c r="F299" s="146"/>
      <c r="G299" s="146"/>
      <c r="H299" s="83"/>
      <c r="I299" s="146"/>
      <c r="J299" s="146"/>
      <c r="K299" s="146"/>
      <c r="L299" s="146"/>
      <c r="M299" s="146"/>
      <c r="N299" s="146"/>
      <c r="O299" s="83"/>
      <c r="P299" s="146"/>
      <c r="Q299" s="146"/>
      <c r="R299" s="146"/>
      <c r="S299" s="146"/>
      <c r="T299" s="146"/>
      <c r="U299" s="146"/>
      <c r="V299" s="83"/>
      <c r="W299" s="146"/>
      <c r="X299" s="146"/>
      <c r="Y299" s="146"/>
      <c r="Z299" s="146"/>
      <c r="AA299" s="146"/>
      <c r="AB299" s="146"/>
      <c r="AC299" s="83"/>
    </row>
    <row r="300" spans="1:29" s="90" customFormat="1" ht="18.75" thickTop="1" thickBot="1" x14ac:dyDescent="0.35">
      <c r="A300" s="80"/>
      <c r="B300" s="123"/>
      <c r="C300" s="123"/>
      <c r="D300" s="123"/>
      <c r="E300" s="123"/>
      <c r="F300" s="123"/>
      <c r="G300" s="123"/>
      <c r="H300" s="84"/>
      <c r="I300" s="123"/>
      <c r="J300" s="123"/>
      <c r="K300" s="123"/>
      <c r="L300" s="123"/>
      <c r="M300" s="123"/>
      <c r="N300" s="123"/>
      <c r="O300" s="84"/>
      <c r="P300" s="123"/>
      <c r="Q300" s="123"/>
      <c r="R300" s="123"/>
      <c r="S300" s="123"/>
      <c r="T300" s="123"/>
      <c r="U300" s="123"/>
      <c r="V300" s="84"/>
      <c r="W300" s="123"/>
      <c r="X300" s="123"/>
      <c r="Y300" s="123"/>
      <c r="Z300" s="123"/>
      <c r="AA300" s="123"/>
      <c r="AB300" s="123"/>
      <c r="AC300" s="84"/>
    </row>
    <row r="301" spans="1:29" s="90" customFormat="1" ht="12.75" customHeight="1" thickTop="1" x14ac:dyDescent="0.2">
      <c r="A301" s="80"/>
      <c r="B301" s="153"/>
      <c r="C301" s="153"/>
      <c r="D301" s="153"/>
      <c r="E301" s="153"/>
      <c r="F301" s="153"/>
      <c r="G301" s="153"/>
      <c r="H301" s="84"/>
      <c r="I301" s="153"/>
      <c r="J301" s="153"/>
      <c r="K301" s="153"/>
      <c r="L301" s="153"/>
      <c r="M301" s="153"/>
      <c r="N301" s="153"/>
      <c r="O301" s="84"/>
      <c r="P301" s="153"/>
      <c r="Q301" s="153"/>
      <c r="R301" s="153"/>
      <c r="S301" s="153"/>
      <c r="T301" s="153"/>
      <c r="U301" s="153"/>
      <c r="V301" s="84"/>
      <c r="W301" s="136"/>
      <c r="X301" s="136"/>
      <c r="Y301" s="136"/>
      <c r="Z301" s="136"/>
      <c r="AA301" s="136"/>
      <c r="AB301" s="136"/>
      <c r="AC301" s="84"/>
    </row>
    <row r="302" spans="1:29" s="90" customFormat="1" ht="12.75" customHeight="1" x14ac:dyDescent="0.2">
      <c r="A302" s="80"/>
      <c r="B302" s="154"/>
      <c r="C302" s="154"/>
      <c r="D302" s="154"/>
      <c r="E302" s="154"/>
      <c r="F302" s="154"/>
      <c r="G302" s="154"/>
      <c r="H302" s="84"/>
      <c r="I302" s="154"/>
      <c r="J302" s="154"/>
      <c r="K302" s="154"/>
      <c r="L302" s="154"/>
      <c r="M302" s="154"/>
      <c r="N302" s="154"/>
      <c r="O302" s="84"/>
      <c r="P302" s="154"/>
      <c r="Q302" s="154"/>
      <c r="R302" s="154"/>
      <c r="S302" s="154"/>
      <c r="T302" s="154"/>
      <c r="U302" s="154"/>
      <c r="V302" s="84"/>
      <c r="W302" s="137"/>
      <c r="X302" s="137"/>
      <c r="Y302" s="137"/>
      <c r="Z302" s="137"/>
      <c r="AA302" s="137"/>
      <c r="AB302" s="137"/>
      <c r="AC302" s="84"/>
    </row>
    <row r="303" spans="1:29" s="90" customFormat="1" ht="12.75" customHeight="1" x14ac:dyDescent="0.2">
      <c r="A303" s="80"/>
      <c r="B303" s="154"/>
      <c r="C303" s="154"/>
      <c r="D303" s="154"/>
      <c r="E303" s="154"/>
      <c r="F303" s="154"/>
      <c r="G303" s="154"/>
      <c r="H303" s="84"/>
      <c r="I303" s="154"/>
      <c r="J303" s="154"/>
      <c r="K303" s="154"/>
      <c r="L303" s="154"/>
      <c r="M303" s="154"/>
      <c r="N303" s="154"/>
      <c r="O303" s="84"/>
      <c r="P303" s="154"/>
      <c r="Q303" s="154"/>
      <c r="R303" s="154"/>
      <c r="S303" s="154"/>
      <c r="T303" s="154"/>
      <c r="U303" s="154"/>
      <c r="V303" s="84"/>
      <c r="W303" s="137"/>
      <c r="X303" s="137"/>
      <c r="Y303" s="137"/>
      <c r="Z303" s="137"/>
      <c r="AA303" s="137"/>
      <c r="AB303" s="137"/>
      <c r="AC303" s="84"/>
    </row>
    <row r="304" spans="1:29" s="90" customFormat="1" ht="12.75" customHeight="1" x14ac:dyDescent="0.2">
      <c r="A304" s="80"/>
      <c r="B304" s="154"/>
      <c r="C304" s="154"/>
      <c r="D304" s="154"/>
      <c r="E304" s="154"/>
      <c r="F304" s="154"/>
      <c r="G304" s="154"/>
      <c r="H304" s="84"/>
      <c r="I304" s="154"/>
      <c r="J304" s="154"/>
      <c r="K304" s="154"/>
      <c r="L304" s="154"/>
      <c r="M304" s="154"/>
      <c r="N304" s="154"/>
      <c r="O304" s="84"/>
      <c r="P304" s="154"/>
      <c r="Q304" s="154"/>
      <c r="R304" s="154"/>
      <c r="S304" s="154"/>
      <c r="T304" s="154"/>
      <c r="U304" s="154"/>
      <c r="V304" s="84"/>
      <c r="W304" s="137"/>
      <c r="X304" s="137"/>
      <c r="Y304" s="137"/>
      <c r="Z304" s="137"/>
      <c r="AA304" s="137"/>
      <c r="AB304" s="137"/>
      <c r="AC304" s="84"/>
    </row>
    <row r="305" spans="1:29" s="90" customFormat="1" ht="12.75" customHeight="1" x14ac:dyDescent="0.2">
      <c r="A305" s="80"/>
      <c r="B305" s="154"/>
      <c r="C305" s="154"/>
      <c r="D305" s="154"/>
      <c r="E305" s="154"/>
      <c r="F305" s="154"/>
      <c r="G305" s="154"/>
      <c r="H305" s="84"/>
      <c r="I305" s="154"/>
      <c r="J305" s="154"/>
      <c r="K305" s="154"/>
      <c r="L305" s="154"/>
      <c r="M305" s="154"/>
      <c r="N305" s="154"/>
      <c r="O305" s="84"/>
      <c r="P305" s="154"/>
      <c r="Q305" s="154"/>
      <c r="R305" s="154"/>
      <c r="S305" s="154"/>
      <c r="T305" s="154"/>
      <c r="U305" s="154"/>
      <c r="V305" s="84"/>
      <c r="W305" s="137"/>
      <c r="X305" s="137"/>
      <c r="Y305" s="137"/>
      <c r="Z305" s="137"/>
      <c r="AA305" s="137"/>
      <c r="AB305" s="137"/>
      <c r="AC305" s="84"/>
    </row>
    <row r="306" spans="1:29" s="90" customFormat="1" ht="12.75" customHeight="1" x14ac:dyDescent="0.2">
      <c r="A306" s="80"/>
      <c r="B306" s="154"/>
      <c r="C306" s="154"/>
      <c r="D306" s="154"/>
      <c r="E306" s="154"/>
      <c r="F306" s="154"/>
      <c r="G306" s="154"/>
      <c r="H306" s="84"/>
      <c r="I306" s="154"/>
      <c r="J306" s="154"/>
      <c r="K306" s="154"/>
      <c r="L306" s="154"/>
      <c r="M306" s="154"/>
      <c r="N306" s="154"/>
      <c r="O306" s="84"/>
      <c r="P306" s="154"/>
      <c r="Q306" s="154"/>
      <c r="R306" s="154"/>
      <c r="S306" s="154"/>
      <c r="T306" s="154"/>
      <c r="U306" s="154"/>
      <c r="V306" s="84"/>
      <c r="W306" s="137"/>
      <c r="X306" s="137"/>
      <c r="Y306" s="137"/>
      <c r="Z306" s="137"/>
      <c r="AA306" s="137"/>
      <c r="AB306" s="137"/>
      <c r="AC306" s="84"/>
    </row>
    <row r="307" spans="1:29" s="90" customFormat="1" ht="12.75" customHeight="1" x14ac:dyDescent="0.2">
      <c r="A307" s="80"/>
      <c r="B307" s="154"/>
      <c r="C307" s="154"/>
      <c r="D307" s="154"/>
      <c r="E307" s="154"/>
      <c r="F307" s="154"/>
      <c r="G307" s="154"/>
      <c r="H307" s="84"/>
      <c r="I307" s="154"/>
      <c r="J307" s="154"/>
      <c r="K307" s="154"/>
      <c r="L307" s="154"/>
      <c r="M307" s="154"/>
      <c r="N307" s="154"/>
      <c r="O307" s="84"/>
      <c r="P307" s="154"/>
      <c r="Q307" s="154"/>
      <c r="R307" s="154"/>
      <c r="S307" s="154"/>
      <c r="T307" s="154"/>
      <c r="U307" s="154"/>
      <c r="V307" s="84"/>
      <c r="W307" s="137"/>
      <c r="X307" s="137"/>
      <c r="Y307" s="137"/>
      <c r="Z307" s="137"/>
      <c r="AA307" s="137"/>
      <c r="AB307" s="137"/>
      <c r="AC307" s="84"/>
    </row>
    <row r="308" spans="1:29" s="90" customFormat="1" ht="12.75" customHeight="1" x14ac:dyDescent="0.2">
      <c r="A308" s="80"/>
      <c r="B308" s="154"/>
      <c r="C308" s="154"/>
      <c r="D308" s="154"/>
      <c r="E308" s="154"/>
      <c r="F308" s="154"/>
      <c r="G308" s="154"/>
      <c r="H308" s="84"/>
      <c r="I308" s="154"/>
      <c r="J308" s="154"/>
      <c r="K308" s="154"/>
      <c r="L308" s="154"/>
      <c r="M308" s="154"/>
      <c r="N308" s="154"/>
      <c r="O308" s="84"/>
      <c r="P308" s="154"/>
      <c r="Q308" s="154"/>
      <c r="R308" s="154"/>
      <c r="S308" s="154"/>
      <c r="T308" s="154"/>
      <c r="U308" s="154"/>
      <c r="V308" s="84"/>
      <c r="W308" s="137"/>
      <c r="X308" s="137"/>
      <c r="Y308" s="137"/>
      <c r="Z308" s="137"/>
      <c r="AA308" s="137"/>
      <c r="AB308" s="137"/>
      <c r="AC308" s="84"/>
    </row>
    <row r="309" spans="1:29" s="90" customFormat="1" ht="12.75" customHeight="1" x14ac:dyDescent="0.2">
      <c r="A309" s="80"/>
      <c r="B309" s="154"/>
      <c r="C309" s="154"/>
      <c r="D309" s="154"/>
      <c r="E309" s="154"/>
      <c r="F309" s="154"/>
      <c r="G309" s="154"/>
      <c r="H309" s="84"/>
      <c r="I309" s="154"/>
      <c r="J309" s="154"/>
      <c r="K309" s="154"/>
      <c r="L309" s="154"/>
      <c r="M309" s="154"/>
      <c r="N309" s="154"/>
      <c r="O309" s="84"/>
      <c r="P309" s="154"/>
      <c r="Q309" s="154"/>
      <c r="R309" s="154"/>
      <c r="S309" s="154"/>
      <c r="T309" s="154"/>
      <c r="U309" s="154"/>
      <c r="V309" s="84"/>
      <c r="W309" s="137"/>
      <c r="X309" s="137"/>
      <c r="Y309" s="137"/>
      <c r="Z309" s="137"/>
      <c r="AA309" s="137"/>
      <c r="AB309" s="137"/>
      <c r="AC309" s="84"/>
    </row>
    <row r="310" spans="1:29" s="90" customFormat="1" ht="12.75" customHeight="1" x14ac:dyDescent="0.2">
      <c r="A310" s="80"/>
      <c r="B310" s="154"/>
      <c r="C310" s="154"/>
      <c r="D310" s="154"/>
      <c r="E310" s="154"/>
      <c r="F310" s="154"/>
      <c r="G310" s="154"/>
      <c r="H310" s="84"/>
      <c r="I310" s="154"/>
      <c r="J310" s="154"/>
      <c r="K310" s="154"/>
      <c r="L310" s="154"/>
      <c r="M310" s="154"/>
      <c r="N310" s="154"/>
      <c r="O310" s="84"/>
      <c r="P310" s="154"/>
      <c r="Q310" s="154"/>
      <c r="R310" s="154"/>
      <c r="S310" s="154"/>
      <c r="T310" s="154"/>
      <c r="U310" s="154"/>
      <c r="V310" s="84"/>
      <c r="W310" s="137"/>
      <c r="X310" s="137"/>
      <c r="Y310" s="137"/>
      <c r="Z310" s="137"/>
      <c r="AA310" s="137"/>
      <c r="AB310" s="137"/>
      <c r="AC310" s="84"/>
    </row>
    <row r="311" spans="1:29" s="90" customFormat="1" ht="12.75" customHeight="1" x14ac:dyDescent="0.2">
      <c r="A311" s="80"/>
      <c r="B311" s="154"/>
      <c r="C311" s="154"/>
      <c r="D311" s="154"/>
      <c r="E311" s="154"/>
      <c r="F311" s="154"/>
      <c r="G311" s="154"/>
      <c r="H311" s="84"/>
      <c r="I311" s="154"/>
      <c r="J311" s="154"/>
      <c r="K311" s="154"/>
      <c r="L311" s="154"/>
      <c r="M311" s="154"/>
      <c r="N311" s="154"/>
      <c r="O311" s="84"/>
      <c r="P311" s="154"/>
      <c r="Q311" s="154"/>
      <c r="R311" s="154"/>
      <c r="S311" s="154"/>
      <c r="T311" s="154"/>
      <c r="U311" s="154"/>
      <c r="V311" s="84"/>
      <c r="W311" s="137"/>
      <c r="X311" s="137"/>
      <c r="Y311" s="137"/>
      <c r="Z311" s="137"/>
      <c r="AA311" s="137"/>
      <c r="AB311" s="137"/>
      <c r="AC311" s="84"/>
    </row>
    <row r="312" spans="1:29" s="90" customFormat="1" ht="12.75" customHeight="1" x14ac:dyDescent="0.2">
      <c r="A312" s="80"/>
      <c r="B312" s="155"/>
      <c r="C312" s="155"/>
      <c r="D312" s="155"/>
      <c r="E312" s="155"/>
      <c r="F312" s="155"/>
      <c r="G312" s="155"/>
      <c r="H312" s="84"/>
      <c r="I312" s="155"/>
      <c r="J312" s="155"/>
      <c r="K312" s="155"/>
      <c r="L312" s="155"/>
      <c r="M312" s="155"/>
      <c r="N312" s="155"/>
      <c r="O312" s="84"/>
      <c r="P312" s="155"/>
      <c r="Q312" s="155"/>
      <c r="R312" s="155"/>
      <c r="S312" s="155"/>
      <c r="T312" s="155"/>
      <c r="U312" s="155"/>
      <c r="V312" s="84"/>
      <c r="W312" s="138"/>
      <c r="X312" s="138"/>
      <c r="Y312" s="138"/>
      <c r="Z312" s="138"/>
      <c r="AA312" s="138"/>
      <c r="AB312" s="138"/>
      <c r="AC312" s="84"/>
    </row>
    <row r="313" spans="1:29" s="90" customFormat="1" ht="9.75" customHeight="1" x14ac:dyDescent="0.2">
      <c r="A313" s="80"/>
      <c r="B313" s="133"/>
      <c r="C313" s="134"/>
      <c r="D313" s="134"/>
      <c r="E313" s="134"/>
      <c r="F313" s="134"/>
      <c r="G313" s="135"/>
      <c r="H313" s="84"/>
      <c r="I313" s="133"/>
      <c r="J313" s="134"/>
      <c r="K313" s="134"/>
      <c r="L313" s="134"/>
      <c r="M313" s="134"/>
      <c r="N313" s="135"/>
      <c r="O313" s="84"/>
      <c r="P313" s="133"/>
      <c r="Q313" s="134"/>
      <c r="R313" s="134"/>
      <c r="S313" s="134"/>
      <c r="T313" s="134"/>
      <c r="U313" s="135"/>
      <c r="V313" s="84"/>
      <c r="W313" s="133"/>
      <c r="X313" s="134"/>
      <c r="Y313" s="134"/>
      <c r="Z313" s="134"/>
      <c r="AA313" s="134"/>
      <c r="AB313" s="135"/>
      <c r="AC313" s="84"/>
    </row>
    <row r="314" spans="1:29" s="90" customFormat="1" x14ac:dyDescent="0.2">
      <c r="A314" s="80"/>
      <c r="B314" s="85"/>
      <c r="C314" s="86"/>
      <c r="D314" s="86"/>
      <c r="E314" s="87"/>
      <c r="F314" s="88"/>
      <c r="G314" s="89"/>
      <c r="H314" s="84"/>
      <c r="I314" s="85"/>
      <c r="J314" s="86"/>
      <c r="K314" s="86"/>
      <c r="L314" s="87"/>
      <c r="M314" s="88"/>
      <c r="N314" s="89"/>
      <c r="O314" s="84"/>
      <c r="P314" s="85"/>
      <c r="Q314" s="86"/>
      <c r="R314" s="86"/>
      <c r="S314" s="87"/>
      <c r="T314" s="88"/>
      <c r="U314" s="89"/>
      <c r="V314" s="84"/>
      <c r="W314" s="85"/>
      <c r="X314" s="86"/>
      <c r="Y314" s="86"/>
      <c r="Z314" s="87"/>
      <c r="AA314" s="88"/>
      <c r="AB314" s="89"/>
      <c r="AC314" s="84"/>
    </row>
    <row r="315" spans="1:29" s="94" customFormat="1" ht="11.25" customHeight="1" x14ac:dyDescent="0.2">
      <c r="A315" s="80"/>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row>
    <row r="316" spans="1:29" s="94" customFormat="1" ht="11.25" customHeight="1" x14ac:dyDescent="0.2">
      <c r="A316" s="80"/>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row>
    <row r="317" spans="1:29" s="95" customFormat="1" ht="33.75" customHeight="1" thickBot="1" x14ac:dyDescent="0.35">
      <c r="A317" s="82"/>
      <c r="B317" s="146"/>
      <c r="C317" s="146"/>
      <c r="D317" s="146"/>
      <c r="E317" s="146"/>
      <c r="F317" s="146"/>
      <c r="G317" s="146"/>
      <c r="H317" s="83"/>
      <c r="I317" s="146"/>
      <c r="J317" s="146"/>
      <c r="K317" s="146"/>
      <c r="L317" s="146"/>
      <c r="M317" s="146"/>
      <c r="N317" s="146"/>
      <c r="O317" s="83"/>
      <c r="P317" s="146"/>
      <c r="Q317" s="146"/>
      <c r="R317" s="146"/>
      <c r="S317" s="146"/>
      <c r="T317" s="146"/>
      <c r="U317" s="146"/>
      <c r="V317" s="83"/>
      <c r="W317" s="146" t="s">
        <v>328</v>
      </c>
      <c r="X317" s="146"/>
      <c r="Y317" s="146"/>
      <c r="Z317" s="146"/>
      <c r="AA317" s="146"/>
      <c r="AB317" s="146"/>
      <c r="AC317" s="83"/>
    </row>
    <row r="318" spans="1:29" s="90" customFormat="1" ht="18.75" thickTop="1" thickBot="1" x14ac:dyDescent="0.35">
      <c r="A318" s="80"/>
      <c r="B318" s="123"/>
      <c r="C318" s="123"/>
      <c r="D318" s="123"/>
      <c r="E318" s="123"/>
      <c r="F318" s="123"/>
      <c r="G318" s="123"/>
      <c r="H318" s="84"/>
      <c r="I318" s="123"/>
      <c r="J318" s="123"/>
      <c r="K318" s="123"/>
      <c r="L318" s="123"/>
      <c r="M318" s="123"/>
      <c r="N318" s="123"/>
      <c r="O318" s="84"/>
      <c r="P318" s="123"/>
      <c r="Q318" s="123"/>
      <c r="R318" s="123"/>
      <c r="S318" s="123"/>
      <c r="T318" s="123"/>
      <c r="U318" s="123"/>
      <c r="V318" s="84"/>
      <c r="W318" s="123"/>
      <c r="X318" s="123"/>
      <c r="Y318" s="123"/>
      <c r="Z318" s="123"/>
      <c r="AA318" s="123"/>
      <c r="AB318" s="123"/>
      <c r="AC318" s="84"/>
    </row>
    <row r="319" spans="1:29" s="90" customFormat="1" ht="12.75" customHeight="1" thickTop="1" x14ac:dyDescent="0.2">
      <c r="A319" s="80"/>
      <c r="B319" s="136"/>
      <c r="C319" s="136"/>
      <c r="D319" s="136"/>
      <c r="E319" s="136"/>
      <c r="F319" s="136"/>
      <c r="G319" s="136"/>
      <c r="H319" s="84"/>
      <c r="I319" s="153"/>
      <c r="J319" s="153"/>
      <c r="K319" s="153"/>
      <c r="L319" s="153"/>
      <c r="M319" s="153"/>
      <c r="N319" s="153"/>
      <c r="O319" s="84"/>
      <c r="P319" s="153"/>
      <c r="Q319" s="153"/>
      <c r="R319" s="153"/>
      <c r="S319" s="153"/>
      <c r="T319" s="153"/>
      <c r="U319" s="153"/>
      <c r="V319" s="84"/>
      <c r="W319" s="147" t="str">
        <f>B296</f>
        <v>Season 2</v>
      </c>
      <c r="X319" s="147"/>
      <c r="Y319" s="147"/>
      <c r="Z319" s="147"/>
      <c r="AA319" s="147"/>
      <c r="AB319" s="147"/>
      <c r="AC319" s="84"/>
    </row>
    <row r="320" spans="1:29" s="90" customFormat="1" ht="12.75" customHeight="1" x14ac:dyDescent="0.2">
      <c r="A320" s="80"/>
      <c r="B320" s="137"/>
      <c r="C320" s="137"/>
      <c r="D320" s="137"/>
      <c r="E320" s="137"/>
      <c r="F320" s="137"/>
      <c r="G320" s="137"/>
      <c r="H320" s="84"/>
      <c r="I320" s="154"/>
      <c r="J320" s="154"/>
      <c r="K320" s="154"/>
      <c r="L320" s="154"/>
      <c r="M320" s="154"/>
      <c r="N320" s="154"/>
      <c r="O320" s="84"/>
      <c r="P320" s="154"/>
      <c r="Q320" s="154"/>
      <c r="R320" s="154"/>
      <c r="S320" s="154"/>
      <c r="T320" s="154"/>
      <c r="U320" s="154"/>
      <c r="V320" s="84"/>
      <c r="W320" s="148"/>
      <c r="X320" s="148"/>
      <c r="Y320" s="148"/>
      <c r="Z320" s="148"/>
      <c r="AA320" s="148"/>
      <c r="AB320" s="148"/>
      <c r="AC320" s="84"/>
    </row>
    <row r="321" spans="1:29" s="90" customFormat="1" ht="12.75" customHeight="1" x14ac:dyDescent="0.2">
      <c r="A321" s="80"/>
      <c r="B321" s="137"/>
      <c r="C321" s="137"/>
      <c r="D321" s="137"/>
      <c r="E321" s="137"/>
      <c r="F321" s="137"/>
      <c r="G321" s="137"/>
      <c r="H321" s="84"/>
      <c r="I321" s="154"/>
      <c r="J321" s="154"/>
      <c r="K321" s="154"/>
      <c r="L321" s="154"/>
      <c r="M321" s="154"/>
      <c r="N321" s="154"/>
      <c r="O321" s="84"/>
      <c r="P321" s="154"/>
      <c r="Q321" s="154"/>
      <c r="R321" s="154"/>
      <c r="S321" s="154"/>
      <c r="T321" s="154"/>
      <c r="U321" s="154"/>
      <c r="V321" s="84"/>
      <c r="W321" s="148"/>
      <c r="X321" s="148"/>
      <c r="Y321" s="148"/>
      <c r="Z321" s="148"/>
      <c r="AA321" s="148"/>
      <c r="AB321" s="148"/>
      <c r="AC321" s="84"/>
    </row>
    <row r="322" spans="1:29" s="90" customFormat="1" ht="12.75" customHeight="1" x14ac:dyDescent="0.2">
      <c r="A322" s="80"/>
      <c r="B322" s="137"/>
      <c r="C322" s="137"/>
      <c r="D322" s="137"/>
      <c r="E322" s="137"/>
      <c r="F322" s="137"/>
      <c r="G322" s="137"/>
      <c r="H322" s="84"/>
      <c r="I322" s="154"/>
      <c r="J322" s="154"/>
      <c r="K322" s="154"/>
      <c r="L322" s="154"/>
      <c r="M322" s="154"/>
      <c r="N322" s="154"/>
      <c r="O322" s="84"/>
      <c r="P322" s="154"/>
      <c r="Q322" s="154"/>
      <c r="R322" s="154"/>
      <c r="S322" s="154"/>
      <c r="T322" s="154"/>
      <c r="U322" s="154"/>
      <c r="V322" s="84"/>
      <c r="W322" s="148"/>
      <c r="X322" s="148"/>
      <c r="Y322" s="148"/>
      <c r="Z322" s="148"/>
      <c r="AA322" s="148"/>
      <c r="AB322" s="148"/>
      <c r="AC322" s="84"/>
    </row>
    <row r="323" spans="1:29" s="90" customFormat="1" ht="12.75" customHeight="1" x14ac:dyDescent="0.2">
      <c r="A323" s="80"/>
      <c r="B323" s="137"/>
      <c r="C323" s="137"/>
      <c r="D323" s="137"/>
      <c r="E323" s="137"/>
      <c r="F323" s="137"/>
      <c r="G323" s="137"/>
      <c r="H323" s="84"/>
      <c r="I323" s="154"/>
      <c r="J323" s="154"/>
      <c r="K323" s="154"/>
      <c r="L323" s="154"/>
      <c r="M323" s="154"/>
      <c r="N323" s="154"/>
      <c r="O323" s="84"/>
      <c r="P323" s="154"/>
      <c r="Q323" s="154"/>
      <c r="R323" s="154"/>
      <c r="S323" s="154"/>
      <c r="T323" s="154"/>
      <c r="U323" s="154"/>
      <c r="V323" s="84"/>
      <c r="W323" s="148"/>
      <c r="X323" s="148"/>
      <c r="Y323" s="148"/>
      <c r="Z323" s="148"/>
      <c r="AA323" s="148"/>
      <c r="AB323" s="148"/>
      <c r="AC323" s="84"/>
    </row>
    <row r="324" spans="1:29" s="90" customFormat="1" ht="12.75" customHeight="1" x14ac:dyDescent="0.2">
      <c r="A324" s="80"/>
      <c r="B324" s="137"/>
      <c r="C324" s="137"/>
      <c r="D324" s="137"/>
      <c r="E324" s="137"/>
      <c r="F324" s="137"/>
      <c r="G324" s="137"/>
      <c r="H324" s="84"/>
      <c r="I324" s="154"/>
      <c r="J324" s="154"/>
      <c r="K324" s="154"/>
      <c r="L324" s="154"/>
      <c r="M324" s="154"/>
      <c r="N324" s="154"/>
      <c r="O324" s="84"/>
      <c r="P324" s="154"/>
      <c r="Q324" s="154"/>
      <c r="R324" s="154"/>
      <c r="S324" s="154"/>
      <c r="T324" s="154"/>
      <c r="U324" s="154"/>
      <c r="V324" s="84"/>
      <c r="W324" s="148"/>
      <c r="X324" s="148"/>
      <c r="Y324" s="148"/>
      <c r="Z324" s="148"/>
      <c r="AA324" s="148"/>
      <c r="AB324" s="148"/>
      <c r="AC324" s="84"/>
    </row>
    <row r="325" spans="1:29" s="90" customFormat="1" ht="12.75" customHeight="1" x14ac:dyDescent="0.2">
      <c r="A325" s="80"/>
      <c r="B325" s="137"/>
      <c r="C325" s="137"/>
      <c r="D325" s="137"/>
      <c r="E325" s="137"/>
      <c r="F325" s="137"/>
      <c r="G325" s="137"/>
      <c r="H325" s="84"/>
      <c r="I325" s="154"/>
      <c r="J325" s="154"/>
      <c r="K325" s="154"/>
      <c r="L325" s="154"/>
      <c r="M325" s="154"/>
      <c r="N325" s="154"/>
      <c r="O325" s="84"/>
      <c r="P325" s="154"/>
      <c r="Q325" s="154"/>
      <c r="R325" s="154"/>
      <c r="S325" s="154"/>
      <c r="T325" s="154"/>
      <c r="U325" s="154"/>
      <c r="V325" s="84"/>
      <c r="W325" s="148"/>
      <c r="X325" s="148"/>
      <c r="Y325" s="148"/>
      <c r="Z325" s="148"/>
      <c r="AA325" s="148"/>
      <c r="AB325" s="148"/>
      <c r="AC325" s="84"/>
    </row>
    <row r="326" spans="1:29" s="90" customFormat="1" ht="12.75" customHeight="1" x14ac:dyDescent="0.2">
      <c r="A326" s="80"/>
      <c r="B326" s="137"/>
      <c r="C326" s="137"/>
      <c r="D326" s="137"/>
      <c r="E326" s="137"/>
      <c r="F326" s="137"/>
      <c r="G326" s="137"/>
      <c r="H326" s="84"/>
      <c r="I326" s="154"/>
      <c r="J326" s="154"/>
      <c r="K326" s="154"/>
      <c r="L326" s="154"/>
      <c r="M326" s="154"/>
      <c r="N326" s="154"/>
      <c r="O326" s="84"/>
      <c r="P326" s="154"/>
      <c r="Q326" s="154"/>
      <c r="R326" s="154"/>
      <c r="S326" s="154"/>
      <c r="T326" s="154"/>
      <c r="U326" s="154"/>
      <c r="V326" s="84"/>
      <c r="W326" s="148"/>
      <c r="X326" s="148"/>
      <c r="Y326" s="148"/>
      <c r="Z326" s="148"/>
      <c r="AA326" s="148"/>
      <c r="AB326" s="148"/>
      <c r="AC326" s="84"/>
    </row>
    <row r="327" spans="1:29" s="90" customFormat="1" ht="12.75" customHeight="1" x14ac:dyDescent="0.2">
      <c r="A327" s="80"/>
      <c r="B327" s="137"/>
      <c r="C327" s="137"/>
      <c r="D327" s="137"/>
      <c r="E327" s="137"/>
      <c r="F327" s="137"/>
      <c r="G327" s="137"/>
      <c r="H327" s="84"/>
      <c r="I327" s="154"/>
      <c r="J327" s="154"/>
      <c r="K327" s="154"/>
      <c r="L327" s="154"/>
      <c r="M327" s="154"/>
      <c r="N327" s="154"/>
      <c r="O327" s="84"/>
      <c r="P327" s="154"/>
      <c r="Q327" s="154"/>
      <c r="R327" s="154"/>
      <c r="S327" s="154"/>
      <c r="T327" s="154"/>
      <c r="U327" s="154"/>
      <c r="V327" s="84"/>
      <c r="W327" s="148"/>
      <c r="X327" s="148"/>
      <c r="Y327" s="148"/>
      <c r="Z327" s="148"/>
      <c r="AA327" s="148"/>
      <c r="AB327" s="148"/>
      <c r="AC327" s="84"/>
    </row>
    <row r="328" spans="1:29" s="90" customFormat="1" ht="12.75" customHeight="1" x14ac:dyDescent="0.2">
      <c r="A328" s="80"/>
      <c r="B328" s="137"/>
      <c r="C328" s="137"/>
      <c r="D328" s="137"/>
      <c r="E328" s="137"/>
      <c r="F328" s="137"/>
      <c r="G328" s="137"/>
      <c r="H328" s="84"/>
      <c r="I328" s="154"/>
      <c r="J328" s="154"/>
      <c r="K328" s="154"/>
      <c r="L328" s="154"/>
      <c r="M328" s="154"/>
      <c r="N328" s="154"/>
      <c r="O328" s="84"/>
      <c r="P328" s="154"/>
      <c r="Q328" s="154"/>
      <c r="R328" s="154"/>
      <c r="S328" s="154"/>
      <c r="T328" s="154"/>
      <c r="U328" s="154"/>
      <c r="V328" s="84"/>
      <c r="W328" s="148"/>
      <c r="X328" s="148"/>
      <c r="Y328" s="148"/>
      <c r="Z328" s="148"/>
      <c r="AA328" s="148"/>
      <c r="AB328" s="148"/>
      <c r="AC328" s="84"/>
    </row>
    <row r="329" spans="1:29" s="90" customFormat="1" ht="12.75" customHeight="1" x14ac:dyDescent="0.2">
      <c r="A329" s="80"/>
      <c r="B329" s="137"/>
      <c r="C329" s="137"/>
      <c r="D329" s="137"/>
      <c r="E329" s="137"/>
      <c r="F329" s="137"/>
      <c r="G329" s="137"/>
      <c r="H329" s="84"/>
      <c r="I329" s="154"/>
      <c r="J329" s="154"/>
      <c r="K329" s="154"/>
      <c r="L329" s="154"/>
      <c r="M329" s="154"/>
      <c r="N329" s="154"/>
      <c r="O329" s="84"/>
      <c r="P329" s="154"/>
      <c r="Q329" s="154"/>
      <c r="R329" s="154"/>
      <c r="S329" s="154"/>
      <c r="T329" s="154"/>
      <c r="U329" s="154"/>
      <c r="V329" s="84"/>
      <c r="W329" s="148"/>
      <c r="X329" s="148"/>
      <c r="Y329" s="148"/>
      <c r="Z329" s="148"/>
      <c r="AA329" s="148"/>
      <c r="AB329" s="148"/>
      <c r="AC329" s="84"/>
    </row>
    <row r="330" spans="1:29" s="90" customFormat="1" ht="12.75" customHeight="1" x14ac:dyDescent="0.2">
      <c r="A330" s="80"/>
      <c r="B330" s="138"/>
      <c r="C330" s="138"/>
      <c r="D330" s="138"/>
      <c r="E330" s="138"/>
      <c r="F330" s="138"/>
      <c r="G330" s="138"/>
      <c r="H330" s="84"/>
      <c r="I330" s="155"/>
      <c r="J330" s="155"/>
      <c r="K330" s="155"/>
      <c r="L330" s="155"/>
      <c r="M330" s="155"/>
      <c r="N330" s="155"/>
      <c r="O330" s="84"/>
      <c r="P330" s="155"/>
      <c r="Q330" s="155"/>
      <c r="R330" s="155"/>
      <c r="S330" s="155"/>
      <c r="T330" s="155"/>
      <c r="U330" s="155"/>
      <c r="V330" s="84"/>
      <c r="W330" s="149"/>
      <c r="X330" s="149"/>
      <c r="Y330" s="149"/>
      <c r="Z330" s="149"/>
      <c r="AA330" s="149"/>
      <c r="AB330" s="149"/>
      <c r="AC330" s="84"/>
    </row>
    <row r="331" spans="1:29" s="90" customFormat="1" ht="9.75" customHeight="1" x14ac:dyDescent="0.2">
      <c r="A331" s="80"/>
      <c r="B331" s="133"/>
      <c r="C331" s="134"/>
      <c r="D331" s="134"/>
      <c r="E331" s="134"/>
      <c r="F331" s="134"/>
      <c r="G331" s="135"/>
      <c r="H331" s="84"/>
      <c r="I331" s="133"/>
      <c r="J331" s="134"/>
      <c r="K331" s="134"/>
      <c r="L331" s="134"/>
      <c r="M331" s="134"/>
      <c r="N331" s="135"/>
      <c r="O331" s="84"/>
      <c r="P331" s="133"/>
      <c r="Q331" s="134"/>
      <c r="R331" s="134"/>
      <c r="S331" s="134"/>
      <c r="T331" s="134"/>
      <c r="U331" s="135"/>
      <c r="V331" s="84"/>
      <c r="W331" s="133" t="str">
        <f>B296</f>
        <v>Season 2</v>
      </c>
      <c r="X331" s="134"/>
      <c r="Y331" s="134"/>
      <c r="Z331" s="134"/>
      <c r="AA331" s="134"/>
      <c r="AB331" s="135"/>
      <c r="AC331" s="84"/>
    </row>
    <row r="332" spans="1:29" s="90" customFormat="1" x14ac:dyDescent="0.2">
      <c r="A332" s="80"/>
      <c r="B332" s="85"/>
      <c r="C332" s="86"/>
      <c r="D332" s="86"/>
      <c r="E332" s="87"/>
      <c r="F332" s="88"/>
      <c r="G332" s="89"/>
      <c r="H332" s="84"/>
      <c r="I332" s="85"/>
      <c r="J332" s="86"/>
      <c r="K332" s="86"/>
      <c r="L332" s="87"/>
      <c r="M332" s="88"/>
      <c r="N332" s="89"/>
      <c r="O332" s="84"/>
      <c r="P332" s="85"/>
      <c r="Q332" s="86"/>
      <c r="R332" s="86"/>
      <c r="S332" s="87"/>
      <c r="T332" s="88"/>
      <c r="U332" s="89"/>
      <c r="V332" s="84"/>
      <c r="W332" s="85"/>
      <c r="X332" s="86"/>
      <c r="Y332" s="86"/>
      <c r="Z332" s="87"/>
      <c r="AA332" s="88"/>
      <c r="AB332" s="89"/>
      <c r="AC332" s="84"/>
    </row>
    <row r="333" spans="1:29" s="94" customFormat="1" ht="11.25" customHeight="1" x14ac:dyDescent="0.2">
      <c r="A333" s="80"/>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row>
    <row r="334" spans="1:29" s="95" customFormat="1" ht="33.75" customHeight="1" thickBot="1" x14ac:dyDescent="0.35">
      <c r="A334" s="82"/>
      <c r="B334" s="146"/>
      <c r="C334" s="146"/>
      <c r="D334" s="146"/>
      <c r="E334" s="146"/>
      <c r="F334" s="146"/>
      <c r="G334" s="146"/>
      <c r="H334" s="83"/>
      <c r="I334" s="146"/>
      <c r="J334" s="146"/>
      <c r="K334" s="146"/>
      <c r="L334" s="146"/>
      <c r="M334" s="146"/>
      <c r="N334" s="146"/>
      <c r="O334" s="83"/>
      <c r="P334" s="146"/>
      <c r="Q334" s="146"/>
      <c r="R334" s="146"/>
      <c r="S334" s="146"/>
      <c r="T334" s="146"/>
      <c r="U334" s="146"/>
      <c r="V334" s="83"/>
      <c r="W334" s="146"/>
      <c r="X334" s="146"/>
      <c r="Y334" s="146"/>
      <c r="Z334" s="146"/>
      <c r="AA334" s="146"/>
      <c r="AB334" s="146"/>
      <c r="AC334" s="83"/>
    </row>
    <row r="335" spans="1:29" s="90" customFormat="1" ht="18.75" thickTop="1" thickBot="1" x14ac:dyDescent="0.35">
      <c r="A335" s="80"/>
      <c r="B335" s="123"/>
      <c r="C335" s="123"/>
      <c r="D335" s="123"/>
      <c r="E335" s="123"/>
      <c r="F335" s="123"/>
      <c r="G335" s="123"/>
      <c r="H335" s="84"/>
      <c r="I335" s="123"/>
      <c r="J335" s="123"/>
      <c r="K335" s="123"/>
      <c r="L335" s="123"/>
      <c r="M335" s="123"/>
      <c r="N335" s="123"/>
      <c r="O335" s="84"/>
      <c r="P335" s="123"/>
      <c r="Q335" s="123"/>
      <c r="R335" s="123"/>
      <c r="S335" s="123"/>
      <c r="T335" s="123"/>
      <c r="U335" s="123"/>
      <c r="V335" s="84"/>
      <c r="W335" s="123"/>
      <c r="X335" s="123"/>
      <c r="Y335" s="123"/>
      <c r="Z335" s="123"/>
      <c r="AA335" s="123"/>
      <c r="AB335" s="123"/>
      <c r="AC335" s="84"/>
    </row>
    <row r="336" spans="1:29" s="90" customFormat="1" ht="12.75" customHeight="1" thickTop="1" x14ac:dyDescent="0.2">
      <c r="A336" s="80"/>
      <c r="B336" s="159"/>
      <c r="C336" s="159"/>
      <c r="D336" s="159"/>
      <c r="E336" s="159"/>
      <c r="F336" s="159"/>
      <c r="G336" s="159"/>
      <c r="H336" s="84"/>
      <c r="I336" s="159"/>
      <c r="J336" s="159"/>
      <c r="K336" s="159"/>
      <c r="L336" s="159"/>
      <c r="M336" s="159"/>
      <c r="N336" s="159"/>
      <c r="O336" s="84"/>
      <c r="P336" s="153"/>
      <c r="Q336" s="153"/>
      <c r="R336" s="153"/>
      <c r="S336" s="153"/>
      <c r="T336" s="153"/>
      <c r="U336" s="153"/>
      <c r="V336" s="84"/>
      <c r="W336" s="156"/>
      <c r="X336" s="156"/>
      <c r="Y336" s="156"/>
      <c r="Z336" s="156"/>
      <c r="AA336" s="156"/>
      <c r="AB336" s="156"/>
      <c r="AC336" s="84"/>
    </row>
    <row r="337" spans="1:29" s="90" customFormat="1" ht="12.75" customHeight="1" x14ac:dyDescent="0.2">
      <c r="A337" s="80"/>
      <c r="B337" s="160"/>
      <c r="C337" s="160"/>
      <c r="D337" s="160"/>
      <c r="E337" s="160"/>
      <c r="F337" s="160"/>
      <c r="G337" s="160"/>
      <c r="H337" s="84"/>
      <c r="I337" s="160"/>
      <c r="J337" s="160"/>
      <c r="K337" s="160"/>
      <c r="L337" s="160"/>
      <c r="M337" s="160"/>
      <c r="N337" s="160"/>
      <c r="O337" s="84"/>
      <c r="P337" s="154"/>
      <c r="Q337" s="154"/>
      <c r="R337" s="154"/>
      <c r="S337" s="154"/>
      <c r="T337" s="154"/>
      <c r="U337" s="154"/>
      <c r="V337" s="84"/>
      <c r="W337" s="157"/>
      <c r="X337" s="157"/>
      <c r="Y337" s="157"/>
      <c r="Z337" s="157"/>
      <c r="AA337" s="157"/>
      <c r="AB337" s="157"/>
      <c r="AC337" s="84"/>
    </row>
    <row r="338" spans="1:29" s="90" customFormat="1" ht="12.75" customHeight="1" x14ac:dyDescent="0.2">
      <c r="A338" s="80"/>
      <c r="B338" s="160"/>
      <c r="C338" s="160"/>
      <c r="D338" s="160"/>
      <c r="E338" s="160"/>
      <c r="F338" s="160"/>
      <c r="G338" s="160"/>
      <c r="H338" s="84"/>
      <c r="I338" s="160"/>
      <c r="J338" s="160"/>
      <c r="K338" s="160"/>
      <c r="L338" s="160"/>
      <c r="M338" s="160"/>
      <c r="N338" s="160"/>
      <c r="O338" s="84"/>
      <c r="P338" s="154"/>
      <c r="Q338" s="154"/>
      <c r="R338" s="154"/>
      <c r="S338" s="154"/>
      <c r="T338" s="154"/>
      <c r="U338" s="154"/>
      <c r="V338" s="84"/>
      <c r="W338" s="157"/>
      <c r="X338" s="157"/>
      <c r="Y338" s="157"/>
      <c r="Z338" s="157"/>
      <c r="AA338" s="157"/>
      <c r="AB338" s="157"/>
      <c r="AC338" s="84"/>
    </row>
    <row r="339" spans="1:29" s="90" customFormat="1" ht="12.75" customHeight="1" x14ac:dyDescent="0.2">
      <c r="A339" s="80"/>
      <c r="B339" s="160"/>
      <c r="C339" s="160"/>
      <c r="D339" s="160"/>
      <c r="E339" s="160"/>
      <c r="F339" s="160"/>
      <c r="G339" s="160"/>
      <c r="H339" s="84"/>
      <c r="I339" s="160"/>
      <c r="J339" s="160"/>
      <c r="K339" s="160"/>
      <c r="L339" s="160"/>
      <c r="M339" s="160"/>
      <c r="N339" s="160"/>
      <c r="O339" s="84"/>
      <c r="P339" s="154"/>
      <c r="Q339" s="154"/>
      <c r="R339" s="154"/>
      <c r="S339" s="154"/>
      <c r="T339" s="154"/>
      <c r="U339" s="154"/>
      <c r="V339" s="84"/>
      <c r="W339" s="157"/>
      <c r="X339" s="157"/>
      <c r="Y339" s="157"/>
      <c r="Z339" s="157"/>
      <c r="AA339" s="157"/>
      <c r="AB339" s="157"/>
      <c r="AC339" s="84"/>
    </row>
    <row r="340" spans="1:29" s="90" customFormat="1" ht="12.75" customHeight="1" x14ac:dyDescent="0.2">
      <c r="A340" s="80"/>
      <c r="B340" s="160"/>
      <c r="C340" s="160"/>
      <c r="D340" s="160"/>
      <c r="E340" s="160"/>
      <c r="F340" s="160"/>
      <c r="G340" s="160"/>
      <c r="H340" s="84"/>
      <c r="I340" s="160"/>
      <c r="J340" s="160"/>
      <c r="K340" s="160"/>
      <c r="L340" s="160"/>
      <c r="M340" s="160"/>
      <c r="N340" s="160"/>
      <c r="O340" s="84"/>
      <c r="P340" s="154"/>
      <c r="Q340" s="154"/>
      <c r="R340" s="154"/>
      <c r="S340" s="154"/>
      <c r="T340" s="154"/>
      <c r="U340" s="154"/>
      <c r="V340" s="84"/>
      <c r="W340" s="157"/>
      <c r="X340" s="157"/>
      <c r="Y340" s="157"/>
      <c r="Z340" s="157"/>
      <c r="AA340" s="157"/>
      <c r="AB340" s="157"/>
      <c r="AC340" s="84"/>
    </row>
    <row r="341" spans="1:29" s="90" customFormat="1" ht="12.75" customHeight="1" x14ac:dyDescent="0.2">
      <c r="A341" s="80"/>
      <c r="B341" s="160"/>
      <c r="C341" s="160"/>
      <c r="D341" s="160"/>
      <c r="E341" s="160"/>
      <c r="F341" s="160"/>
      <c r="G341" s="160"/>
      <c r="H341" s="84"/>
      <c r="I341" s="160"/>
      <c r="J341" s="160"/>
      <c r="K341" s="160"/>
      <c r="L341" s="160"/>
      <c r="M341" s="160"/>
      <c r="N341" s="160"/>
      <c r="O341" s="84"/>
      <c r="P341" s="154"/>
      <c r="Q341" s="154"/>
      <c r="R341" s="154"/>
      <c r="S341" s="154"/>
      <c r="T341" s="154"/>
      <c r="U341" s="154"/>
      <c r="V341" s="84"/>
      <c r="W341" s="157"/>
      <c r="X341" s="157"/>
      <c r="Y341" s="157"/>
      <c r="Z341" s="157"/>
      <c r="AA341" s="157"/>
      <c r="AB341" s="157"/>
      <c r="AC341" s="84"/>
    </row>
    <row r="342" spans="1:29" s="90" customFormat="1" ht="12.75" customHeight="1" x14ac:dyDescent="0.2">
      <c r="A342" s="80"/>
      <c r="B342" s="160"/>
      <c r="C342" s="160"/>
      <c r="D342" s="160"/>
      <c r="E342" s="160"/>
      <c r="F342" s="160"/>
      <c r="G342" s="160"/>
      <c r="H342" s="84"/>
      <c r="I342" s="160"/>
      <c r="J342" s="160"/>
      <c r="K342" s="160"/>
      <c r="L342" s="160"/>
      <c r="M342" s="160"/>
      <c r="N342" s="160"/>
      <c r="O342" s="84"/>
      <c r="P342" s="154"/>
      <c r="Q342" s="154"/>
      <c r="R342" s="154"/>
      <c r="S342" s="154"/>
      <c r="T342" s="154"/>
      <c r="U342" s="154"/>
      <c r="V342" s="84"/>
      <c r="W342" s="157"/>
      <c r="X342" s="157"/>
      <c r="Y342" s="157"/>
      <c r="Z342" s="157"/>
      <c r="AA342" s="157"/>
      <c r="AB342" s="157"/>
      <c r="AC342" s="84"/>
    </row>
    <row r="343" spans="1:29" s="90" customFormat="1" ht="12.75" customHeight="1" x14ac:dyDescent="0.2">
      <c r="A343" s="80"/>
      <c r="B343" s="160"/>
      <c r="C343" s="160"/>
      <c r="D343" s="160"/>
      <c r="E343" s="160"/>
      <c r="F343" s="160"/>
      <c r="G343" s="160"/>
      <c r="H343" s="84"/>
      <c r="I343" s="160"/>
      <c r="J343" s="160"/>
      <c r="K343" s="160"/>
      <c r="L343" s="160"/>
      <c r="M343" s="160"/>
      <c r="N343" s="160"/>
      <c r="O343" s="84"/>
      <c r="P343" s="154"/>
      <c r="Q343" s="154"/>
      <c r="R343" s="154"/>
      <c r="S343" s="154"/>
      <c r="T343" s="154"/>
      <c r="U343" s="154"/>
      <c r="V343" s="84"/>
      <c r="W343" s="157"/>
      <c r="X343" s="157"/>
      <c r="Y343" s="157"/>
      <c r="Z343" s="157"/>
      <c r="AA343" s="157"/>
      <c r="AB343" s="157"/>
      <c r="AC343" s="84"/>
    </row>
    <row r="344" spans="1:29" s="90" customFormat="1" ht="12.75" customHeight="1" x14ac:dyDescent="0.2">
      <c r="A344" s="80"/>
      <c r="B344" s="160"/>
      <c r="C344" s="160"/>
      <c r="D344" s="160"/>
      <c r="E344" s="160"/>
      <c r="F344" s="160"/>
      <c r="G344" s="160"/>
      <c r="H344" s="84"/>
      <c r="I344" s="160"/>
      <c r="J344" s="160"/>
      <c r="K344" s="160"/>
      <c r="L344" s="160"/>
      <c r="M344" s="160"/>
      <c r="N344" s="160"/>
      <c r="O344" s="84"/>
      <c r="P344" s="154"/>
      <c r="Q344" s="154"/>
      <c r="R344" s="154"/>
      <c r="S344" s="154"/>
      <c r="T344" s="154"/>
      <c r="U344" s="154"/>
      <c r="V344" s="84"/>
      <c r="W344" s="157"/>
      <c r="X344" s="157"/>
      <c r="Y344" s="157"/>
      <c r="Z344" s="157"/>
      <c r="AA344" s="157"/>
      <c r="AB344" s="157"/>
      <c r="AC344" s="84"/>
    </row>
    <row r="345" spans="1:29" s="90" customFormat="1" ht="12.75" customHeight="1" x14ac:dyDescent="0.2">
      <c r="A345" s="80"/>
      <c r="B345" s="160"/>
      <c r="C345" s="160"/>
      <c r="D345" s="160"/>
      <c r="E345" s="160"/>
      <c r="F345" s="160"/>
      <c r="G345" s="160"/>
      <c r="H345" s="84"/>
      <c r="I345" s="160"/>
      <c r="J345" s="160"/>
      <c r="K345" s="160"/>
      <c r="L345" s="160"/>
      <c r="M345" s="160"/>
      <c r="N345" s="160"/>
      <c r="O345" s="84"/>
      <c r="P345" s="154"/>
      <c r="Q345" s="154"/>
      <c r="R345" s="154"/>
      <c r="S345" s="154"/>
      <c r="T345" s="154"/>
      <c r="U345" s="154"/>
      <c r="V345" s="84"/>
      <c r="W345" s="157"/>
      <c r="X345" s="157"/>
      <c r="Y345" s="157"/>
      <c r="Z345" s="157"/>
      <c r="AA345" s="157"/>
      <c r="AB345" s="157"/>
      <c r="AC345" s="84"/>
    </row>
    <row r="346" spans="1:29" s="90" customFormat="1" ht="12.75" customHeight="1" x14ac:dyDescent="0.2">
      <c r="A346" s="80"/>
      <c r="B346" s="160"/>
      <c r="C346" s="160"/>
      <c r="D346" s="160"/>
      <c r="E346" s="160"/>
      <c r="F346" s="160"/>
      <c r="G346" s="160"/>
      <c r="H346" s="84"/>
      <c r="I346" s="160"/>
      <c r="J346" s="160"/>
      <c r="K346" s="160"/>
      <c r="L346" s="160"/>
      <c r="M346" s="160"/>
      <c r="N346" s="160"/>
      <c r="O346" s="84"/>
      <c r="P346" s="154"/>
      <c r="Q346" s="154"/>
      <c r="R346" s="154"/>
      <c r="S346" s="154"/>
      <c r="T346" s="154"/>
      <c r="U346" s="154"/>
      <c r="V346" s="84"/>
      <c r="W346" s="157"/>
      <c r="X346" s="157"/>
      <c r="Y346" s="157"/>
      <c r="Z346" s="157"/>
      <c r="AA346" s="157"/>
      <c r="AB346" s="157"/>
      <c r="AC346" s="84"/>
    </row>
    <row r="347" spans="1:29" s="90" customFormat="1" ht="12.75" customHeight="1" x14ac:dyDescent="0.2">
      <c r="A347" s="80"/>
      <c r="B347" s="161"/>
      <c r="C347" s="161"/>
      <c r="D347" s="161"/>
      <c r="E347" s="161"/>
      <c r="F347" s="161"/>
      <c r="G347" s="161"/>
      <c r="H347" s="84"/>
      <c r="I347" s="161"/>
      <c r="J347" s="161"/>
      <c r="K347" s="161"/>
      <c r="L347" s="161"/>
      <c r="M347" s="161"/>
      <c r="N347" s="161"/>
      <c r="O347" s="84"/>
      <c r="P347" s="155"/>
      <c r="Q347" s="155"/>
      <c r="R347" s="155"/>
      <c r="S347" s="155"/>
      <c r="T347" s="155"/>
      <c r="U347" s="155"/>
      <c r="V347" s="84"/>
      <c r="W347" s="158"/>
      <c r="X347" s="158"/>
      <c r="Y347" s="158"/>
      <c r="Z347" s="158"/>
      <c r="AA347" s="158"/>
      <c r="AB347" s="158"/>
      <c r="AC347" s="84"/>
    </row>
    <row r="348" spans="1:29" s="90" customFormat="1" ht="9.75" customHeight="1" x14ac:dyDescent="0.2">
      <c r="A348" s="80"/>
      <c r="B348" s="133"/>
      <c r="C348" s="134"/>
      <c r="D348" s="134"/>
      <c r="E348" s="134"/>
      <c r="F348" s="134"/>
      <c r="G348" s="135"/>
      <c r="H348" s="84"/>
      <c r="I348" s="133"/>
      <c r="J348" s="134"/>
      <c r="K348" s="134"/>
      <c r="L348" s="134"/>
      <c r="M348" s="134"/>
      <c r="N348" s="135"/>
      <c r="O348" s="84"/>
      <c r="P348" s="133"/>
      <c r="Q348" s="134"/>
      <c r="R348" s="134"/>
      <c r="S348" s="134"/>
      <c r="T348" s="134"/>
      <c r="U348" s="135"/>
      <c r="V348" s="84"/>
      <c r="W348" s="133"/>
      <c r="X348" s="134"/>
      <c r="Y348" s="134"/>
      <c r="Z348" s="134"/>
      <c r="AA348" s="134"/>
      <c r="AB348" s="135"/>
      <c r="AC348" s="84"/>
    </row>
    <row r="349" spans="1:29" s="90" customFormat="1" x14ac:dyDescent="0.2">
      <c r="A349" s="80"/>
      <c r="B349" s="85"/>
      <c r="C349" s="86"/>
      <c r="D349" s="86"/>
      <c r="E349" s="87"/>
      <c r="F349" s="88"/>
      <c r="G349" s="89"/>
      <c r="H349" s="84"/>
      <c r="I349" s="85"/>
      <c r="J349" s="86"/>
      <c r="K349" s="86"/>
      <c r="L349" s="87"/>
      <c r="M349" s="88"/>
      <c r="N349" s="89"/>
      <c r="O349" s="84"/>
      <c r="P349" s="85"/>
      <c r="Q349" s="86"/>
      <c r="R349" s="86"/>
      <c r="S349" s="87"/>
      <c r="T349" s="88"/>
      <c r="U349" s="89"/>
      <c r="V349" s="84"/>
      <c r="W349" s="85"/>
      <c r="X349" s="86"/>
      <c r="Y349" s="86"/>
      <c r="Z349" s="87"/>
      <c r="AA349" s="88"/>
      <c r="AB349" s="89"/>
      <c r="AC349" s="84"/>
    </row>
    <row r="350" spans="1:29" s="94" customFormat="1" ht="11.25" customHeight="1" x14ac:dyDescent="0.2">
      <c r="A350" s="80"/>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row>
  </sheetData>
  <mergeCells count="320">
    <mergeCell ref="B335:G335"/>
    <mergeCell ref="I335:N335"/>
    <mergeCell ref="P335:U335"/>
    <mergeCell ref="W335:AB335"/>
    <mergeCell ref="B336:G347"/>
    <mergeCell ref="I336:N347"/>
    <mergeCell ref="P336:U347"/>
    <mergeCell ref="W336:AB347"/>
    <mergeCell ref="B348:G348"/>
    <mergeCell ref="I348:N348"/>
    <mergeCell ref="P348:U348"/>
    <mergeCell ref="W348:AB348"/>
    <mergeCell ref="B317:G317"/>
    <mergeCell ref="I317:N317"/>
    <mergeCell ref="P317:U317"/>
    <mergeCell ref="W317:AB317"/>
    <mergeCell ref="B318:G318"/>
    <mergeCell ref="I318:N318"/>
    <mergeCell ref="P318:U318"/>
    <mergeCell ref="W318:AB318"/>
    <mergeCell ref="B319:G330"/>
    <mergeCell ref="I319:N330"/>
    <mergeCell ref="P319:U330"/>
    <mergeCell ref="W319:AB330"/>
    <mergeCell ref="B331:G331"/>
    <mergeCell ref="I331:N331"/>
    <mergeCell ref="P331:U331"/>
    <mergeCell ref="W331:AB331"/>
    <mergeCell ref="B334:G334"/>
    <mergeCell ref="I334:N334"/>
    <mergeCell ref="P334:U334"/>
    <mergeCell ref="W334:AB334"/>
    <mergeCell ref="B266:G277"/>
    <mergeCell ref="I266:N277"/>
    <mergeCell ref="P266:U277"/>
    <mergeCell ref="W266:AB277"/>
    <mergeCell ref="B278:G278"/>
    <mergeCell ref="I278:N278"/>
    <mergeCell ref="P278:U278"/>
    <mergeCell ref="W278:AB278"/>
    <mergeCell ref="B313:G313"/>
    <mergeCell ref="I313:N313"/>
    <mergeCell ref="P313:U313"/>
    <mergeCell ref="W313:AB313"/>
    <mergeCell ref="B299:G299"/>
    <mergeCell ref="I299:N299"/>
    <mergeCell ref="P299:U299"/>
    <mergeCell ref="W299:AB299"/>
    <mergeCell ref="B261:G261"/>
    <mergeCell ref="I261:N261"/>
    <mergeCell ref="P261:U261"/>
    <mergeCell ref="W261:AB261"/>
    <mergeCell ref="B264:G264"/>
    <mergeCell ref="I264:N264"/>
    <mergeCell ref="P264:U264"/>
    <mergeCell ref="W264:AB264"/>
    <mergeCell ref="B265:G265"/>
    <mergeCell ref="I265:N265"/>
    <mergeCell ref="P265:U265"/>
    <mergeCell ref="W265:AB265"/>
    <mergeCell ref="B195:G195"/>
    <mergeCell ref="I195:N195"/>
    <mergeCell ref="P195:U195"/>
    <mergeCell ref="W195:AB195"/>
    <mergeCell ref="B196:G207"/>
    <mergeCell ref="I196:N207"/>
    <mergeCell ref="P196:U207"/>
    <mergeCell ref="W196:AB207"/>
    <mergeCell ref="B208:G208"/>
    <mergeCell ref="I208:N208"/>
    <mergeCell ref="P208:U208"/>
    <mergeCell ref="W208:AB208"/>
    <mergeCell ref="B179:G190"/>
    <mergeCell ref="I179:N190"/>
    <mergeCell ref="P179:U190"/>
    <mergeCell ref="W179:AB190"/>
    <mergeCell ref="B191:G191"/>
    <mergeCell ref="I191:N191"/>
    <mergeCell ref="P191:U191"/>
    <mergeCell ref="W191:AB191"/>
    <mergeCell ref="B194:G194"/>
    <mergeCell ref="I194:N194"/>
    <mergeCell ref="P194:U194"/>
    <mergeCell ref="W194:AB194"/>
    <mergeCell ref="B177:G177"/>
    <mergeCell ref="I177:N177"/>
    <mergeCell ref="P177:U177"/>
    <mergeCell ref="W177:AB177"/>
    <mergeCell ref="B178:G178"/>
    <mergeCell ref="I178:N178"/>
    <mergeCell ref="P178:U178"/>
    <mergeCell ref="W178:AB178"/>
    <mergeCell ref="B160:G160"/>
    <mergeCell ref="I160:N160"/>
    <mergeCell ref="P160:U160"/>
    <mergeCell ref="W160:AB160"/>
    <mergeCell ref="B161:G172"/>
    <mergeCell ref="I161:N172"/>
    <mergeCell ref="P161:U172"/>
    <mergeCell ref="W161:AB172"/>
    <mergeCell ref="B173:G173"/>
    <mergeCell ref="I173:N173"/>
    <mergeCell ref="P173:U173"/>
    <mergeCell ref="W173:AB173"/>
    <mergeCell ref="B125:G125"/>
    <mergeCell ref="I125:N125"/>
    <mergeCell ref="P125:U125"/>
    <mergeCell ref="W125:AB125"/>
    <mergeCell ref="B126:G137"/>
    <mergeCell ref="I126:N137"/>
    <mergeCell ref="P126:U137"/>
    <mergeCell ref="W126:AB137"/>
    <mergeCell ref="B138:G138"/>
    <mergeCell ref="I138:N138"/>
    <mergeCell ref="P138:U138"/>
    <mergeCell ref="W138:AB138"/>
    <mergeCell ref="B56:G67"/>
    <mergeCell ref="I56:N67"/>
    <mergeCell ref="P56:U67"/>
    <mergeCell ref="W56:AB67"/>
    <mergeCell ref="B68:G68"/>
    <mergeCell ref="I68:N68"/>
    <mergeCell ref="P68:U68"/>
    <mergeCell ref="W68:AB68"/>
    <mergeCell ref="B107:G107"/>
    <mergeCell ref="I107:N107"/>
    <mergeCell ref="P107:U107"/>
    <mergeCell ref="W107:AB107"/>
    <mergeCell ref="B103:G103"/>
    <mergeCell ref="I103:N103"/>
    <mergeCell ref="P103:U103"/>
    <mergeCell ref="W103:AB103"/>
    <mergeCell ref="B89:G89"/>
    <mergeCell ref="I89:N89"/>
    <mergeCell ref="P89:U89"/>
    <mergeCell ref="W89:AB89"/>
    <mergeCell ref="B90:G90"/>
    <mergeCell ref="I90:N90"/>
    <mergeCell ref="P90:U90"/>
    <mergeCell ref="W90:AB90"/>
    <mergeCell ref="B51:G51"/>
    <mergeCell ref="I51:N51"/>
    <mergeCell ref="P51:U51"/>
    <mergeCell ref="W51:AB51"/>
    <mergeCell ref="B54:G54"/>
    <mergeCell ref="I54:N54"/>
    <mergeCell ref="P54:U54"/>
    <mergeCell ref="W54:AB54"/>
    <mergeCell ref="B55:G55"/>
    <mergeCell ref="I55:N55"/>
    <mergeCell ref="P55:U55"/>
    <mergeCell ref="W55:AB55"/>
    <mergeCell ref="B300:G300"/>
    <mergeCell ref="I300:N300"/>
    <mergeCell ref="P300:U300"/>
    <mergeCell ref="W300:AB300"/>
    <mergeCell ref="B301:G312"/>
    <mergeCell ref="I301:N312"/>
    <mergeCell ref="P301:U312"/>
    <mergeCell ref="W301:AB312"/>
    <mergeCell ref="B283:G283"/>
    <mergeCell ref="I283:N283"/>
    <mergeCell ref="P283:U283"/>
    <mergeCell ref="W283:AB283"/>
    <mergeCell ref="B284:G295"/>
    <mergeCell ref="I284:N295"/>
    <mergeCell ref="P284:U295"/>
    <mergeCell ref="W284:AB295"/>
    <mergeCell ref="B296:G296"/>
    <mergeCell ref="I296:N296"/>
    <mergeCell ref="P296:U296"/>
    <mergeCell ref="W296:AB296"/>
    <mergeCell ref="B231:G242"/>
    <mergeCell ref="I231:N242"/>
    <mergeCell ref="P231:U242"/>
    <mergeCell ref="W231:AB242"/>
    <mergeCell ref="B243:G243"/>
    <mergeCell ref="I243:N243"/>
    <mergeCell ref="P243:U243"/>
    <mergeCell ref="W243:AB243"/>
    <mergeCell ref="B282:G282"/>
    <mergeCell ref="I282:N282"/>
    <mergeCell ref="P282:U282"/>
    <mergeCell ref="W282:AB282"/>
    <mergeCell ref="B247:G247"/>
    <mergeCell ref="I247:N247"/>
    <mergeCell ref="P247:U247"/>
    <mergeCell ref="W247:AB247"/>
    <mergeCell ref="B248:G248"/>
    <mergeCell ref="I248:N248"/>
    <mergeCell ref="P248:U248"/>
    <mergeCell ref="W248:AB248"/>
    <mergeCell ref="B249:G260"/>
    <mergeCell ref="I249:N260"/>
    <mergeCell ref="P249:U260"/>
    <mergeCell ref="W249:AB260"/>
    <mergeCell ref="B226:G226"/>
    <mergeCell ref="I226:N226"/>
    <mergeCell ref="P226:U226"/>
    <mergeCell ref="W226:AB226"/>
    <mergeCell ref="B229:G229"/>
    <mergeCell ref="I229:N229"/>
    <mergeCell ref="P229:U229"/>
    <mergeCell ref="W229:AB229"/>
    <mergeCell ref="B230:G230"/>
    <mergeCell ref="I230:N230"/>
    <mergeCell ref="P230:U230"/>
    <mergeCell ref="W230:AB230"/>
    <mergeCell ref="B212:G212"/>
    <mergeCell ref="I212:N212"/>
    <mergeCell ref="P212:U212"/>
    <mergeCell ref="W212:AB212"/>
    <mergeCell ref="B213:G213"/>
    <mergeCell ref="I213:N213"/>
    <mergeCell ref="P213:U213"/>
    <mergeCell ref="W213:AB213"/>
    <mergeCell ref="B214:G225"/>
    <mergeCell ref="I214:N225"/>
    <mergeCell ref="P214:U225"/>
    <mergeCell ref="W214:AB225"/>
    <mergeCell ref="B144:G155"/>
    <mergeCell ref="I144:N155"/>
    <mergeCell ref="P144:U155"/>
    <mergeCell ref="W144:AB155"/>
    <mergeCell ref="B156:G156"/>
    <mergeCell ref="I156:N156"/>
    <mergeCell ref="P156:U156"/>
    <mergeCell ref="W156:AB156"/>
    <mergeCell ref="B159:G159"/>
    <mergeCell ref="I159:N159"/>
    <mergeCell ref="P159:U159"/>
    <mergeCell ref="W159:AB159"/>
    <mergeCell ref="B142:G142"/>
    <mergeCell ref="I142:N142"/>
    <mergeCell ref="P142:U142"/>
    <mergeCell ref="W142:AB142"/>
    <mergeCell ref="B143:G143"/>
    <mergeCell ref="I143:N143"/>
    <mergeCell ref="P143:U143"/>
    <mergeCell ref="W143:AB143"/>
    <mergeCell ref="B108:G108"/>
    <mergeCell ref="I108:N108"/>
    <mergeCell ref="P108:U108"/>
    <mergeCell ref="W108:AB108"/>
    <mergeCell ref="B109:G120"/>
    <mergeCell ref="I109:N120"/>
    <mergeCell ref="P109:U120"/>
    <mergeCell ref="W109:AB120"/>
    <mergeCell ref="B121:G121"/>
    <mergeCell ref="I121:N121"/>
    <mergeCell ref="P121:U121"/>
    <mergeCell ref="W121:AB121"/>
    <mergeCell ref="B124:G124"/>
    <mergeCell ref="I124:N124"/>
    <mergeCell ref="P124:U124"/>
    <mergeCell ref="W124:AB124"/>
    <mergeCell ref="B91:G102"/>
    <mergeCell ref="I91:N102"/>
    <mergeCell ref="P91:U102"/>
    <mergeCell ref="W91:AB102"/>
    <mergeCell ref="B73:G73"/>
    <mergeCell ref="I73:N73"/>
    <mergeCell ref="P73:U73"/>
    <mergeCell ref="W73:AB73"/>
    <mergeCell ref="B74:G85"/>
    <mergeCell ref="I74:N85"/>
    <mergeCell ref="P74:U85"/>
    <mergeCell ref="W74:AB85"/>
    <mergeCell ref="B86:G86"/>
    <mergeCell ref="I86:N86"/>
    <mergeCell ref="P86:U86"/>
    <mergeCell ref="W86:AB86"/>
    <mergeCell ref="B21:G32"/>
    <mergeCell ref="I21:N32"/>
    <mergeCell ref="P21:U32"/>
    <mergeCell ref="W21:AB32"/>
    <mergeCell ref="B33:G33"/>
    <mergeCell ref="I33:N33"/>
    <mergeCell ref="P33:U33"/>
    <mergeCell ref="W33:AB33"/>
    <mergeCell ref="B72:G72"/>
    <mergeCell ref="I72:N72"/>
    <mergeCell ref="P72:U72"/>
    <mergeCell ref="W72:AB72"/>
    <mergeCell ref="B37:G37"/>
    <mergeCell ref="I37:N37"/>
    <mergeCell ref="P37:U37"/>
    <mergeCell ref="W37:AB37"/>
    <mergeCell ref="B38:G38"/>
    <mergeCell ref="I38:N38"/>
    <mergeCell ref="P38:U38"/>
    <mergeCell ref="W38:AB38"/>
    <mergeCell ref="B39:G50"/>
    <mergeCell ref="I39:N50"/>
    <mergeCell ref="P39:U50"/>
    <mergeCell ref="W39:AB50"/>
    <mergeCell ref="B16:G16"/>
    <mergeCell ref="I16:N16"/>
    <mergeCell ref="P16:U16"/>
    <mergeCell ref="W16:AB16"/>
    <mergeCell ref="B19:G19"/>
    <mergeCell ref="I19:N19"/>
    <mergeCell ref="P19:U19"/>
    <mergeCell ref="W19:AB19"/>
    <mergeCell ref="B20:G20"/>
    <mergeCell ref="I20:N20"/>
    <mergeCell ref="P20:U20"/>
    <mergeCell ref="W20:AB20"/>
    <mergeCell ref="B2:G2"/>
    <mergeCell ref="I2:N2"/>
    <mergeCell ref="P2:U2"/>
    <mergeCell ref="W2:AB2"/>
    <mergeCell ref="B3:G3"/>
    <mergeCell ref="I3:N3"/>
    <mergeCell ref="P3:U3"/>
    <mergeCell ref="W3:AB3"/>
    <mergeCell ref="B4:G15"/>
    <mergeCell ref="I4:N15"/>
    <mergeCell ref="P4:U15"/>
    <mergeCell ref="W4:AB15"/>
  </mergeCells>
  <conditionalFormatting sqref="B2:G2">
    <cfRule type="cellIs" dxfId="89" priority="80" operator="equal">
      <formula>"Test"</formula>
    </cfRule>
  </conditionalFormatting>
  <conditionalFormatting sqref="P2:U2">
    <cfRule type="cellIs" dxfId="88" priority="79" operator="equal">
      <formula>"Test"</formula>
    </cfRule>
  </conditionalFormatting>
  <conditionalFormatting sqref="W2:AB2">
    <cfRule type="cellIs" dxfId="87" priority="78" operator="equal">
      <formula>"Test"</formula>
    </cfRule>
  </conditionalFormatting>
  <conditionalFormatting sqref="B19:G19">
    <cfRule type="cellIs" dxfId="86" priority="77" operator="equal">
      <formula>"Test"</formula>
    </cfRule>
  </conditionalFormatting>
  <conditionalFormatting sqref="I19:N19">
    <cfRule type="cellIs" dxfId="85" priority="76" operator="equal">
      <formula>"Test"</formula>
    </cfRule>
  </conditionalFormatting>
  <conditionalFormatting sqref="P19:U19">
    <cfRule type="cellIs" dxfId="84" priority="75" operator="equal">
      <formula>"Test"</formula>
    </cfRule>
  </conditionalFormatting>
  <conditionalFormatting sqref="W19:AB19">
    <cfRule type="cellIs" dxfId="83" priority="74" operator="equal">
      <formula>"Test"</formula>
    </cfRule>
  </conditionalFormatting>
  <conditionalFormatting sqref="B37:G37">
    <cfRule type="cellIs" dxfId="82" priority="73" operator="equal">
      <formula>"Test"</formula>
    </cfRule>
  </conditionalFormatting>
  <conditionalFormatting sqref="I37:N37">
    <cfRule type="cellIs" dxfId="81" priority="72" operator="equal">
      <formula>"Test"</formula>
    </cfRule>
  </conditionalFormatting>
  <conditionalFormatting sqref="P37:U37">
    <cfRule type="cellIs" dxfId="80" priority="71" operator="equal">
      <formula>"Test"</formula>
    </cfRule>
  </conditionalFormatting>
  <conditionalFormatting sqref="W37:AB37">
    <cfRule type="cellIs" dxfId="79" priority="70" operator="equal">
      <formula>"Test"</formula>
    </cfRule>
  </conditionalFormatting>
  <conditionalFormatting sqref="B54:G54">
    <cfRule type="cellIs" dxfId="78" priority="69" operator="equal">
      <formula>"Test"</formula>
    </cfRule>
  </conditionalFormatting>
  <conditionalFormatting sqref="I54:N54">
    <cfRule type="cellIs" dxfId="77" priority="68" operator="equal">
      <formula>"Test"</formula>
    </cfRule>
  </conditionalFormatting>
  <conditionalFormatting sqref="P54:U54">
    <cfRule type="cellIs" dxfId="76" priority="67" operator="equal">
      <formula>"Test"</formula>
    </cfRule>
  </conditionalFormatting>
  <conditionalFormatting sqref="W54:AB54">
    <cfRule type="cellIs" dxfId="75" priority="66" operator="equal">
      <formula>"Test"</formula>
    </cfRule>
  </conditionalFormatting>
  <conditionalFormatting sqref="B72:G72">
    <cfRule type="cellIs" dxfId="74" priority="65" operator="equal">
      <formula>"Test"</formula>
    </cfRule>
  </conditionalFormatting>
  <conditionalFormatting sqref="I72:N72">
    <cfRule type="cellIs" dxfId="73" priority="64" operator="equal">
      <formula>"Test"</formula>
    </cfRule>
  </conditionalFormatting>
  <conditionalFormatting sqref="P72:U72">
    <cfRule type="cellIs" dxfId="72" priority="63" operator="equal">
      <formula>"Test"</formula>
    </cfRule>
  </conditionalFormatting>
  <conditionalFormatting sqref="W72:AB72">
    <cfRule type="cellIs" dxfId="71" priority="62" operator="equal">
      <formula>"Test"</formula>
    </cfRule>
  </conditionalFormatting>
  <conditionalFormatting sqref="B89:G89">
    <cfRule type="cellIs" dxfId="70" priority="61" operator="equal">
      <formula>"Test"</formula>
    </cfRule>
  </conditionalFormatting>
  <conditionalFormatting sqref="I89:N89">
    <cfRule type="cellIs" dxfId="69" priority="60" operator="equal">
      <formula>"Test"</formula>
    </cfRule>
  </conditionalFormatting>
  <conditionalFormatting sqref="P89:U89">
    <cfRule type="cellIs" dxfId="68" priority="59" operator="equal">
      <formula>"Test"</formula>
    </cfRule>
  </conditionalFormatting>
  <conditionalFormatting sqref="W89:AB89">
    <cfRule type="cellIs" dxfId="67" priority="58" operator="equal">
      <formula>"Test"</formula>
    </cfRule>
  </conditionalFormatting>
  <conditionalFormatting sqref="B107:G107">
    <cfRule type="cellIs" dxfId="66" priority="57" operator="equal">
      <formula>"Test"</formula>
    </cfRule>
  </conditionalFormatting>
  <conditionalFormatting sqref="I107:N107">
    <cfRule type="cellIs" dxfId="65" priority="56" operator="equal">
      <formula>"Test"</formula>
    </cfRule>
  </conditionalFormatting>
  <conditionalFormatting sqref="P107:U107">
    <cfRule type="cellIs" dxfId="64" priority="55" operator="equal">
      <formula>"Test"</formula>
    </cfRule>
  </conditionalFormatting>
  <conditionalFormatting sqref="W107:AB107">
    <cfRule type="cellIs" dxfId="63" priority="54" operator="equal">
      <formula>"Test"</formula>
    </cfRule>
  </conditionalFormatting>
  <conditionalFormatting sqref="B124:G124">
    <cfRule type="cellIs" dxfId="62" priority="53" operator="equal">
      <formula>"Test"</formula>
    </cfRule>
  </conditionalFormatting>
  <conditionalFormatting sqref="I124:N124">
    <cfRule type="cellIs" dxfId="61" priority="52" operator="equal">
      <formula>"Test"</formula>
    </cfRule>
  </conditionalFormatting>
  <conditionalFormatting sqref="P124:U124">
    <cfRule type="cellIs" dxfId="60" priority="51" operator="equal">
      <formula>"Test"</formula>
    </cfRule>
  </conditionalFormatting>
  <conditionalFormatting sqref="W124:AB124">
    <cfRule type="cellIs" dxfId="59" priority="50" operator="equal">
      <formula>"Test"</formula>
    </cfRule>
  </conditionalFormatting>
  <conditionalFormatting sqref="I2:N2">
    <cfRule type="cellIs" dxfId="58" priority="49" operator="equal">
      <formula>"Test"</formula>
    </cfRule>
  </conditionalFormatting>
  <conditionalFormatting sqref="B142:G142">
    <cfRule type="cellIs" dxfId="57" priority="48" operator="equal">
      <formula>"Test"</formula>
    </cfRule>
  </conditionalFormatting>
  <conditionalFormatting sqref="P142:U142">
    <cfRule type="cellIs" dxfId="56" priority="47" operator="equal">
      <formula>"Test"</formula>
    </cfRule>
  </conditionalFormatting>
  <conditionalFormatting sqref="W142:AB142">
    <cfRule type="cellIs" dxfId="55" priority="46" operator="equal">
      <formula>"Test"</formula>
    </cfRule>
  </conditionalFormatting>
  <conditionalFormatting sqref="B159:G159">
    <cfRule type="cellIs" dxfId="54" priority="45" operator="equal">
      <formula>"Test"</formula>
    </cfRule>
  </conditionalFormatting>
  <conditionalFormatting sqref="I159:N159">
    <cfRule type="cellIs" dxfId="53" priority="44" operator="equal">
      <formula>"Test"</formula>
    </cfRule>
  </conditionalFormatting>
  <conditionalFormatting sqref="P159:U159">
    <cfRule type="cellIs" dxfId="52" priority="43" operator="equal">
      <formula>"Test"</formula>
    </cfRule>
  </conditionalFormatting>
  <conditionalFormatting sqref="W159:AB159">
    <cfRule type="cellIs" dxfId="51" priority="42" operator="equal">
      <formula>"Test"</formula>
    </cfRule>
  </conditionalFormatting>
  <conditionalFormatting sqref="B177:G177">
    <cfRule type="cellIs" dxfId="50" priority="41" operator="equal">
      <formula>"Test"</formula>
    </cfRule>
  </conditionalFormatting>
  <conditionalFormatting sqref="I177:N177">
    <cfRule type="cellIs" dxfId="49" priority="40" operator="equal">
      <formula>"Test"</formula>
    </cfRule>
  </conditionalFormatting>
  <conditionalFormatting sqref="P177:U177">
    <cfRule type="cellIs" dxfId="48" priority="39" operator="equal">
      <formula>"Test"</formula>
    </cfRule>
  </conditionalFormatting>
  <conditionalFormatting sqref="W177:AB177">
    <cfRule type="cellIs" dxfId="47" priority="38" operator="equal">
      <formula>"Test"</formula>
    </cfRule>
  </conditionalFormatting>
  <conditionalFormatting sqref="B194:G194">
    <cfRule type="cellIs" dxfId="46" priority="37" operator="equal">
      <formula>"Test"</formula>
    </cfRule>
  </conditionalFormatting>
  <conditionalFormatting sqref="I194:N194">
    <cfRule type="cellIs" dxfId="45" priority="36" operator="equal">
      <formula>"Test"</formula>
    </cfRule>
  </conditionalFormatting>
  <conditionalFormatting sqref="P194:U194">
    <cfRule type="cellIs" dxfId="44" priority="35" operator="equal">
      <formula>"Test"</formula>
    </cfRule>
  </conditionalFormatting>
  <conditionalFormatting sqref="W194:AB194">
    <cfRule type="cellIs" dxfId="43" priority="34" operator="equal">
      <formula>"Test"</formula>
    </cfRule>
  </conditionalFormatting>
  <conditionalFormatting sqref="B212:G212">
    <cfRule type="cellIs" dxfId="42" priority="33" operator="equal">
      <formula>"Test"</formula>
    </cfRule>
  </conditionalFormatting>
  <conditionalFormatting sqref="I212:N212">
    <cfRule type="cellIs" dxfId="41" priority="32" operator="equal">
      <formula>"Test"</formula>
    </cfRule>
  </conditionalFormatting>
  <conditionalFormatting sqref="P212:U212">
    <cfRule type="cellIs" dxfId="40" priority="31" operator="equal">
      <formula>"Test"</formula>
    </cfRule>
  </conditionalFormatting>
  <conditionalFormatting sqref="W212:AB212">
    <cfRule type="cellIs" dxfId="39" priority="30" operator="equal">
      <formula>"Test"</formula>
    </cfRule>
  </conditionalFormatting>
  <conditionalFormatting sqref="B229:G229">
    <cfRule type="cellIs" dxfId="38" priority="29" operator="equal">
      <formula>"Test"</formula>
    </cfRule>
  </conditionalFormatting>
  <conditionalFormatting sqref="I229:N229">
    <cfRule type="cellIs" dxfId="37" priority="28" operator="equal">
      <formula>"Test"</formula>
    </cfRule>
  </conditionalFormatting>
  <conditionalFormatting sqref="P229:U229">
    <cfRule type="cellIs" dxfId="36" priority="27" operator="equal">
      <formula>"Test"</formula>
    </cfRule>
  </conditionalFormatting>
  <conditionalFormatting sqref="W229:AB229">
    <cfRule type="cellIs" dxfId="35" priority="26" operator="equal">
      <formula>"Test"</formula>
    </cfRule>
  </conditionalFormatting>
  <conditionalFormatting sqref="B247:G247">
    <cfRule type="cellIs" dxfId="34" priority="25" operator="equal">
      <formula>"Test"</formula>
    </cfRule>
  </conditionalFormatting>
  <conditionalFormatting sqref="I247:N247">
    <cfRule type="cellIs" dxfId="33" priority="24" operator="equal">
      <formula>"Test"</formula>
    </cfRule>
  </conditionalFormatting>
  <conditionalFormatting sqref="P247:U247">
    <cfRule type="cellIs" dxfId="32" priority="23" operator="equal">
      <formula>"Test"</formula>
    </cfRule>
  </conditionalFormatting>
  <conditionalFormatting sqref="W247:AB247">
    <cfRule type="cellIs" dxfId="31" priority="22" operator="equal">
      <formula>"Test"</formula>
    </cfRule>
  </conditionalFormatting>
  <conditionalFormatting sqref="B264:G264">
    <cfRule type="cellIs" dxfId="30" priority="21" operator="equal">
      <formula>"Test"</formula>
    </cfRule>
  </conditionalFormatting>
  <conditionalFormatting sqref="I264:N264">
    <cfRule type="cellIs" dxfId="29" priority="20" operator="equal">
      <formula>"Test"</formula>
    </cfRule>
  </conditionalFormatting>
  <conditionalFormatting sqref="P264:U264">
    <cfRule type="cellIs" dxfId="28" priority="19" operator="equal">
      <formula>"Test"</formula>
    </cfRule>
  </conditionalFormatting>
  <conditionalFormatting sqref="W264:AB264">
    <cfRule type="cellIs" dxfId="27" priority="18" operator="equal">
      <formula>"Test"</formula>
    </cfRule>
  </conditionalFormatting>
  <conditionalFormatting sqref="I142:N142">
    <cfRule type="cellIs" dxfId="26" priority="17" operator="equal">
      <formula>"Test"</formula>
    </cfRule>
  </conditionalFormatting>
  <conditionalFormatting sqref="B282:G282">
    <cfRule type="cellIs" dxfId="25" priority="16" operator="equal">
      <formula>"Test"</formula>
    </cfRule>
  </conditionalFormatting>
  <conditionalFormatting sqref="I282:N282">
    <cfRule type="cellIs" dxfId="24" priority="15" operator="equal">
      <formula>"Test"</formula>
    </cfRule>
  </conditionalFormatting>
  <conditionalFormatting sqref="P282:U282">
    <cfRule type="cellIs" dxfId="23" priority="14" operator="equal">
      <formula>"Test"</formula>
    </cfRule>
  </conditionalFormatting>
  <conditionalFormatting sqref="W282:AB282">
    <cfRule type="cellIs" dxfId="22" priority="13" operator="equal">
      <formula>"Test"</formula>
    </cfRule>
  </conditionalFormatting>
  <conditionalFormatting sqref="B299:G299">
    <cfRule type="cellIs" dxfId="21" priority="12" operator="equal">
      <formula>"Test"</formula>
    </cfRule>
  </conditionalFormatting>
  <conditionalFormatting sqref="I299:N299">
    <cfRule type="cellIs" dxfId="20" priority="11" operator="equal">
      <formula>"Test"</formula>
    </cfRule>
  </conditionalFormatting>
  <conditionalFormatting sqref="P299:U299">
    <cfRule type="cellIs" dxfId="19" priority="10" operator="equal">
      <formula>"Test"</formula>
    </cfRule>
  </conditionalFormatting>
  <conditionalFormatting sqref="W299:AB299">
    <cfRule type="cellIs" dxfId="18" priority="9" operator="equal">
      <formula>"Test"</formula>
    </cfRule>
  </conditionalFormatting>
  <conditionalFormatting sqref="B317:G317">
    <cfRule type="cellIs" dxfId="17" priority="8" operator="equal">
      <formula>"Test"</formula>
    </cfRule>
  </conditionalFormatting>
  <conditionalFormatting sqref="I317:N317">
    <cfRule type="cellIs" dxfId="16" priority="7" operator="equal">
      <formula>"Test"</formula>
    </cfRule>
  </conditionalFormatting>
  <conditionalFormatting sqref="P317:U317">
    <cfRule type="cellIs" dxfId="15" priority="6" operator="equal">
      <formula>"Test"</formula>
    </cfRule>
  </conditionalFormatting>
  <conditionalFormatting sqref="W317:AB317">
    <cfRule type="cellIs" dxfId="14" priority="5" operator="equal">
      <formula>"Test"</formula>
    </cfRule>
  </conditionalFormatting>
  <conditionalFormatting sqref="B334:G334">
    <cfRule type="cellIs" dxfId="13" priority="4" operator="equal">
      <formula>"Test"</formula>
    </cfRule>
  </conditionalFormatting>
  <conditionalFormatting sqref="I334:N334">
    <cfRule type="cellIs" dxfId="12" priority="3" operator="equal">
      <formula>"Test"</formula>
    </cfRule>
  </conditionalFormatting>
  <conditionalFormatting sqref="P334:U334">
    <cfRule type="cellIs" dxfId="11" priority="2" operator="equal">
      <formula>"Test"</formula>
    </cfRule>
  </conditionalFormatting>
  <conditionalFormatting sqref="W334:AB334">
    <cfRule type="cellIs" dxfId="10" priority="1" operator="equal">
      <formula>"Test"</formula>
    </cfRule>
  </conditionalFormatting>
  <printOptions horizontalCentered="1" verticalCentered="1"/>
  <pageMargins left="0.7" right="0.7" top="0.75" bottom="0.75" header="0.51180555555555496" footer="0.51180555555555496"/>
  <pageSetup firstPageNumber="0" orientation="landscape" r:id="rId1"/>
  <rowBreaks count="9" manualBreakCount="9">
    <brk id="35" max="16383" man="1"/>
    <brk id="70" max="16383" man="1"/>
    <brk id="105" max="16383" man="1"/>
    <brk id="140" max="16383" man="1"/>
    <brk id="175" max="16383" man="1"/>
    <brk id="210" max="16383" man="1"/>
    <brk id="245" max="16383" man="1"/>
    <brk id="280" max="16383" man="1"/>
    <brk id="31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
  <sheetViews>
    <sheetView zoomScale="115" zoomScaleNormal="115" zoomScaleSheetLayoutView="100" zoomScalePageLayoutView="115" workbookViewId="0">
      <pane ySplit="1" topLeftCell="A2" activePane="bottomLeft" state="frozen"/>
      <selection activeCell="M89" sqref="M89:N89"/>
      <selection pane="bottomLeft" activeCell="F4" sqref="F4"/>
    </sheetView>
  </sheetViews>
  <sheetFormatPr defaultColWidth="8.85546875" defaultRowHeight="12.75" x14ac:dyDescent="0.2"/>
  <cols>
    <col min="1" max="1" width="8.85546875" style="1"/>
    <col min="2" max="2" width="29.7109375" style="1" customWidth="1"/>
    <col min="3" max="3" width="31" style="1" customWidth="1"/>
    <col min="4" max="4" width="26.5703125" style="1" customWidth="1"/>
    <col min="5" max="6" width="18.42578125" style="1" customWidth="1"/>
    <col min="7" max="7" width="20.7109375" customWidth="1"/>
  </cols>
  <sheetData>
    <row r="1" spans="1:15" s="4" customFormat="1" ht="60" x14ac:dyDescent="0.25">
      <c r="A1" s="2" t="s">
        <v>452</v>
      </c>
      <c r="B1" s="2" t="s">
        <v>453</v>
      </c>
      <c r="C1" s="2" t="s">
        <v>181</v>
      </c>
      <c r="D1" s="2" t="s">
        <v>182</v>
      </c>
      <c r="E1" s="2"/>
      <c r="F1" s="2"/>
      <c r="G1" s="2" t="s">
        <v>7</v>
      </c>
      <c r="H1" s="2" t="s">
        <v>7</v>
      </c>
      <c r="I1" s="14"/>
      <c r="J1" s="14"/>
      <c r="K1" s="14"/>
      <c r="L1" s="14"/>
      <c r="M1" s="14"/>
      <c r="N1" s="14"/>
      <c r="O1" s="14"/>
    </row>
    <row r="2" spans="1:15" ht="39" x14ac:dyDescent="0.25">
      <c r="A2" s="22">
        <v>1</v>
      </c>
      <c r="B2" s="22" t="s">
        <v>187</v>
      </c>
      <c r="C2" s="6" t="s">
        <v>185</v>
      </c>
      <c r="D2" s="6" t="s">
        <v>186</v>
      </c>
      <c r="E2" s="6"/>
      <c r="F2" s="6"/>
      <c r="G2" s="22"/>
      <c r="H2" s="17"/>
      <c r="I2" s="18"/>
      <c r="J2" s="18"/>
      <c r="K2" s="18"/>
      <c r="L2" s="18"/>
      <c r="M2" s="18"/>
      <c r="N2" s="18"/>
      <c r="O2" s="18"/>
    </row>
    <row r="3" spans="1:15" ht="51.75" x14ac:dyDescent="0.25">
      <c r="A3" s="22">
        <v>2</v>
      </c>
      <c r="B3" s="22" t="s">
        <v>187</v>
      </c>
      <c r="C3" s="6" t="s">
        <v>189</v>
      </c>
      <c r="D3" s="6" t="s">
        <v>190</v>
      </c>
      <c r="E3" s="6"/>
      <c r="F3" s="6"/>
      <c r="G3" s="22"/>
      <c r="H3" s="17"/>
      <c r="I3" s="18"/>
      <c r="J3" s="18"/>
      <c r="K3" s="18"/>
      <c r="L3" s="18"/>
      <c r="M3" s="18"/>
      <c r="N3" s="18"/>
      <c r="O3" s="18"/>
    </row>
    <row r="4" spans="1:15" ht="51.75" x14ac:dyDescent="0.25">
      <c r="A4" s="22">
        <v>3</v>
      </c>
      <c r="B4" s="22" t="s">
        <v>187</v>
      </c>
      <c r="C4" s="6" t="s">
        <v>454</v>
      </c>
      <c r="D4" s="6" t="s">
        <v>190</v>
      </c>
      <c r="E4" s="6"/>
      <c r="F4" s="6"/>
      <c r="G4" s="22"/>
      <c r="H4" s="17"/>
      <c r="I4" s="18"/>
      <c r="J4" s="18"/>
      <c r="K4" s="18"/>
      <c r="L4" s="18"/>
      <c r="M4" s="18"/>
      <c r="N4" s="18"/>
      <c r="O4" s="18"/>
    </row>
    <row r="5" spans="1:15" ht="64.5" x14ac:dyDescent="0.25">
      <c r="A5" s="22">
        <v>4</v>
      </c>
      <c r="B5" s="22" t="s">
        <v>187</v>
      </c>
      <c r="C5" s="6" t="s">
        <v>455</v>
      </c>
      <c r="D5" s="6" t="s">
        <v>192</v>
      </c>
      <c r="E5" s="6"/>
      <c r="F5" s="6"/>
      <c r="G5" s="22"/>
      <c r="H5" s="17"/>
      <c r="I5" s="18"/>
      <c r="J5" s="18"/>
      <c r="K5" s="18"/>
      <c r="L5" s="18"/>
      <c r="M5" s="18"/>
      <c r="N5" s="18"/>
      <c r="O5" s="18"/>
    </row>
    <row r="6" spans="1:15" ht="64.5" x14ac:dyDescent="0.25">
      <c r="A6" s="22">
        <v>5</v>
      </c>
      <c r="B6" s="22" t="s">
        <v>187</v>
      </c>
      <c r="C6" s="6" t="s">
        <v>456</v>
      </c>
      <c r="D6" s="6" t="s">
        <v>194</v>
      </c>
      <c r="E6" s="6"/>
      <c r="F6" s="6"/>
      <c r="G6" s="22"/>
      <c r="H6" s="17"/>
      <c r="I6" s="18"/>
      <c r="J6" s="18"/>
      <c r="K6" s="18"/>
      <c r="L6" s="18"/>
      <c r="M6" s="18"/>
      <c r="N6" s="18"/>
      <c r="O6" s="18"/>
    </row>
    <row r="7" spans="1:15" ht="64.5" x14ac:dyDescent="0.25">
      <c r="A7" s="22">
        <v>6</v>
      </c>
      <c r="B7" s="22" t="s">
        <v>197</v>
      </c>
      <c r="C7" s="6" t="s">
        <v>457</v>
      </c>
      <c r="D7" s="6" t="s">
        <v>196</v>
      </c>
      <c r="E7" s="6"/>
      <c r="F7" s="6"/>
      <c r="G7" s="22"/>
      <c r="H7" s="17"/>
      <c r="I7" s="18"/>
      <c r="J7" s="18"/>
      <c r="K7" s="18"/>
      <c r="L7" s="18"/>
      <c r="M7" s="18"/>
      <c r="N7" s="18"/>
      <c r="O7" s="18"/>
    </row>
    <row r="8" spans="1:15" ht="15" x14ac:dyDescent="0.25">
      <c r="A8" s="22">
        <v>7</v>
      </c>
      <c r="B8" s="22" t="s">
        <v>197</v>
      </c>
      <c r="C8" s="6" t="s">
        <v>198</v>
      </c>
      <c r="D8" s="6" t="s">
        <v>198</v>
      </c>
      <c r="E8" s="6"/>
      <c r="F8" s="6"/>
      <c r="G8" s="22"/>
      <c r="H8" s="17"/>
      <c r="I8" s="18"/>
      <c r="J8" s="18"/>
      <c r="K8" s="18"/>
      <c r="L8" s="18"/>
      <c r="M8" s="18"/>
      <c r="N8" s="18"/>
      <c r="O8" s="18"/>
    </row>
    <row r="9" spans="1:15" ht="15" x14ac:dyDescent="0.25">
      <c r="A9" s="22">
        <v>8</v>
      </c>
      <c r="B9" s="22" t="s">
        <v>197</v>
      </c>
      <c r="C9" s="6" t="s">
        <v>198</v>
      </c>
      <c r="D9" s="6" t="s">
        <v>198</v>
      </c>
      <c r="E9" s="6"/>
      <c r="F9" s="6"/>
      <c r="G9" s="22"/>
      <c r="H9" s="17"/>
      <c r="I9" s="18"/>
      <c r="J9" s="18"/>
      <c r="K9" s="18"/>
      <c r="L9" s="18"/>
      <c r="M9" s="18"/>
      <c r="N9" s="18"/>
      <c r="O9" s="18"/>
    </row>
    <row r="10" spans="1:15" ht="15" x14ac:dyDescent="0.25">
      <c r="A10" s="22">
        <v>9</v>
      </c>
      <c r="B10" s="22" t="s">
        <v>197</v>
      </c>
      <c r="C10" s="6" t="s">
        <v>198</v>
      </c>
      <c r="D10" s="6" t="s">
        <v>198</v>
      </c>
      <c r="E10" s="6"/>
      <c r="F10" s="6"/>
      <c r="G10" s="22"/>
      <c r="H10" s="17"/>
      <c r="I10" s="18"/>
      <c r="J10" s="18"/>
      <c r="K10" s="18"/>
      <c r="L10" s="18"/>
      <c r="M10" s="18"/>
      <c r="N10" s="18"/>
      <c r="O10" s="18"/>
    </row>
    <row r="11" spans="1:15" ht="15" x14ac:dyDescent="0.25">
      <c r="A11" s="22">
        <v>10</v>
      </c>
      <c r="B11" s="22" t="s">
        <v>197</v>
      </c>
      <c r="C11" s="6" t="s">
        <v>198</v>
      </c>
      <c r="D11" s="6" t="s">
        <v>198</v>
      </c>
      <c r="E11" s="6"/>
      <c r="F11" s="6"/>
      <c r="G11" s="22"/>
      <c r="H11" s="17"/>
      <c r="I11" s="18"/>
      <c r="J11" s="18"/>
      <c r="K11" s="18"/>
      <c r="L11" s="18"/>
      <c r="M11" s="18"/>
      <c r="N11" s="18"/>
      <c r="O11" s="18"/>
    </row>
    <row r="12" spans="1:15" x14ac:dyDescent="0.2">
      <c r="A12" s="16"/>
      <c r="B12" s="16"/>
      <c r="C12" s="16"/>
      <c r="D12" s="16"/>
      <c r="E12" s="16"/>
      <c r="F12" s="16"/>
      <c r="G12" s="18"/>
      <c r="H12" s="18"/>
      <c r="I12" s="18"/>
      <c r="J12" s="18"/>
      <c r="K12" s="18"/>
      <c r="L12" s="18"/>
      <c r="M12" s="18"/>
      <c r="N12" s="18"/>
      <c r="O12" s="18"/>
    </row>
    <row r="13" spans="1:15" x14ac:dyDescent="0.2">
      <c r="A13" s="16"/>
      <c r="B13" s="16"/>
      <c r="C13" s="16"/>
      <c r="D13" s="16"/>
      <c r="E13" s="16"/>
      <c r="F13" s="16"/>
      <c r="G13" s="18"/>
      <c r="H13" s="18"/>
      <c r="I13" s="18"/>
      <c r="J13" s="18"/>
      <c r="K13" s="18"/>
      <c r="L13" s="18"/>
      <c r="M13" s="18"/>
      <c r="N13" s="18"/>
      <c r="O13" s="18"/>
    </row>
    <row r="14" spans="1:15" x14ac:dyDescent="0.2">
      <c r="A14" s="16"/>
      <c r="B14" s="16"/>
      <c r="C14" s="16"/>
      <c r="D14" s="16"/>
      <c r="E14" s="16"/>
      <c r="F14" s="16"/>
      <c r="G14" s="18"/>
      <c r="H14" s="18"/>
      <c r="I14" s="18"/>
      <c r="J14" s="18"/>
      <c r="K14" s="18"/>
      <c r="L14" s="18"/>
      <c r="M14" s="18"/>
      <c r="N14" s="18"/>
      <c r="O14" s="18"/>
    </row>
    <row r="15" spans="1:15" x14ac:dyDescent="0.2">
      <c r="A15" s="16"/>
      <c r="B15" s="16"/>
      <c r="C15" s="16"/>
      <c r="D15" s="16"/>
      <c r="E15" s="16"/>
      <c r="F15" s="16"/>
      <c r="G15" s="18"/>
      <c r="H15" s="18"/>
      <c r="I15" s="18"/>
      <c r="J15" s="18"/>
      <c r="K15" s="18"/>
      <c r="L15" s="18"/>
      <c r="M15" s="18"/>
      <c r="N15" s="18"/>
      <c r="O15" s="18"/>
    </row>
    <row r="16" spans="1:15" x14ac:dyDescent="0.2">
      <c r="A16" s="16"/>
      <c r="B16" s="16"/>
      <c r="C16" s="16"/>
      <c r="D16" s="16"/>
      <c r="E16" s="16"/>
      <c r="F16" s="16"/>
      <c r="G16" s="18"/>
      <c r="H16" s="18"/>
      <c r="I16" s="18"/>
      <c r="J16" s="18"/>
      <c r="K16" s="18"/>
      <c r="L16" s="18"/>
      <c r="M16" s="18"/>
      <c r="N16" s="18"/>
      <c r="O16" s="18"/>
    </row>
    <row r="17" spans="1:15" x14ac:dyDescent="0.2">
      <c r="A17" s="16"/>
      <c r="B17" s="16"/>
      <c r="C17" s="16"/>
      <c r="D17" s="16"/>
      <c r="E17" s="16"/>
      <c r="F17" s="16"/>
      <c r="G17" s="18"/>
      <c r="H17" s="18"/>
      <c r="I17" s="18"/>
      <c r="J17" s="18"/>
      <c r="K17" s="18"/>
      <c r="L17" s="18"/>
      <c r="M17" s="18"/>
      <c r="N17" s="18"/>
      <c r="O17" s="18"/>
    </row>
    <row r="18" spans="1:15" x14ac:dyDescent="0.2">
      <c r="A18" s="16"/>
      <c r="B18" s="16"/>
      <c r="C18" s="16"/>
      <c r="D18" s="16"/>
      <c r="E18" s="16"/>
      <c r="F18" s="16"/>
      <c r="G18" s="18"/>
      <c r="H18" s="18"/>
      <c r="I18" s="18"/>
      <c r="J18" s="18"/>
      <c r="K18" s="18"/>
      <c r="L18" s="18"/>
      <c r="M18" s="18"/>
      <c r="N18" s="18"/>
      <c r="O18" s="18"/>
    </row>
    <row r="19" spans="1:15" x14ac:dyDescent="0.2">
      <c r="A19" s="16"/>
      <c r="B19" s="16"/>
      <c r="C19" s="16"/>
      <c r="D19" s="16"/>
      <c r="E19" s="16"/>
      <c r="F19" s="16"/>
      <c r="G19" s="18"/>
      <c r="H19" s="18"/>
      <c r="I19" s="18"/>
      <c r="J19" s="18"/>
      <c r="K19" s="18"/>
      <c r="L19" s="18"/>
      <c r="M19" s="18"/>
      <c r="N19" s="18"/>
      <c r="O19" s="18"/>
    </row>
    <row r="20" spans="1:15" x14ac:dyDescent="0.2">
      <c r="A20" s="16"/>
      <c r="B20" s="16"/>
      <c r="C20" s="16"/>
      <c r="D20" s="16"/>
      <c r="E20" s="16"/>
      <c r="F20" s="16"/>
      <c r="G20" s="18"/>
      <c r="H20" s="18"/>
      <c r="I20" s="18"/>
      <c r="J20" s="18"/>
      <c r="K20" s="18"/>
      <c r="L20" s="18"/>
      <c r="M20" s="18"/>
      <c r="N20" s="18"/>
      <c r="O20" s="18"/>
    </row>
  </sheetData>
  <pageMargins left="0.7" right="0.7" top="0.75" bottom="0.75" header="0.51180555555555496" footer="0.51180555555555496"/>
  <pageSetup firstPageNumber="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72"/>
  <sheetViews>
    <sheetView view="pageBreakPreview" zoomScale="90" workbookViewId="0">
      <selection activeCell="B8" sqref="B8:G11"/>
    </sheetView>
  </sheetViews>
  <sheetFormatPr defaultColWidth="8.85546875" defaultRowHeight="12.75" x14ac:dyDescent="0.2"/>
  <cols>
    <col min="1" max="1" width="2.140625" style="90" customWidth="1"/>
    <col min="2" max="7" width="4.7109375" style="90" customWidth="1"/>
    <col min="8" max="8" width="1.85546875" style="96" customWidth="1"/>
    <col min="9" max="14" width="4.7109375" style="90" customWidth="1"/>
    <col min="15" max="15" width="1.85546875" style="96" customWidth="1"/>
    <col min="16" max="21" width="4.7109375" style="90" customWidth="1"/>
    <col min="22" max="22" width="1.85546875" style="96" customWidth="1"/>
    <col min="23" max="28" width="4.7109375" style="90" customWidth="1"/>
    <col min="29" max="29" width="2.42578125" style="96" customWidth="1"/>
    <col min="30" max="1025" width="8.85546875" style="39"/>
  </cols>
  <sheetData>
    <row r="1" spans="1:1024" s="42" customFormat="1" ht="11.25" customHeight="1" x14ac:dyDescent="0.2">
      <c r="A1" s="4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row>
    <row r="2" spans="1:1024" s="45" customFormat="1" ht="33.75" customHeight="1" thickBot="1" x14ac:dyDescent="0.35">
      <c r="A2" s="43"/>
      <c r="B2" s="162" t="str">
        <f ca="1">INDIRECT("Data!C" &amp;17)</f>
        <v>Heshbon</v>
      </c>
      <c r="C2" s="162"/>
      <c r="D2" s="162"/>
      <c r="E2" s="162"/>
      <c r="F2" s="162"/>
      <c r="G2" s="162"/>
      <c r="H2" s="44"/>
      <c r="I2" s="162" t="str">
        <f ca="1">INDIRECT("Data!C" &amp;17)</f>
        <v>Heshbon</v>
      </c>
      <c r="J2" s="162"/>
      <c r="K2" s="162"/>
      <c r="L2" s="162"/>
      <c r="M2" s="162"/>
      <c r="N2" s="162"/>
      <c r="O2" s="44"/>
      <c r="P2" s="162" t="str">
        <f ca="1">INDIRECT("Data!C" &amp;17)</f>
        <v>Heshbon</v>
      </c>
      <c r="Q2" s="162"/>
      <c r="R2" s="162"/>
      <c r="S2" s="162"/>
      <c r="T2" s="162"/>
      <c r="U2" s="162"/>
      <c r="V2" s="44"/>
      <c r="W2" s="162" t="str">
        <f ca="1">INDIRECT("Data!C" &amp;17)</f>
        <v>Heshbon</v>
      </c>
      <c r="X2" s="162"/>
      <c r="Y2" s="162"/>
      <c r="Z2" s="162"/>
      <c r="AA2" s="162"/>
      <c r="AB2" s="162"/>
      <c r="AC2" s="44"/>
    </row>
    <row r="3" spans="1:1024" s="39" customFormat="1" ht="17.25" customHeight="1" thickTop="1" thickBot="1" x14ac:dyDescent="0.25">
      <c r="A3" s="40"/>
      <c r="B3" s="163" t="str">
        <f ca="1">INDIRECT("Data!D" &amp;2)</f>
        <v>Lost/Found:</v>
      </c>
      <c r="C3" s="163"/>
      <c r="D3" s="163"/>
      <c r="E3" s="163"/>
      <c r="F3" s="163"/>
      <c r="G3" s="163"/>
      <c r="H3" s="46"/>
      <c r="I3" s="163" t="str">
        <f ca="1">INDIRECT("Data!D" &amp;2)</f>
        <v>Lost/Found:</v>
      </c>
      <c r="J3" s="163"/>
      <c r="K3" s="163"/>
      <c r="L3" s="163"/>
      <c r="M3" s="163"/>
      <c r="N3" s="163"/>
      <c r="O3" s="46"/>
      <c r="P3" s="163" t="str">
        <f ca="1">INDIRECT("Data!D" &amp;2)</f>
        <v>Lost/Found:</v>
      </c>
      <c r="Q3" s="163"/>
      <c r="R3" s="163"/>
      <c r="S3" s="163"/>
      <c r="T3" s="163"/>
      <c r="U3" s="163"/>
      <c r="V3" s="46"/>
      <c r="W3" s="163" t="str">
        <f ca="1">INDIRECT("Data!D" &amp;2)</f>
        <v>Lost/Found:</v>
      </c>
      <c r="X3" s="163"/>
      <c r="Y3" s="163"/>
      <c r="Z3" s="163"/>
      <c r="AA3" s="163"/>
      <c r="AB3" s="163"/>
      <c r="AC3" s="46"/>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39" customFormat="1" ht="12.75" customHeight="1" thickTop="1" x14ac:dyDescent="0.2">
      <c r="A4" s="40"/>
      <c r="B4" s="164" t="str">
        <f ca="1">INDIRECT("Reckoning!C"&amp;VALUE(C17))</f>
        <v>Object's owner is found!</v>
      </c>
      <c r="C4" s="164"/>
      <c r="D4" s="164"/>
      <c r="E4" s="164"/>
      <c r="F4" s="164"/>
      <c r="G4" s="164"/>
      <c r="H4" s="46"/>
      <c r="I4" s="164" t="str">
        <f ca="1">INDIRECT("Reckoning!C"&amp;VALUE(J17))</f>
        <v>Object's owner is found!</v>
      </c>
      <c r="J4" s="164"/>
      <c r="K4" s="164"/>
      <c r="L4" s="164"/>
      <c r="M4" s="164"/>
      <c r="N4" s="164"/>
      <c r="O4" s="46"/>
      <c r="P4" s="164" t="str">
        <f ca="1">INDIRECT("Reckoning!C"&amp;VALUE(Q17))</f>
        <v>Object's owner is found!</v>
      </c>
      <c r="Q4" s="164"/>
      <c r="R4" s="164"/>
      <c r="S4" s="164"/>
      <c r="T4" s="164"/>
      <c r="U4" s="164"/>
      <c r="V4" s="46"/>
      <c r="W4" s="164" t="str">
        <f ca="1">INDIRECT("Reckoning!C"&amp;VALUE(X17))</f>
        <v>Object's owner is found!</v>
      </c>
      <c r="X4" s="164"/>
      <c r="Y4" s="164"/>
      <c r="Z4" s="164"/>
      <c r="AA4" s="164"/>
      <c r="AB4" s="164"/>
      <c r="AC4" s="46"/>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s="39" customFormat="1" ht="12.75" customHeight="1" x14ac:dyDescent="0.2">
      <c r="A5" s="40"/>
      <c r="B5" s="165"/>
      <c r="C5" s="165"/>
      <c r="D5" s="165"/>
      <c r="E5" s="165"/>
      <c r="F5" s="165"/>
      <c r="G5" s="165"/>
      <c r="H5" s="46"/>
      <c r="I5" s="165"/>
      <c r="J5" s="165"/>
      <c r="K5" s="165"/>
      <c r="L5" s="165"/>
      <c r="M5" s="165"/>
      <c r="N5" s="165"/>
      <c r="O5" s="46"/>
      <c r="P5" s="165"/>
      <c r="Q5" s="165"/>
      <c r="R5" s="165"/>
      <c r="S5" s="165"/>
      <c r="T5" s="165"/>
      <c r="U5" s="165"/>
      <c r="V5" s="46"/>
      <c r="W5" s="165"/>
      <c r="X5" s="165"/>
      <c r="Y5" s="165"/>
      <c r="Z5" s="165"/>
      <c r="AA5" s="165"/>
      <c r="AB5" s="165"/>
      <c r="AC5" s="46"/>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39" customFormat="1" ht="12.75" customHeight="1" x14ac:dyDescent="0.2">
      <c r="A6" s="40"/>
      <c r="B6" s="166"/>
      <c r="C6" s="166"/>
      <c r="D6" s="166"/>
      <c r="E6" s="166"/>
      <c r="F6" s="166"/>
      <c r="G6" s="166"/>
      <c r="H6" s="46"/>
      <c r="I6" s="166"/>
      <c r="J6" s="166"/>
      <c r="K6" s="166"/>
      <c r="L6" s="166"/>
      <c r="M6" s="166"/>
      <c r="N6" s="166"/>
      <c r="O6" s="46"/>
      <c r="P6" s="166"/>
      <c r="Q6" s="166"/>
      <c r="R6" s="166"/>
      <c r="S6" s="166"/>
      <c r="T6" s="166"/>
      <c r="U6" s="166"/>
      <c r="V6" s="46"/>
      <c r="W6" s="166"/>
      <c r="X6" s="166"/>
      <c r="Y6" s="166"/>
      <c r="Z6" s="166"/>
      <c r="AA6" s="166"/>
      <c r="AB6" s="166"/>
      <c r="AC6" s="4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39" customFormat="1" ht="12.75" customHeight="1" thickBot="1" x14ac:dyDescent="0.35">
      <c r="A7" s="40"/>
      <c r="B7" s="167" t="str">
        <f ca="1">INDIRECT("Data!D" &amp;3)</f>
        <v>Transgression:</v>
      </c>
      <c r="C7" s="167"/>
      <c r="D7" s="167"/>
      <c r="E7" s="167"/>
      <c r="F7" s="167"/>
      <c r="G7" s="167"/>
      <c r="H7" s="46"/>
      <c r="I7" s="167" t="str">
        <f ca="1">INDIRECT("Data!D" &amp;3)</f>
        <v>Transgression:</v>
      </c>
      <c r="J7" s="167"/>
      <c r="K7" s="167"/>
      <c r="L7" s="167"/>
      <c r="M7" s="167"/>
      <c r="N7" s="167"/>
      <c r="O7" s="46"/>
      <c r="P7" s="167" t="str">
        <f ca="1">INDIRECT("Data!D" &amp;3)</f>
        <v>Transgression:</v>
      </c>
      <c r="Q7" s="167"/>
      <c r="R7" s="167"/>
      <c r="S7" s="167"/>
      <c r="T7" s="167"/>
      <c r="U7" s="167"/>
      <c r="V7" s="46"/>
      <c r="W7" s="167" t="str">
        <f ca="1">INDIRECT("Data!D" &amp;3)</f>
        <v>Transgression:</v>
      </c>
      <c r="X7" s="167"/>
      <c r="Y7" s="167"/>
      <c r="Z7" s="167"/>
      <c r="AA7" s="167"/>
      <c r="AB7" s="167"/>
      <c r="AC7" s="46"/>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s="39" customFormat="1" ht="12.75" customHeight="1" thickTop="1" x14ac:dyDescent="0.2">
      <c r="A8" s="40"/>
      <c r="B8" s="107" t="str">
        <f ca="1">INDIRECT("Reckoning!A"&amp;VALUE(C17))</f>
        <v>Take a completed Family Responsibility back to your hand.</v>
      </c>
      <c r="C8" s="107"/>
      <c r="D8" s="107"/>
      <c r="E8" s="107"/>
      <c r="F8" s="107"/>
      <c r="G8" s="107"/>
      <c r="H8" s="46"/>
      <c r="I8" s="113" t="str">
        <f ca="1">INDIRECT("Reckoning!A"&amp;VALUE(J17))</f>
        <v>You must pay restitution as with Teshuvah for this transgression OR take a completed Family Responsibility back to your hand.</v>
      </c>
      <c r="J8" s="113"/>
      <c r="K8" s="113"/>
      <c r="L8" s="113"/>
      <c r="M8" s="113"/>
      <c r="N8" s="113"/>
      <c r="O8" s="46"/>
      <c r="P8" s="113" t="str">
        <f ca="1">INDIRECT("Reckoning!A"&amp;VALUE(Q17))</f>
        <v>You must pay restitution as with Teshuvah for this transgression OR take a completed Family Responsibility back to your hand.</v>
      </c>
      <c r="Q8" s="113"/>
      <c r="R8" s="113"/>
      <c r="S8" s="113"/>
      <c r="T8" s="113"/>
      <c r="U8" s="113"/>
      <c r="V8" s="46"/>
      <c r="W8" s="171" t="str">
        <f ca="1">INDIRECT("Reckoning!A"&amp;VALUE(X17))</f>
        <v>You must pay restitution as with Teshuvah for this transgression at a cost of +2 OR take a completed Family Responsibility back to your hand.</v>
      </c>
      <c r="X8" s="171"/>
      <c r="Y8" s="171"/>
      <c r="Z8" s="171"/>
      <c r="AA8" s="171"/>
      <c r="AB8" s="171"/>
      <c r="AC8" s="46"/>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s="39" customFormat="1" ht="12.75" customHeight="1" x14ac:dyDescent="0.2">
      <c r="A9" s="40"/>
      <c r="B9" s="116"/>
      <c r="C9" s="116"/>
      <c r="D9" s="116"/>
      <c r="E9" s="116"/>
      <c r="F9" s="116"/>
      <c r="G9" s="116"/>
      <c r="H9" s="46"/>
      <c r="I9" s="169"/>
      <c r="J9" s="169"/>
      <c r="K9" s="169"/>
      <c r="L9" s="169"/>
      <c r="M9" s="169"/>
      <c r="N9" s="169"/>
      <c r="O9" s="46"/>
      <c r="P9" s="169"/>
      <c r="Q9" s="169"/>
      <c r="R9" s="169"/>
      <c r="S9" s="169"/>
      <c r="T9" s="169"/>
      <c r="U9" s="169"/>
      <c r="V9" s="46"/>
      <c r="W9" s="172"/>
      <c r="X9" s="172"/>
      <c r="Y9" s="172"/>
      <c r="Z9" s="172"/>
      <c r="AA9" s="172"/>
      <c r="AB9" s="172"/>
      <c r="AC9" s="4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39" customFormat="1" ht="12.75" customHeight="1" x14ac:dyDescent="0.2">
      <c r="A10" s="40"/>
      <c r="B10" s="116"/>
      <c r="C10" s="116"/>
      <c r="D10" s="116"/>
      <c r="E10" s="116"/>
      <c r="F10" s="116"/>
      <c r="G10" s="116"/>
      <c r="H10" s="46"/>
      <c r="I10" s="169"/>
      <c r="J10" s="169"/>
      <c r="K10" s="169"/>
      <c r="L10" s="169"/>
      <c r="M10" s="169"/>
      <c r="N10" s="169"/>
      <c r="O10" s="46"/>
      <c r="P10" s="169"/>
      <c r="Q10" s="169"/>
      <c r="R10" s="169"/>
      <c r="S10" s="169"/>
      <c r="T10" s="169"/>
      <c r="U10" s="169"/>
      <c r="V10" s="46"/>
      <c r="W10" s="172"/>
      <c r="X10" s="172"/>
      <c r="Y10" s="172"/>
      <c r="Z10" s="172"/>
      <c r="AA10" s="172"/>
      <c r="AB10" s="172"/>
      <c r="AC10" s="46"/>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s="39" customFormat="1" ht="12.75" customHeight="1" thickBot="1" x14ac:dyDescent="0.25">
      <c r="A11" s="40"/>
      <c r="B11" s="168"/>
      <c r="C11" s="168"/>
      <c r="D11" s="168"/>
      <c r="E11" s="168"/>
      <c r="F11" s="168"/>
      <c r="G11" s="168"/>
      <c r="H11" s="46"/>
      <c r="I11" s="170"/>
      <c r="J11" s="170"/>
      <c r="K11" s="170"/>
      <c r="L11" s="170"/>
      <c r="M11" s="170"/>
      <c r="N11" s="170"/>
      <c r="O11" s="46"/>
      <c r="P11" s="170"/>
      <c r="Q11" s="170"/>
      <c r="R11" s="170"/>
      <c r="S11" s="170"/>
      <c r="T11" s="170"/>
      <c r="U11" s="170"/>
      <c r="V11" s="46"/>
      <c r="W11" s="173"/>
      <c r="X11" s="173"/>
      <c r="Y11" s="173"/>
      <c r="Z11" s="173"/>
      <c r="AA11" s="173"/>
      <c r="AB11" s="173"/>
      <c r="AC11" s="46"/>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s="39" customFormat="1" ht="12.75" customHeight="1" thickTop="1" thickBot="1" x14ac:dyDescent="0.25">
      <c r="A12" s="40"/>
      <c r="B12" s="163" t="str">
        <f ca="1">INDIRECT("Data!D" &amp;4)</f>
        <v>Beyond the Law:</v>
      </c>
      <c r="C12" s="163"/>
      <c r="D12" s="163"/>
      <c r="E12" s="163"/>
      <c r="F12" s="163"/>
      <c r="G12" s="163"/>
      <c r="H12" s="46"/>
      <c r="I12" s="163" t="str">
        <f ca="1">INDIRECT("Data!D" &amp;4)</f>
        <v>Beyond the Law:</v>
      </c>
      <c r="J12" s="163"/>
      <c r="K12" s="163"/>
      <c r="L12" s="163"/>
      <c r="M12" s="163"/>
      <c r="N12" s="163"/>
      <c r="O12" s="46"/>
      <c r="P12" s="163" t="str">
        <f ca="1">INDIRECT("Data!D" &amp;4)</f>
        <v>Beyond the Law:</v>
      </c>
      <c r="Q12" s="163"/>
      <c r="R12" s="163"/>
      <c r="S12" s="163"/>
      <c r="T12" s="163"/>
      <c r="U12" s="163"/>
      <c r="V12" s="46"/>
      <c r="W12" s="163" t="str">
        <f ca="1">INDIRECT("Data!D" &amp;4)</f>
        <v>Beyond the Law:</v>
      </c>
      <c r="X12" s="163"/>
      <c r="Y12" s="163"/>
      <c r="Z12" s="163"/>
      <c r="AA12" s="163"/>
      <c r="AB12" s="163"/>
      <c r="AC12" s="46"/>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s="39" customFormat="1" ht="12.75" customHeight="1" thickTop="1" x14ac:dyDescent="0.2">
      <c r="A13" s="40"/>
      <c r="B13" s="107" t="str">
        <f ca="1">INDIRECT("Reckoning!B"&amp;VALUE(C17))</f>
        <v>Complete a Family Responsibility in your hand for free.</v>
      </c>
      <c r="C13" s="107"/>
      <c r="D13" s="107"/>
      <c r="E13" s="107"/>
      <c r="F13" s="107"/>
      <c r="G13" s="107"/>
      <c r="H13" s="46"/>
      <c r="I13" s="113" t="str">
        <f ca="1">INDIRECT("Reckoning!B"&amp;VALUE(J17))</f>
        <v>If you can complete a Family Responsibility in your hand with legally owned resources now, you may do so.</v>
      </c>
      <c r="J13" s="113"/>
      <c r="K13" s="113"/>
      <c r="L13" s="113"/>
      <c r="M13" s="113"/>
      <c r="N13" s="113"/>
      <c r="O13" s="46"/>
      <c r="P13" s="113" t="str">
        <f ca="1">INDIRECT("Reckoning!B"&amp;VALUE(Q17))</f>
        <v>If you can complete a Family Responsibility in your hand with legally owned resources now, you may do so.</v>
      </c>
      <c r="Q13" s="113"/>
      <c r="R13" s="113"/>
      <c r="S13" s="113"/>
      <c r="T13" s="113"/>
      <c r="U13" s="113"/>
      <c r="V13" s="46"/>
      <c r="W13" s="113" t="str">
        <f ca="1">INDIRECT("Reckoning!B"&amp;VALUE(X17))</f>
        <v>If you can complete a Family Responsibility in your hand with legally owned resources now at -2 cost, you may do so.</v>
      </c>
      <c r="X13" s="113"/>
      <c r="Y13" s="113"/>
      <c r="Z13" s="113"/>
      <c r="AA13" s="113"/>
      <c r="AB13" s="113"/>
      <c r="AC13" s="46"/>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39" customFormat="1" ht="12.75" customHeight="1" x14ac:dyDescent="0.2">
      <c r="A14" s="40"/>
      <c r="B14" s="116"/>
      <c r="C14" s="116"/>
      <c r="D14" s="116"/>
      <c r="E14" s="116"/>
      <c r="F14" s="116"/>
      <c r="G14" s="116"/>
      <c r="H14" s="46"/>
      <c r="I14" s="169"/>
      <c r="J14" s="169"/>
      <c r="K14" s="169"/>
      <c r="L14" s="169"/>
      <c r="M14" s="169"/>
      <c r="N14" s="169"/>
      <c r="O14" s="46"/>
      <c r="P14" s="169"/>
      <c r="Q14" s="169"/>
      <c r="R14" s="169"/>
      <c r="S14" s="169"/>
      <c r="T14" s="169"/>
      <c r="U14" s="169"/>
      <c r="V14" s="46"/>
      <c r="W14" s="169"/>
      <c r="X14" s="169"/>
      <c r="Y14" s="169"/>
      <c r="Z14" s="169"/>
      <c r="AA14" s="169"/>
      <c r="AB14" s="169"/>
      <c r="AC14" s="46"/>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39" customFormat="1" ht="12.75" customHeight="1" x14ac:dyDescent="0.2">
      <c r="A15" s="40"/>
      <c r="B15" s="116"/>
      <c r="C15" s="116"/>
      <c r="D15" s="116"/>
      <c r="E15" s="116"/>
      <c r="F15" s="116"/>
      <c r="G15" s="116"/>
      <c r="H15" s="46"/>
      <c r="I15" s="169"/>
      <c r="J15" s="169"/>
      <c r="K15" s="169"/>
      <c r="L15" s="169"/>
      <c r="M15" s="169"/>
      <c r="N15" s="169"/>
      <c r="O15" s="46"/>
      <c r="P15" s="169"/>
      <c r="Q15" s="169"/>
      <c r="R15" s="169"/>
      <c r="S15" s="169"/>
      <c r="T15" s="169"/>
      <c r="U15" s="169"/>
      <c r="V15" s="46"/>
      <c r="W15" s="169"/>
      <c r="X15" s="169"/>
      <c r="Y15" s="169"/>
      <c r="Z15" s="169"/>
      <c r="AA15" s="169"/>
      <c r="AB15" s="169"/>
      <c r="AC15" s="46"/>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s="39" customFormat="1" ht="9.75" customHeight="1" x14ac:dyDescent="0.2">
      <c r="A16" s="40"/>
      <c r="B16" s="117"/>
      <c r="C16" s="117"/>
      <c r="D16" s="117"/>
      <c r="E16" s="117"/>
      <c r="F16" s="117"/>
      <c r="G16" s="117"/>
      <c r="H16" s="46"/>
      <c r="I16" s="174"/>
      <c r="J16" s="174"/>
      <c r="K16" s="174"/>
      <c r="L16" s="174"/>
      <c r="M16" s="174"/>
      <c r="N16" s="174"/>
      <c r="O16" s="46"/>
      <c r="P16" s="174"/>
      <c r="Q16" s="174"/>
      <c r="R16" s="174"/>
      <c r="S16" s="174"/>
      <c r="T16" s="174"/>
      <c r="U16" s="174"/>
      <c r="V16" s="46"/>
      <c r="W16" s="174"/>
      <c r="X16" s="174"/>
      <c r="Y16" s="174"/>
      <c r="Z16" s="174"/>
      <c r="AA16" s="174"/>
      <c r="AB16" s="174"/>
      <c r="AC16" s="4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s="39" customFormat="1" x14ac:dyDescent="0.2">
      <c r="A17" s="40"/>
      <c r="B17" s="47" t="str">
        <f ca="1">(INDIRECT("Data!A"&amp;7))</f>
        <v>REC</v>
      </c>
      <c r="C17" s="48">
        <v>2</v>
      </c>
      <c r="D17" s="49"/>
      <c r="E17" s="49"/>
      <c r="F17" s="50" t="s">
        <v>180</v>
      </c>
      <c r="G17" s="51" t="str">
        <f ca="1">(INDIRECT("Data!E"&amp;1))</f>
        <v>0.1.5</v>
      </c>
      <c r="H17" s="46"/>
      <c r="I17" s="47" t="str">
        <f ca="1">(INDIRECT("Data!A"&amp;7))</f>
        <v>REC</v>
      </c>
      <c r="J17" s="48">
        <f>C17+1</f>
        <v>3</v>
      </c>
      <c r="K17" s="49"/>
      <c r="L17" s="49"/>
      <c r="M17" s="50" t="s">
        <v>180</v>
      </c>
      <c r="N17" s="51" t="str">
        <f ca="1">(INDIRECT("Data!E"&amp;1))</f>
        <v>0.1.5</v>
      </c>
      <c r="O17" s="46"/>
      <c r="P17" s="47" t="str">
        <f ca="1">(INDIRECT("Data!A"&amp;7))</f>
        <v>REC</v>
      </c>
      <c r="Q17" s="48">
        <v>3</v>
      </c>
      <c r="R17" s="49"/>
      <c r="S17" s="49"/>
      <c r="T17" s="50" t="s">
        <v>180</v>
      </c>
      <c r="U17" s="51" t="str">
        <f ca="1">(INDIRECT("Data!E"&amp;1))</f>
        <v>0.1.5</v>
      </c>
      <c r="V17" s="46"/>
      <c r="W17" s="47" t="str">
        <f ca="1">(INDIRECT("Data!A"&amp;7))</f>
        <v>REC</v>
      </c>
      <c r="X17" s="48">
        <v>4</v>
      </c>
      <c r="Y17" s="49"/>
      <c r="Z17" s="49"/>
      <c r="AA17" s="50" t="s">
        <v>180</v>
      </c>
      <c r="AB17" s="51" t="str">
        <f ca="1">(INDIRECT("Data!E"&amp;1))</f>
        <v>0.1.5</v>
      </c>
      <c r="AC17" s="46"/>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s="42" customFormat="1" ht="11.25" customHeight="1" x14ac:dyDescent="0.2">
      <c r="A18" s="40"/>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row>
    <row r="19" spans="1:1024" s="42" customFormat="1" ht="11.25" customHeight="1" x14ac:dyDescent="0.2">
      <c r="A19" s="40"/>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row>
    <row r="20" spans="1:1024" s="45" customFormat="1" ht="33.75" customHeight="1" thickBot="1" x14ac:dyDescent="0.35">
      <c r="A20" s="43"/>
      <c r="B20" s="162" t="str">
        <f ca="1">INDIRECT("Data!C" &amp;17)</f>
        <v>Heshbon</v>
      </c>
      <c r="C20" s="162"/>
      <c r="D20" s="162"/>
      <c r="E20" s="162"/>
      <c r="F20" s="162"/>
      <c r="G20" s="162"/>
      <c r="H20" s="44"/>
      <c r="I20" s="162" t="str">
        <f ca="1">INDIRECT("Data!C" &amp;17)</f>
        <v>Heshbon</v>
      </c>
      <c r="J20" s="162"/>
      <c r="K20" s="162"/>
      <c r="L20" s="162"/>
      <c r="M20" s="162"/>
      <c r="N20" s="162"/>
      <c r="O20" s="44"/>
      <c r="P20" s="162" t="str">
        <f ca="1">INDIRECT("Data!C" &amp;17)</f>
        <v>Heshbon</v>
      </c>
      <c r="Q20" s="162"/>
      <c r="R20" s="162"/>
      <c r="S20" s="162"/>
      <c r="T20" s="162"/>
      <c r="U20" s="162"/>
      <c r="V20" s="44"/>
      <c r="W20" s="162" t="str">
        <f ca="1">INDIRECT("Data!C" &amp;17)</f>
        <v>Heshbon</v>
      </c>
      <c r="X20" s="162"/>
      <c r="Y20" s="162"/>
      <c r="Z20" s="162"/>
      <c r="AA20" s="162"/>
      <c r="AB20" s="162"/>
      <c r="AC20" s="44"/>
    </row>
    <row r="21" spans="1:1024" s="39" customFormat="1" ht="17.25" customHeight="1" thickTop="1" thickBot="1" x14ac:dyDescent="0.25">
      <c r="A21" s="40"/>
      <c r="B21" s="163" t="str">
        <f ca="1">INDIRECT("Data!D" &amp;2)</f>
        <v>Lost/Found:</v>
      </c>
      <c r="C21" s="163"/>
      <c r="D21" s="163"/>
      <c r="E21" s="163"/>
      <c r="F21" s="163"/>
      <c r="G21" s="163"/>
      <c r="H21" s="46"/>
      <c r="I21" s="163" t="str">
        <f ca="1">INDIRECT("Data!D" &amp;2)</f>
        <v>Lost/Found:</v>
      </c>
      <c r="J21" s="163"/>
      <c r="K21" s="163"/>
      <c r="L21" s="163"/>
      <c r="M21" s="163"/>
      <c r="N21" s="163"/>
      <c r="O21" s="46"/>
      <c r="P21" s="163" t="str">
        <f ca="1">INDIRECT("Data!D" &amp;2)</f>
        <v>Lost/Found:</v>
      </c>
      <c r="Q21" s="163"/>
      <c r="R21" s="163"/>
      <c r="S21" s="163"/>
      <c r="T21" s="163"/>
      <c r="U21" s="163"/>
      <c r="V21" s="46"/>
      <c r="W21" s="163" t="str">
        <f ca="1">INDIRECT("Data!D" &amp;2)</f>
        <v>Lost/Found:</v>
      </c>
      <c r="X21" s="163"/>
      <c r="Y21" s="163"/>
      <c r="Z21" s="163"/>
      <c r="AA21" s="163"/>
      <c r="AB21" s="163"/>
      <c r="AC21" s="46"/>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s="39" customFormat="1" ht="12.75" customHeight="1" thickTop="1" x14ac:dyDescent="0.2">
      <c r="A22" s="40"/>
      <c r="B22" s="164" t="str">
        <f ca="1">INDIRECT("Reckoning!C"&amp;VALUE(C35))</f>
        <v>Object's owner is found!</v>
      </c>
      <c r="C22" s="164"/>
      <c r="D22" s="164"/>
      <c r="E22" s="164"/>
      <c r="F22" s="164"/>
      <c r="G22" s="164"/>
      <c r="H22" s="46"/>
      <c r="I22" s="164" t="str">
        <f ca="1">INDIRECT("Reckoning!C"&amp;VALUE(J35))</f>
        <v>Object's owner is not found.</v>
      </c>
      <c r="J22" s="164"/>
      <c r="K22" s="164"/>
      <c r="L22" s="164"/>
      <c r="M22" s="164"/>
      <c r="N22" s="164"/>
      <c r="O22" s="46"/>
      <c r="P22" s="164" t="str">
        <f ca="1">INDIRECT("Reckoning!C"&amp;VALUE(Q35))</f>
        <v>Object's owner is not found.</v>
      </c>
      <c r="Q22" s="164"/>
      <c r="R22" s="164"/>
      <c r="S22" s="164"/>
      <c r="T22" s="164"/>
      <c r="U22" s="164"/>
      <c r="V22" s="46"/>
      <c r="W22" s="164" t="str">
        <f ca="1">INDIRECT("Reckoning!C"&amp;VALUE(X35))</f>
        <v>Object's owner is not found.</v>
      </c>
      <c r="X22" s="164"/>
      <c r="Y22" s="164"/>
      <c r="Z22" s="164"/>
      <c r="AA22" s="164"/>
      <c r="AB22" s="164"/>
      <c r="AC22" s="46"/>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39" customFormat="1" ht="12.75" customHeight="1" x14ac:dyDescent="0.2">
      <c r="A23" s="40"/>
      <c r="B23" s="165"/>
      <c r="C23" s="165"/>
      <c r="D23" s="165"/>
      <c r="E23" s="165"/>
      <c r="F23" s="165"/>
      <c r="G23" s="165"/>
      <c r="H23" s="46"/>
      <c r="I23" s="165"/>
      <c r="J23" s="165"/>
      <c r="K23" s="165"/>
      <c r="L23" s="165"/>
      <c r="M23" s="165"/>
      <c r="N23" s="165"/>
      <c r="O23" s="46"/>
      <c r="P23" s="165"/>
      <c r="Q23" s="165"/>
      <c r="R23" s="165"/>
      <c r="S23" s="165"/>
      <c r="T23" s="165"/>
      <c r="U23" s="165"/>
      <c r="V23" s="46"/>
      <c r="W23" s="165"/>
      <c r="X23" s="165"/>
      <c r="Y23" s="165"/>
      <c r="Z23" s="165"/>
      <c r="AA23" s="165"/>
      <c r="AB23" s="165"/>
      <c r="AC23" s="46"/>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39" customFormat="1" ht="12.75" customHeight="1" x14ac:dyDescent="0.2">
      <c r="A24" s="40"/>
      <c r="B24" s="166"/>
      <c r="C24" s="166"/>
      <c r="D24" s="166"/>
      <c r="E24" s="166"/>
      <c r="F24" s="166"/>
      <c r="G24" s="166"/>
      <c r="H24" s="46"/>
      <c r="I24" s="166"/>
      <c r="J24" s="166"/>
      <c r="K24" s="166"/>
      <c r="L24" s="166"/>
      <c r="M24" s="166"/>
      <c r="N24" s="166"/>
      <c r="O24" s="46"/>
      <c r="P24" s="166"/>
      <c r="Q24" s="166"/>
      <c r="R24" s="166"/>
      <c r="S24" s="166"/>
      <c r="T24" s="166"/>
      <c r="U24" s="166"/>
      <c r="V24" s="46"/>
      <c r="W24" s="166"/>
      <c r="X24" s="166"/>
      <c r="Y24" s="166"/>
      <c r="Z24" s="166"/>
      <c r="AA24" s="166"/>
      <c r="AB24" s="166"/>
      <c r="AC24" s="46"/>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39" customFormat="1" ht="12.75" customHeight="1" thickBot="1" x14ac:dyDescent="0.35">
      <c r="A25" s="40"/>
      <c r="B25" s="167" t="str">
        <f ca="1">INDIRECT("Data!D" &amp;3)</f>
        <v>Transgression:</v>
      </c>
      <c r="C25" s="167"/>
      <c r="D25" s="167"/>
      <c r="E25" s="167"/>
      <c r="F25" s="167"/>
      <c r="G25" s="167"/>
      <c r="H25" s="46"/>
      <c r="I25" s="167" t="str">
        <f ca="1">INDIRECT("Data!D" &amp;3)</f>
        <v>Transgression:</v>
      </c>
      <c r="J25" s="167"/>
      <c r="K25" s="167"/>
      <c r="L25" s="167"/>
      <c r="M25" s="167"/>
      <c r="N25" s="167"/>
      <c r="O25" s="46"/>
      <c r="P25" s="167" t="str">
        <f ca="1">INDIRECT("Data!D" &amp;3)</f>
        <v>Transgression:</v>
      </c>
      <c r="Q25" s="167"/>
      <c r="R25" s="167"/>
      <c r="S25" s="167"/>
      <c r="T25" s="167"/>
      <c r="U25" s="167"/>
      <c r="V25" s="46"/>
      <c r="W25" s="167" t="str">
        <f ca="1">INDIRECT("Data!D" &amp;3)</f>
        <v>Transgression:</v>
      </c>
      <c r="X25" s="167"/>
      <c r="Y25" s="167"/>
      <c r="Z25" s="167"/>
      <c r="AA25" s="167"/>
      <c r="AB25" s="167"/>
      <c r="AC25" s="46"/>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39" customFormat="1" ht="12.75" customHeight="1" thickTop="1" x14ac:dyDescent="0.2">
      <c r="A26" s="40"/>
      <c r="B26" s="171" t="str">
        <f ca="1">INDIRECT("Reckoning!A"&amp;VALUE(C35))</f>
        <v>You must pay restitution as with Teshuvah for this transgression at a cost of +4 OR take a completed Family Responsibility back to your hand.</v>
      </c>
      <c r="C26" s="171"/>
      <c r="D26" s="171"/>
      <c r="E26" s="171"/>
      <c r="F26" s="171"/>
      <c r="G26" s="171"/>
      <c r="H26" s="46"/>
      <c r="I26" s="171" t="str">
        <f ca="1">INDIRECT("Reckoning!A"&amp;VALUE(J35))</f>
        <v>You must pay restitution as with Teshuvah for this transgression at a cost of +6 OR take a completed Family Responsibility back to your hand.</v>
      </c>
      <c r="J26" s="171"/>
      <c r="K26" s="171"/>
      <c r="L26" s="171"/>
      <c r="M26" s="171"/>
      <c r="N26" s="171"/>
      <c r="O26" s="46"/>
      <c r="P26" s="107" t="str">
        <f ca="1">INDIRECT("Reckoning!A"&amp;VALUE(Q35))</f>
        <v>No effect.</v>
      </c>
      <c r="Q26" s="107"/>
      <c r="R26" s="107"/>
      <c r="S26" s="107"/>
      <c r="T26" s="107"/>
      <c r="U26" s="107"/>
      <c r="V26" s="46"/>
      <c r="W26" s="107" t="str">
        <f ca="1">INDIRECT("Reckoning!A"&amp;VALUE(X35))</f>
        <v>No effect.</v>
      </c>
      <c r="X26" s="107"/>
      <c r="Y26" s="107"/>
      <c r="Z26" s="107"/>
      <c r="AA26" s="107"/>
      <c r="AB26" s="107"/>
      <c r="AC26" s="4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s="39" customFormat="1" ht="12.75" customHeight="1" x14ac:dyDescent="0.2">
      <c r="A27" s="40"/>
      <c r="B27" s="172"/>
      <c r="C27" s="172"/>
      <c r="D27" s="172"/>
      <c r="E27" s="172"/>
      <c r="F27" s="172"/>
      <c r="G27" s="172"/>
      <c r="H27" s="46"/>
      <c r="I27" s="172"/>
      <c r="J27" s="172"/>
      <c r="K27" s="172"/>
      <c r="L27" s="172"/>
      <c r="M27" s="172"/>
      <c r="N27" s="172"/>
      <c r="O27" s="46"/>
      <c r="P27" s="116"/>
      <c r="Q27" s="116"/>
      <c r="R27" s="116"/>
      <c r="S27" s="116"/>
      <c r="T27" s="116"/>
      <c r="U27" s="116"/>
      <c r="V27" s="46"/>
      <c r="W27" s="116"/>
      <c r="X27" s="116"/>
      <c r="Y27" s="116"/>
      <c r="Z27" s="116"/>
      <c r="AA27" s="116"/>
      <c r="AB27" s="116"/>
      <c r="AC27" s="46"/>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39" customFormat="1" ht="12.75" customHeight="1" x14ac:dyDescent="0.2">
      <c r="A28" s="40"/>
      <c r="B28" s="172"/>
      <c r="C28" s="172"/>
      <c r="D28" s="172"/>
      <c r="E28" s="172"/>
      <c r="F28" s="172"/>
      <c r="G28" s="172"/>
      <c r="H28" s="46"/>
      <c r="I28" s="172"/>
      <c r="J28" s="172"/>
      <c r="K28" s="172"/>
      <c r="L28" s="172"/>
      <c r="M28" s="172"/>
      <c r="N28" s="172"/>
      <c r="O28" s="46"/>
      <c r="P28" s="116"/>
      <c r="Q28" s="116"/>
      <c r="R28" s="116"/>
      <c r="S28" s="116"/>
      <c r="T28" s="116"/>
      <c r="U28" s="116"/>
      <c r="V28" s="46"/>
      <c r="W28" s="116"/>
      <c r="X28" s="116"/>
      <c r="Y28" s="116"/>
      <c r="Z28" s="116"/>
      <c r="AA28" s="116"/>
      <c r="AB28" s="116"/>
      <c r="AC28" s="46"/>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s="39" customFormat="1" ht="12.75" customHeight="1" thickBot="1" x14ac:dyDescent="0.25">
      <c r="A29" s="40"/>
      <c r="B29" s="173"/>
      <c r="C29" s="173"/>
      <c r="D29" s="173"/>
      <c r="E29" s="173"/>
      <c r="F29" s="173"/>
      <c r="G29" s="173"/>
      <c r="H29" s="46"/>
      <c r="I29" s="173"/>
      <c r="J29" s="173"/>
      <c r="K29" s="173"/>
      <c r="L29" s="173"/>
      <c r="M29" s="173"/>
      <c r="N29" s="173"/>
      <c r="O29" s="46"/>
      <c r="P29" s="168"/>
      <c r="Q29" s="168"/>
      <c r="R29" s="168"/>
      <c r="S29" s="168"/>
      <c r="T29" s="168"/>
      <c r="U29" s="168"/>
      <c r="V29" s="46"/>
      <c r="W29" s="168"/>
      <c r="X29" s="168"/>
      <c r="Y29" s="168"/>
      <c r="Z29" s="168"/>
      <c r="AA29" s="168"/>
      <c r="AB29" s="168"/>
      <c r="AC29" s="46"/>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s="39" customFormat="1" ht="12.75" customHeight="1" thickTop="1" thickBot="1" x14ac:dyDescent="0.25">
      <c r="A30" s="40"/>
      <c r="B30" s="163" t="str">
        <f ca="1">INDIRECT("Data!D" &amp;4)</f>
        <v>Beyond the Law:</v>
      </c>
      <c r="C30" s="163"/>
      <c r="D30" s="163"/>
      <c r="E30" s="163"/>
      <c r="F30" s="163"/>
      <c r="G30" s="163"/>
      <c r="H30" s="46"/>
      <c r="I30" s="163" t="str">
        <f ca="1">INDIRECT("Data!D" &amp;4)</f>
        <v>Beyond the Law:</v>
      </c>
      <c r="J30" s="163"/>
      <c r="K30" s="163"/>
      <c r="L30" s="163"/>
      <c r="M30" s="163"/>
      <c r="N30" s="163"/>
      <c r="O30" s="46"/>
      <c r="P30" s="163" t="str">
        <f ca="1">INDIRECT("Data!D" &amp;4)</f>
        <v>Beyond the Law:</v>
      </c>
      <c r="Q30" s="163"/>
      <c r="R30" s="163"/>
      <c r="S30" s="163"/>
      <c r="T30" s="163"/>
      <c r="U30" s="163"/>
      <c r="V30" s="46"/>
      <c r="W30" s="163" t="str">
        <f ca="1">INDIRECT("Data!D" &amp;4)</f>
        <v>Beyond the Law:</v>
      </c>
      <c r="X30" s="163"/>
      <c r="Y30" s="163"/>
      <c r="Z30" s="163"/>
      <c r="AA30" s="163"/>
      <c r="AB30" s="163"/>
      <c r="AC30" s="46"/>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39" customFormat="1" ht="12.75" customHeight="1" thickTop="1" x14ac:dyDescent="0.2">
      <c r="A31" s="40"/>
      <c r="B31" s="113" t="str">
        <f ca="1">INDIRECT("Reckoning!B"&amp;VALUE(C35))</f>
        <v>If you can complete a Family Responsibility in your hand with legally owned resources now at -4 cost, you may do so.</v>
      </c>
      <c r="C31" s="113"/>
      <c r="D31" s="113"/>
      <c r="E31" s="113"/>
      <c r="F31" s="113"/>
      <c r="G31" s="113"/>
      <c r="H31" s="46"/>
      <c r="I31" s="113" t="str">
        <f ca="1">INDIRECT("Reckoning!B"&amp;VALUE(J35))</f>
        <v>If you can complete a Family Responsibility in your hand with legally owned resources now at -6 cost, you may do so.</v>
      </c>
      <c r="J31" s="113"/>
      <c r="K31" s="113"/>
      <c r="L31" s="113"/>
      <c r="M31" s="113"/>
      <c r="N31" s="113"/>
      <c r="O31" s="46"/>
      <c r="P31" s="107" t="str">
        <f ca="1">INDIRECT("Reckoning!B"&amp;VALUE(Q35))</f>
        <v>No effect.</v>
      </c>
      <c r="Q31" s="107"/>
      <c r="R31" s="107"/>
      <c r="S31" s="107"/>
      <c r="T31" s="107"/>
      <c r="U31" s="107"/>
      <c r="V31" s="46"/>
      <c r="W31" s="107" t="str">
        <f ca="1">INDIRECT("Reckoning!B"&amp;VALUE(X35))</f>
        <v>No effect.</v>
      </c>
      <c r="X31" s="107"/>
      <c r="Y31" s="107"/>
      <c r="Z31" s="107"/>
      <c r="AA31" s="107"/>
      <c r="AB31" s="107"/>
      <c r="AC31" s="46"/>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s="39" customFormat="1" ht="12.75" customHeight="1" x14ac:dyDescent="0.2">
      <c r="A32" s="40"/>
      <c r="B32" s="169"/>
      <c r="C32" s="169"/>
      <c r="D32" s="169"/>
      <c r="E32" s="169"/>
      <c r="F32" s="169"/>
      <c r="G32" s="169"/>
      <c r="H32" s="46"/>
      <c r="I32" s="169"/>
      <c r="J32" s="169"/>
      <c r="K32" s="169"/>
      <c r="L32" s="169"/>
      <c r="M32" s="169"/>
      <c r="N32" s="169"/>
      <c r="O32" s="46"/>
      <c r="P32" s="116"/>
      <c r="Q32" s="116"/>
      <c r="R32" s="116"/>
      <c r="S32" s="116"/>
      <c r="T32" s="116"/>
      <c r="U32" s="116"/>
      <c r="V32" s="46"/>
      <c r="W32" s="116"/>
      <c r="X32" s="116"/>
      <c r="Y32" s="116"/>
      <c r="Z32" s="116"/>
      <c r="AA32" s="116"/>
      <c r="AB32" s="116"/>
      <c r="AC32" s="46"/>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s="39" customFormat="1" ht="12.75" customHeight="1" x14ac:dyDescent="0.2">
      <c r="A33" s="40"/>
      <c r="B33" s="169"/>
      <c r="C33" s="169"/>
      <c r="D33" s="169"/>
      <c r="E33" s="169"/>
      <c r="F33" s="169"/>
      <c r="G33" s="169"/>
      <c r="H33" s="46"/>
      <c r="I33" s="169"/>
      <c r="J33" s="169"/>
      <c r="K33" s="169"/>
      <c r="L33" s="169"/>
      <c r="M33" s="169"/>
      <c r="N33" s="169"/>
      <c r="O33" s="46"/>
      <c r="P33" s="116"/>
      <c r="Q33" s="116"/>
      <c r="R33" s="116"/>
      <c r="S33" s="116"/>
      <c r="T33" s="116"/>
      <c r="U33" s="116"/>
      <c r="V33" s="46"/>
      <c r="W33" s="116"/>
      <c r="X33" s="116"/>
      <c r="Y33" s="116"/>
      <c r="Z33" s="116"/>
      <c r="AA33" s="116"/>
      <c r="AB33" s="116"/>
      <c r="AC33" s="46"/>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s="39" customFormat="1" ht="9.75" customHeight="1" x14ac:dyDescent="0.2">
      <c r="A34" s="40"/>
      <c r="B34" s="174"/>
      <c r="C34" s="174"/>
      <c r="D34" s="174"/>
      <c r="E34" s="174"/>
      <c r="F34" s="174"/>
      <c r="G34" s="174"/>
      <c r="H34" s="46"/>
      <c r="I34" s="174"/>
      <c r="J34" s="174"/>
      <c r="K34" s="174"/>
      <c r="L34" s="174"/>
      <c r="M34" s="174"/>
      <c r="N34" s="174"/>
      <c r="O34" s="46"/>
      <c r="P34" s="117"/>
      <c r="Q34" s="117"/>
      <c r="R34" s="117"/>
      <c r="S34" s="117"/>
      <c r="T34" s="117"/>
      <c r="U34" s="117"/>
      <c r="V34" s="46"/>
      <c r="W34" s="117"/>
      <c r="X34" s="117"/>
      <c r="Y34" s="117"/>
      <c r="Z34" s="117"/>
      <c r="AA34" s="117"/>
      <c r="AB34" s="117"/>
      <c r="AC34" s="46"/>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s="39" customFormat="1" x14ac:dyDescent="0.2">
      <c r="A35" s="40"/>
      <c r="B35" s="47" t="str">
        <f ca="1">(INDIRECT("Data!A"&amp;7))</f>
        <v>REC</v>
      </c>
      <c r="C35" s="48">
        <f>X17+1</f>
        <v>5</v>
      </c>
      <c r="D35" s="49"/>
      <c r="E35" s="49"/>
      <c r="F35" s="50" t="s">
        <v>180</v>
      </c>
      <c r="G35" s="51" t="str">
        <f ca="1">(INDIRECT("Data!E"&amp;1))</f>
        <v>0.1.5</v>
      </c>
      <c r="H35" s="46"/>
      <c r="I35" s="47" t="str">
        <f ca="1">(INDIRECT("Data!A"&amp;7))</f>
        <v>REC</v>
      </c>
      <c r="J35" s="48">
        <v>6</v>
      </c>
      <c r="K35" s="49"/>
      <c r="L35" s="49"/>
      <c r="M35" s="50" t="s">
        <v>180</v>
      </c>
      <c r="N35" s="51" t="str">
        <f ca="1">(INDIRECT("Data!E"&amp;1))</f>
        <v>0.1.5</v>
      </c>
      <c r="O35" s="46"/>
      <c r="P35" s="47" t="str">
        <f ca="1">(INDIRECT("Data!A"&amp;7))</f>
        <v>REC</v>
      </c>
      <c r="Q35" s="48">
        <v>7</v>
      </c>
      <c r="R35" s="49"/>
      <c r="S35" s="49"/>
      <c r="T35" s="50" t="s">
        <v>180</v>
      </c>
      <c r="U35" s="51" t="str">
        <f ca="1">(INDIRECT("Data!E"&amp;1))</f>
        <v>0.1.5</v>
      </c>
      <c r="V35" s="46"/>
      <c r="W35" s="47" t="str">
        <f ca="1">(INDIRECT("Data!A"&amp;7))</f>
        <v>REC</v>
      </c>
      <c r="X35" s="48">
        <v>7</v>
      </c>
      <c r="Y35" s="49"/>
      <c r="Z35" s="49"/>
      <c r="AA35" s="50" t="s">
        <v>180</v>
      </c>
      <c r="AB35" s="51" t="str">
        <f ca="1">(INDIRECT("Data!E"&amp;1))</f>
        <v>0.1.5</v>
      </c>
      <c r="AC35" s="46"/>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s="42" customFormat="1" ht="11.25" customHeight="1" x14ac:dyDescent="0.2">
      <c r="A36" s="40"/>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row>
    <row r="37" spans="1:1024" s="42" customFormat="1" ht="11.25" customHeight="1" x14ac:dyDescent="0.2">
      <c r="A37" s="40"/>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row>
    <row r="38" spans="1:1024" s="45" customFormat="1" ht="33.75" customHeight="1" thickBot="1" x14ac:dyDescent="0.35">
      <c r="A38" s="43"/>
      <c r="B38" s="162" t="str">
        <f ca="1">INDIRECT("Data!C" &amp;17)</f>
        <v>Heshbon</v>
      </c>
      <c r="C38" s="162"/>
      <c r="D38" s="162"/>
      <c r="E38" s="162"/>
      <c r="F38" s="162"/>
      <c r="G38" s="162"/>
      <c r="H38" s="44"/>
      <c r="I38" s="162" t="str">
        <f ca="1">INDIRECT("Data!C" &amp;17)</f>
        <v>Heshbon</v>
      </c>
      <c r="J38" s="162"/>
      <c r="K38" s="162"/>
      <c r="L38" s="162"/>
      <c r="M38" s="162"/>
      <c r="N38" s="162"/>
      <c r="O38" s="44"/>
      <c r="P38" s="175" t="e">
        <f ca="1">INDIRECT("Other!A" &amp;VALUE(Q53))</f>
        <v>#REF!</v>
      </c>
      <c r="Q38" s="175"/>
      <c r="R38" s="175"/>
      <c r="S38" s="176"/>
      <c r="T38" s="177" t="e">
        <f ca="1">CONCATENATE(INDIRECT("Other!E" &amp;VALUE(Q53)), " Dinarim")</f>
        <v>#REF!</v>
      </c>
      <c r="U38" s="178"/>
      <c r="V38" s="44"/>
      <c r="W38" s="175" t="e">
        <f ca="1">INDIRECT("Other!A" &amp;VALUE(X53))</f>
        <v>#REF!</v>
      </c>
      <c r="X38" s="175"/>
      <c r="Y38" s="175"/>
      <c r="Z38" s="176"/>
      <c r="AA38" s="177" t="e">
        <f ca="1">CONCATENATE(INDIRECT("Other!E" &amp;VALUE(X53)), " Dinarim")</f>
        <v>#REF!</v>
      </c>
      <c r="AB38" s="178"/>
      <c r="AC38" s="44"/>
    </row>
    <row r="39" spans="1:1024" s="39" customFormat="1" ht="17.25" customHeight="1" thickTop="1" thickBot="1" x14ac:dyDescent="0.35">
      <c r="A39" s="40"/>
      <c r="B39" s="163" t="str">
        <f ca="1">INDIRECT("Data!D" &amp;2)</f>
        <v>Lost/Found:</v>
      </c>
      <c r="C39" s="163"/>
      <c r="D39" s="163"/>
      <c r="E39" s="163"/>
      <c r="F39" s="163"/>
      <c r="G39" s="163"/>
      <c r="H39" s="46"/>
      <c r="I39" s="163" t="str">
        <f ca="1">INDIRECT("Data!D" &amp;2)</f>
        <v>Lost/Found:</v>
      </c>
      <c r="J39" s="163"/>
      <c r="K39" s="163"/>
      <c r="L39" s="163"/>
      <c r="M39" s="163"/>
      <c r="N39" s="163"/>
      <c r="O39" s="46"/>
      <c r="P39" s="101" t="e">
        <f ca="1">IF(INDIRECT("Other!B"&amp;VALUE(Q53))=0,"",INDIRECT("Other!B"&amp;VALUE(Q53)))</f>
        <v>#REF!</v>
      </c>
      <c r="Q39" s="101"/>
      <c r="R39" s="101"/>
      <c r="S39" s="101"/>
      <c r="T39" s="101"/>
      <c r="U39" s="101"/>
      <c r="V39" s="46"/>
      <c r="W39" s="101" t="e">
        <f ca="1">IF(INDIRECT("Other!B"&amp;VALUE(X53))=0,"",INDIRECT("Other!B"&amp;VALUE(X53)))</f>
        <v>#REF!</v>
      </c>
      <c r="X39" s="101"/>
      <c r="Y39" s="101"/>
      <c r="Z39" s="101"/>
      <c r="AA39" s="101"/>
      <c r="AB39" s="101"/>
      <c r="AC39" s="46"/>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s="39" customFormat="1" ht="12.75" customHeight="1" thickTop="1" x14ac:dyDescent="0.2">
      <c r="A40" s="40"/>
      <c r="B40" s="164" t="str">
        <f ca="1">INDIRECT("Reckoning!C"&amp;VALUE(C53))</f>
        <v>Object's owner is not found.</v>
      </c>
      <c r="C40" s="164"/>
      <c r="D40" s="164"/>
      <c r="E40" s="164"/>
      <c r="F40" s="164"/>
      <c r="G40" s="164"/>
      <c r="H40" s="46"/>
      <c r="I40" s="164" t="str">
        <f ca="1">INDIRECT("Reckoning!C"&amp;VALUE(J53))</f>
        <v>Object's owner is not found.</v>
      </c>
      <c r="J40" s="164"/>
      <c r="K40" s="164"/>
      <c r="L40" s="164"/>
      <c r="M40" s="164"/>
      <c r="N40" s="164"/>
      <c r="O40" s="46"/>
      <c r="P40" s="107" t="e">
        <f ca="1">IF(INDIRECT("Other!D"&amp;VALUE(Q53))=0,"",INDIRECT("Other!D"&amp;VALUE(Q53)))</f>
        <v>#REF!</v>
      </c>
      <c r="Q40" s="107"/>
      <c r="R40" s="107"/>
      <c r="S40" s="107"/>
      <c r="T40" s="107"/>
      <c r="U40" s="107"/>
      <c r="V40" s="46"/>
      <c r="W40" s="107" t="e">
        <f ca="1">IF(INDIRECT("Other!D"&amp;VALUE(X53))=0,"",INDIRECT("Other!D"&amp;VALUE(X53)))</f>
        <v>#REF!</v>
      </c>
      <c r="X40" s="107"/>
      <c r="Y40" s="107"/>
      <c r="Z40" s="107"/>
      <c r="AA40" s="107"/>
      <c r="AB40" s="107"/>
      <c r="AC40" s="46"/>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s="39" customFormat="1" ht="12.75" customHeight="1" x14ac:dyDescent="0.2">
      <c r="A41" s="40"/>
      <c r="B41" s="165"/>
      <c r="C41" s="165"/>
      <c r="D41" s="165"/>
      <c r="E41" s="165"/>
      <c r="F41" s="165"/>
      <c r="G41" s="165"/>
      <c r="H41" s="46"/>
      <c r="I41" s="165"/>
      <c r="J41" s="165"/>
      <c r="K41" s="165"/>
      <c r="L41" s="165"/>
      <c r="M41" s="165"/>
      <c r="N41" s="165"/>
      <c r="O41" s="46"/>
      <c r="P41" s="116"/>
      <c r="Q41" s="116"/>
      <c r="R41" s="116"/>
      <c r="S41" s="116"/>
      <c r="T41" s="116"/>
      <c r="U41" s="116"/>
      <c r="V41" s="46"/>
      <c r="W41" s="116"/>
      <c r="X41" s="116"/>
      <c r="Y41" s="116"/>
      <c r="Z41" s="116"/>
      <c r="AA41" s="116"/>
      <c r="AB41" s="116"/>
      <c r="AC41" s="46"/>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s="39" customFormat="1" ht="12.75" customHeight="1" x14ac:dyDescent="0.2">
      <c r="A42" s="40"/>
      <c r="B42" s="166"/>
      <c r="C42" s="166"/>
      <c r="D42" s="166"/>
      <c r="E42" s="166"/>
      <c r="F42" s="166"/>
      <c r="G42" s="166"/>
      <c r="H42" s="46"/>
      <c r="I42" s="166"/>
      <c r="J42" s="166"/>
      <c r="K42" s="166"/>
      <c r="L42" s="166"/>
      <c r="M42" s="166"/>
      <c r="N42" s="166"/>
      <c r="O42" s="46"/>
      <c r="P42" s="116"/>
      <c r="Q42" s="116"/>
      <c r="R42" s="116"/>
      <c r="S42" s="116"/>
      <c r="T42" s="116"/>
      <c r="U42" s="116"/>
      <c r="V42" s="46"/>
      <c r="W42" s="116"/>
      <c r="X42" s="116"/>
      <c r="Y42" s="116"/>
      <c r="Z42" s="116"/>
      <c r="AA42" s="116"/>
      <c r="AB42" s="116"/>
      <c r="AC42" s="46"/>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39" customFormat="1" ht="12.75" customHeight="1" thickBot="1" x14ac:dyDescent="0.35">
      <c r="A43" s="40"/>
      <c r="B43" s="167" t="str">
        <f ca="1">INDIRECT("Data!D" &amp;3)</f>
        <v>Transgression:</v>
      </c>
      <c r="C43" s="167"/>
      <c r="D43" s="167"/>
      <c r="E43" s="167"/>
      <c r="F43" s="167"/>
      <c r="G43" s="167"/>
      <c r="H43" s="46"/>
      <c r="I43" s="167" t="str">
        <f ca="1">INDIRECT("Data!D" &amp;3)</f>
        <v>Transgression:</v>
      </c>
      <c r="J43" s="167"/>
      <c r="K43" s="167"/>
      <c r="L43" s="167"/>
      <c r="M43" s="167"/>
      <c r="N43" s="167"/>
      <c r="O43" s="46"/>
      <c r="P43" s="116"/>
      <c r="Q43" s="116"/>
      <c r="R43" s="116"/>
      <c r="S43" s="116"/>
      <c r="T43" s="116"/>
      <c r="U43" s="116"/>
      <c r="V43" s="46"/>
      <c r="W43" s="116"/>
      <c r="X43" s="116"/>
      <c r="Y43" s="116"/>
      <c r="Z43" s="116"/>
      <c r="AA43" s="116"/>
      <c r="AB43" s="116"/>
      <c r="AC43" s="46"/>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s="39" customFormat="1" ht="12.75" customHeight="1" thickTop="1" x14ac:dyDescent="0.2">
      <c r="A44" s="40"/>
      <c r="B44" s="107" t="str">
        <f ca="1">INDIRECT("Reckoning!A"&amp;VALUE(C53))</f>
        <v>No effect.</v>
      </c>
      <c r="C44" s="107"/>
      <c r="D44" s="107"/>
      <c r="E44" s="107"/>
      <c r="F44" s="107"/>
      <c r="G44" s="107"/>
      <c r="H44" s="46"/>
      <c r="I44" s="107" t="str">
        <f ca="1">INDIRECT("Reckoning!A"&amp;VALUE(J53))</f>
        <v>No effect.</v>
      </c>
      <c r="J44" s="107"/>
      <c r="K44" s="107"/>
      <c r="L44" s="107"/>
      <c r="M44" s="107"/>
      <c r="N44" s="107"/>
      <c r="O44" s="46"/>
      <c r="P44" s="116"/>
      <c r="Q44" s="116"/>
      <c r="R44" s="116"/>
      <c r="S44" s="116"/>
      <c r="T44" s="116"/>
      <c r="U44" s="116"/>
      <c r="V44" s="46"/>
      <c r="W44" s="116"/>
      <c r="X44" s="116"/>
      <c r="Y44" s="116"/>
      <c r="Z44" s="116"/>
      <c r="AA44" s="116"/>
      <c r="AB44" s="116"/>
      <c r="AC44" s="46"/>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s="39" customFormat="1" ht="12.75" customHeight="1" x14ac:dyDescent="0.2">
      <c r="A45" s="40"/>
      <c r="B45" s="116"/>
      <c r="C45" s="116"/>
      <c r="D45" s="116"/>
      <c r="E45" s="116"/>
      <c r="F45" s="116"/>
      <c r="G45" s="116"/>
      <c r="H45" s="46"/>
      <c r="I45" s="116"/>
      <c r="J45" s="116"/>
      <c r="K45" s="116"/>
      <c r="L45" s="116"/>
      <c r="M45" s="116"/>
      <c r="N45" s="116"/>
      <c r="O45" s="46"/>
      <c r="P45" s="116"/>
      <c r="Q45" s="116"/>
      <c r="R45" s="116"/>
      <c r="S45" s="116"/>
      <c r="T45" s="116"/>
      <c r="U45" s="116"/>
      <c r="V45" s="46"/>
      <c r="W45" s="116"/>
      <c r="X45" s="116"/>
      <c r="Y45" s="116"/>
      <c r="Z45" s="116"/>
      <c r="AA45" s="116"/>
      <c r="AB45" s="116"/>
      <c r="AC45" s="46"/>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s="39" customFormat="1" ht="12.75" customHeight="1" x14ac:dyDescent="0.2">
      <c r="A46" s="40"/>
      <c r="B46" s="116"/>
      <c r="C46" s="116"/>
      <c r="D46" s="116"/>
      <c r="E46" s="116"/>
      <c r="F46" s="116"/>
      <c r="G46" s="116"/>
      <c r="H46" s="46"/>
      <c r="I46" s="116"/>
      <c r="J46" s="116"/>
      <c r="K46" s="116"/>
      <c r="L46" s="116"/>
      <c r="M46" s="116"/>
      <c r="N46" s="116"/>
      <c r="O46" s="46"/>
      <c r="P46" s="117"/>
      <c r="Q46" s="117"/>
      <c r="R46" s="117"/>
      <c r="S46" s="117"/>
      <c r="T46" s="117"/>
      <c r="U46" s="117"/>
      <c r="V46" s="46"/>
      <c r="W46" s="117"/>
      <c r="X46" s="117"/>
      <c r="Y46" s="117"/>
      <c r="Z46" s="117"/>
      <c r="AA46" s="117"/>
      <c r="AB46" s="117"/>
      <c r="AC46" s="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s="39" customFormat="1" ht="12.75" customHeight="1" thickBot="1" x14ac:dyDescent="0.25">
      <c r="A47" s="40"/>
      <c r="B47" s="168"/>
      <c r="C47" s="168"/>
      <c r="D47" s="168"/>
      <c r="E47" s="168"/>
      <c r="F47" s="168"/>
      <c r="G47" s="168"/>
      <c r="H47" s="46"/>
      <c r="I47" s="168"/>
      <c r="J47" s="168"/>
      <c r="K47" s="168"/>
      <c r="L47" s="168"/>
      <c r="M47" s="168"/>
      <c r="N47" s="168"/>
      <c r="O47" s="46"/>
      <c r="P47" s="118" t="str">
        <f ca="1">(INDIRECT("Data!D"&amp;6))</f>
        <v>Owner:</v>
      </c>
      <c r="Q47" s="119"/>
      <c r="R47" s="119"/>
      <c r="S47" s="119"/>
      <c r="T47" s="119"/>
      <c r="U47" s="120"/>
      <c r="V47" s="46"/>
      <c r="W47" s="118" t="str">
        <f ca="1">(INDIRECT("Data!D"&amp;6))</f>
        <v>Owner:</v>
      </c>
      <c r="X47" s="119"/>
      <c r="Y47" s="119"/>
      <c r="Z47" s="119"/>
      <c r="AA47" s="119"/>
      <c r="AB47" s="120"/>
      <c r="AC47" s="46"/>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s="39" customFormat="1" ht="12.75" customHeight="1" thickTop="1" thickBot="1" x14ac:dyDescent="0.25">
      <c r="A48" s="40"/>
      <c r="B48" s="163" t="str">
        <f ca="1">INDIRECT("Data!D" &amp;4)</f>
        <v>Beyond the Law:</v>
      </c>
      <c r="C48" s="163"/>
      <c r="D48" s="163"/>
      <c r="E48" s="163"/>
      <c r="F48" s="163"/>
      <c r="G48" s="163"/>
      <c r="H48" s="46"/>
      <c r="I48" s="163" t="str">
        <f ca="1">INDIRECT("Data!D" &amp;4)</f>
        <v>Beyond the Law:</v>
      </c>
      <c r="J48" s="163"/>
      <c r="K48" s="163"/>
      <c r="L48" s="163"/>
      <c r="M48" s="163"/>
      <c r="N48" s="163"/>
      <c r="O48" s="46"/>
      <c r="P48" s="121" t="e">
        <f ca="1">IF(INDIRECT("Other!C"&amp;VALUE(Q53))=0,"",INDIRECT("Other!C"&amp;VALUE(Q53)))</f>
        <v>#REF!</v>
      </c>
      <c r="Q48" s="121"/>
      <c r="R48" s="121"/>
      <c r="S48" s="121"/>
      <c r="T48" s="121"/>
      <c r="U48" s="121"/>
      <c r="V48" s="46"/>
      <c r="W48" s="121" t="e">
        <f ca="1">IF(INDIRECT("Other!C"&amp;VALUE(X53))=0,"",INDIRECT("Other!C"&amp;VALUE(X53)))</f>
        <v>#REF!</v>
      </c>
      <c r="X48" s="121"/>
      <c r="Y48" s="121"/>
      <c r="Z48" s="121"/>
      <c r="AA48" s="121"/>
      <c r="AB48" s="121"/>
      <c r="AC48" s="46"/>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39" customFormat="1" ht="12.75" customHeight="1" thickTop="1" x14ac:dyDescent="0.2">
      <c r="A49" s="40"/>
      <c r="B49" s="107" t="str">
        <f ca="1">INDIRECT("Reckoning!B"&amp;VALUE(C53))</f>
        <v>No effect.</v>
      </c>
      <c r="C49" s="107"/>
      <c r="D49" s="107"/>
      <c r="E49" s="107"/>
      <c r="F49" s="107"/>
      <c r="G49" s="107"/>
      <c r="H49" s="46"/>
      <c r="I49" s="107" t="str">
        <f ca="1">INDIRECT("Reckoning!B"&amp;VALUE(J53))</f>
        <v>No effect.</v>
      </c>
      <c r="J49" s="107"/>
      <c r="K49" s="107"/>
      <c r="L49" s="107"/>
      <c r="M49" s="107"/>
      <c r="N49" s="107"/>
      <c r="O49" s="46"/>
      <c r="P49" s="121"/>
      <c r="Q49" s="121"/>
      <c r="R49" s="121"/>
      <c r="S49" s="121"/>
      <c r="T49" s="121"/>
      <c r="U49" s="121"/>
      <c r="V49" s="46"/>
      <c r="W49" s="121"/>
      <c r="X49" s="121"/>
      <c r="Y49" s="121"/>
      <c r="Z49" s="121"/>
      <c r="AA49" s="121"/>
      <c r="AB49" s="121"/>
      <c r="AC49" s="46"/>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39" customFormat="1" ht="12.75" customHeight="1" x14ac:dyDescent="0.2">
      <c r="A50" s="40"/>
      <c r="B50" s="116"/>
      <c r="C50" s="116"/>
      <c r="D50" s="116"/>
      <c r="E50" s="116"/>
      <c r="F50" s="116"/>
      <c r="G50" s="116"/>
      <c r="H50" s="46"/>
      <c r="I50" s="116"/>
      <c r="J50" s="116"/>
      <c r="K50" s="116"/>
      <c r="L50" s="116"/>
      <c r="M50" s="116"/>
      <c r="N50" s="116"/>
      <c r="O50" s="46"/>
      <c r="P50" s="121"/>
      <c r="Q50" s="121"/>
      <c r="R50" s="121"/>
      <c r="S50" s="121"/>
      <c r="T50" s="121"/>
      <c r="U50" s="121"/>
      <c r="V50" s="46"/>
      <c r="W50" s="121"/>
      <c r="X50" s="121"/>
      <c r="Y50" s="121"/>
      <c r="Z50" s="121"/>
      <c r="AA50" s="121"/>
      <c r="AB50" s="121"/>
      <c r="AC50" s="46"/>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s="39" customFormat="1" ht="12.75" customHeight="1" x14ac:dyDescent="0.2">
      <c r="A51" s="40"/>
      <c r="B51" s="116"/>
      <c r="C51" s="116"/>
      <c r="D51" s="116"/>
      <c r="E51" s="116"/>
      <c r="F51" s="116"/>
      <c r="G51" s="116"/>
      <c r="H51" s="46"/>
      <c r="I51" s="116"/>
      <c r="J51" s="116"/>
      <c r="K51" s="116"/>
      <c r="L51" s="116"/>
      <c r="M51" s="116"/>
      <c r="N51" s="116"/>
      <c r="O51" s="46"/>
      <c r="P51" s="109"/>
      <c r="Q51" s="109"/>
      <c r="R51" s="109"/>
      <c r="S51" s="109"/>
      <c r="T51" s="109"/>
      <c r="U51" s="109"/>
      <c r="V51" s="46"/>
      <c r="W51" s="109"/>
      <c r="X51" s="109"/>
      <c r="Y51" s="109"/>
      <c r="Z51" s="109"/>
      <c r="AA51" s="109"/>
      <c r="AB51" s="109"/>
      <c r="AC51" s="46"/>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s="39" customFormat="1" ht="9.75" customHeight="1" x14ac:dyDescent="0.2">
      <c r="A52" s="40"/>
      <c r="B52" s="117"/>
      <c r="C52" s="117"/>
      <c r="D52" s="117"/>
      <c r="E52" s="117"/>
      <c r="F52" s="117"/>
      <c r="G52" s="117"/>
      <c r="H52" s="46"/>
      <c r="I52" s="117"/>
      <c r="J52" s="117"/>
      <c r="K52" s="117"/>
      <c r="L52" s="117"/>
      <c r="M52" s="117"/>
      <c r="N52" s="117"/>
      <c r="O52" s="46"/>
      <c r="P52" s="179" t="s">
        <v>287</v>
      </c>
      <c r="Q52" s="180"/>
      <c r="R52" s="180"/>
      <c r="S52" s="180"/>
      <c r="T52" s="180"/>
      <c r="U52" s="181"/>
      <c r="V52" s="46"/>
      <c r="W52" s="179" t="s">
        <v>287</v>
      </c>
      <c r="X52" s="180"/>
      <c r="Y52" s="180"/>
      <c r="Z52" s="180"/>
      <c r="AA52" s="180"/>
      <c r="AB52" s="181"/>
      <c r="AC52" s="46"/>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s="39" customFormat="1" x14ac:dyDescent="0.2">
      <c r="A53" s="40"/>
      <c r="B53" s="47" t="str">
        <f ca="1">(INDIRECT("Data!A"&amp;7))</f>
        <v>REC</v>
      </c>
      <c r="C53" s="48">
        <v>7</v>
      </c>
      <c r="D53" s="49"/>
      <c r="E53" s="49"/>
      <c r="F53" s="50" t="s">
        <v>180</v>
      </c>
      <c r="G53" s="51" t="str">
        <f ca="1">(INDIRECT("Data!E"&amp;1))</f>
        <v>0.1.5</v>
      </c>
      <c r="H53" s="46"/>
      <c r="I53" s="47" t="str">
        <f ca="1">(INDIRECT("Data!A"&amp;7))</f>
        <v>REC</v>
      </c>
      <c r="J53" s="48">
        <v>7</v>
      </c>
      <c r="K53" s="49"/>
      <c r="L53" s="49"/>
      <c r="M53" s="50" t="s">
        <v>180</v>
      </c>
      <c r="N53" s="51" t="str">
        <f ca="1">(INDIRECT("Data!E"&amp;1))</f>
        <v>0.1.5</v>
      </c>
      <c r="O53" s="46"/>
      <c r="P53" s="47" t="str">
        <f ca="1">(INDIRECT("Data!A"&amp;1))</f>
        <v>RES</v>
      </c>
      <c r="Q53" s="48">
        <v>2</v>
      </c>
      <c r="R53" s="49"/>
      <c r="S53" s="49"/>
      <c r="T53" s="50" t="s">
        <v>180</v>
      </c>
      <c r="U53" s="51" t="str">
        <f ca="1">(INDIRECT("Data!E"&amp;1))</f>
        <v>0.1.5</v>
      </c>
      <c r="V53" s="46"/>
      <c r="W53" s="47" t="str">
        <f ca="1">(INDIRECT("Data!A"&amp;1))</f>
        <v>RES</v>
      </c>
      <c r="X53" s="48">
        <v>2</v>
      </c>
      <c r="Y53" s="49"/>
      <c r="Z53" s="49"/>
      <c r="AA53" s="50" t="s">
        <v>180</v>
      </c>
      <c r="AB53" s="51" t="str">
        <f ca="1">(INDIRECT("Data!E"&amp;1))</f>
        <v>0.1.5</v>
      </c>
      <c r="AC53" s="46"/>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s="42" customFormat="1" ht="11.25" customHeight="1" x14ac:dyDescent="0.2">
      <c r="A54" s="40"/>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row>
    <row r="55" spans="1:1024" s="39" customFormat="1" x14ac:dyDescent="0.2">
      <c r="A55" s="40"/>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row>
    <row r="56" spans="1:1024" s="39" customFormat="1" ht="33" customHeight="1" thickBot="1" x14ac:dyDescent="0.35">
      <c r="A56" s="43"/>
      <c r="B56" s="175" t="e">
        <f ca="1">INDIRECT("Other!A" &amp;VALUE(C71))</f>
        <v>#REF!</v>
      </c>
      <c r="C56" s="175"/>
      <c r="D56" s="175"/>
      <c r="E56" s="176"/>
      <c r="F56" s="177" t="e">
        <f ca="1">CONCATENATE(INDIRECT("Other!E" &amp;VALUE(C71)), " Dinarim")</f>
        <v>#REF!</v>
      </c>
      <c r="G56" s="178"/>
      <c r="H56" s="44"/>
      <c r="I56" s="175" t="e">
        <f ca="1">INDIRECT("Other!A" &amp;VALUE(J71))</f>
        <v>#REF!</v>
      </c>
      <c r="J56" s="175"/>
      <c r="K56" s="175"/>
      <c r="L56" s="176"/>
      <c r="M56" s="177" t="e">
        <f ca="1">CONCATENATE(INDIRECT("Other!E" &amp;VALUE(J71)), " Dinarim")</f>
        <v>#REF!</v>
      </c>
      <c r="N56" s="178"/>
      <c r="O56" s="44"/>
      <c r="P56" s="175" t="e">
        <f ca="1">INDIRECT("Other!A" &amp;VALUE(Q71))</f>
        <v>#REF!</v>
      </c>
      <c r="Q56" s="175"/>
      <c r="R56" s="175"/>
      <c r="S56" s="176"/>
      <c r="T56" s="177" t="e">
        <f ca="1">CONCATENATE(INDIRECT("Other!E" &amp;VALUE(Q71)), " Dinarim")</f>
        <v>#REF!</v>
      </c>
      <c r="U56" s="178"/>
      <c r="V56" s="44"/>
      <c r="W56" s="175" t="e">
        <f ca="1">INDIRECT("Other!A" &amp;VALUE(X71))</f>
        <v>#REF!</v>
      </c>
      <c r="X56" s="175"/>
      <c r="Y56" s="175"/>
      <c r="Z56" s="176"/>
      <c r="AA56" s="177" t="e">
        <f ca="1">CONCATENATE(INDIRECT("Other!E" &amp;VALUE(X71)), " Dinarim")</f>
        <v>#REF!</v>
      </c>
      <c r="AB56" s="178"/>
      <c r="AC56" s="44"/>
    </row>
    <row r="57" spans="1:1024" s="39" customFormat="1" ht="18.75" thickTop="1" thickBot="1" x14ac:dyDescent="0.35">
      <c r="A57" s="40"/>
      <c r="B57" s="101" t="e">
        <f ca="1">IF(INDIRECT("Other!B"&amp;VALUE(C71))=0,"",INDIRECT("Other!B"&amp;VALUE(C71)))</f>
        <v>#REF!</v>
      </c>
      <c r="C57" s="101"/>
      <c r="D57" s="101"/>
      <c r="E57" s="101"/>
      <c r="F57" s="101"/>
      <c r="G57" s="101"/>
      <c r="H57" s="46"/>
      <c r="I57" s="101" t="e">
        <f ca="1">IF(INDIRECT("Other!B"&amp;VALUE(J71))=0,"",INDIRECT("Other!B"&amp;VALUE(J71)))</f>
        <v>#REF!</v>
      </c>
      <c r="J57" s="101"/>
      <c r="K57" s="101"/>
      <c r="L57" s="101"/>
      <c r="M57" s="101"/>
      <c r="N57" s="101"/>
      <c r="O57" s="46"/>
      <c r="P57" s="101" t="e">
        <f ca="1">IF(INDIRECT("Other!B"&amp;VALUE(Q71))=0,"",INDIRECT("Other!B"&amp;VALUE(Q71)))</f>
        <v>#REF!</v>
      </c>
      <c r="Q57" s="101"/>
      <c r="R57" s="101"/>
      <c r="S57" s="101"/>
      <c r="T57" s="101"/>
      <c r="U57" s="101"/>
      <c r="V57" s="46"/>
      <c r="W57" s="101" t="e">
        <f ca="1">IF(INDIRECT("Other!B"&amp;VALUE(X71))=0,"",INDIRECT("Other!B"&amp;VALUE(X71)))</f>
        <v>#REF!</v>
      </c>
      <c r="X57" s="101"/>
      <c r="Y57" s="101"/>
      <c r="Z57" s="101"/>
      <c r="AA57" s="101"/>
      <c r="AB57" s="101"/>
      <c r="AC57" s="46"/>
    </row>
    <row r="58" spans="1:1024" s="39" customFormat="1" ht="13.5" customHeight="1" thickTop="1" x14ac:dyDescent="0.2">
      <c r="A58" s="40"/>
      <c r="B58" s="107" t="e">
        <f ca="1">IF(INDIRECT("Other!D"&amp;VALUE(C71))=0,"",INDIRECT("Other!D"&amp;VALUE(C71)))</f>
        <v>#REF!</v>
      </c>
      <c r="C58" s="107"/>
      <c r="D58" s="107"/>
      <c r="E58" s="107"/>
      <c r="F58" s="107"/>
      <c r="G58" s="107"/>
      <c r="H58" s="46"/>
      <c r="I58" s="107" t="e">
        <f ca="1">IF(INDIRECT("Other!D"&amp;VALUE(J71))=0,"",INDIRECT("Other!D"&amp;VALUE(J71)))</f>
        <v>#REF!</v>
      </c>
      <c r="J58" s="107"/>
      <c r="K58" s="107"/>
      <c r="L58" s="107"/>
      <c r="M58" s="107"/>
      <c r="N58" s="107"/>
      <c r="O58" s="46"/>
      <c r="P58" s="107" t="e">
        <f ca="1">IF(INDIRECT("Other!D"&amp;VALUE(Q71))=0,"",INDIRECT("Other!D"&amp;VALUE(Q71)))</f>
        <v>#REF!</v>
      </c>
      <c r="Q58" s="107"/>
      <c r="R58" s="107"/>
      <c r="S58" s="107"/>
      <c r="T58" s="107"/>
      <c r="U58" s="107"/>
      <c r="V58" s="46"/>
      <c r="W58" s="107" t="e">
        <f ca="1">IF(INDIRECT("Other!D"&amp;VALUE(X71))=0,"",INDIRECT("Other!D"&amp;VALUE(X71)))</f>
        <v>#REF!</v>
      </c>
      <c r="X58" s="107"/>
      <c r="Y58" s="107"/>
      <c r="Z58" s="107"/>
      <c r="AA58" s="107"/>
      <c r="AB58" s="107"/>
      <c r="AC58" s="46"/>
    </row>
    <row r="59" spans="1:1024" s="39" customFormat="1" ht="12.75" customHeight="1" x14ac:dyDescent="0.2">
      <c r="A59" s="40"/>
      <c r="B59" s="116"/>
      <c r="C59" s="116"/>
      <c r="D59" s="116"/>
      <c r="E59" s="116"/>
      <c r="F59" s="116"/>
      <c r="G59" s="116"/>
      <c r="H59" s="46"/>
      <c r="I59" s="116"/>
      <c r="J59" s="116"/>
      <c r="K59" s="116"/>
      <c r="L59" s="116"/>
      <c r="M59" s="116"/>
      <c r="N59" s="116"/>
      <c r="O59" s="46"/>
      <c r="P59" s="116"/>
      <c r="Q59" s="116"/>
      <c r="R59" s="116"/>
      <c r="S59" s="116"/>
      <c r="T59" s="116"/>
      <c r="U59" s="116"/>
      <c r="V59" s="46"/>
      <c r="W59" s="116"/>
      <c r="X59" s="116"/>
      <c r="Y59" s="116"/>
      <c r="Z59" s="116"/>
      <c r="AA59" s="116"/>
      <c r="AB59" s="116"/>
      <c r="AC59" s="46"/>
    </row>
    <row r="60" spans="1:1024" s="39" customFormat="1" ht="12.75" customHeight="1" x14ac:dyDescent="0.2">
      <c r="A60" s="40"/>
      <c r="B60" s="116"/>
      <c r="C60" s="116"/>
      <c r="D60" s="116"/>
      <c r="E60" s="116"/>
      <c r="F60" s="116"/>
      <c r="G60" s="116"/>
      <c r="H60" s="46"/>
      <c r="I60" s="116"/>
      <c r="J60" s="116"/>
      <c r="K60" s="116"/>
      <c r="L60" s="116"/>
      <c r="M60" s="116"/>
      <c r="N60" s="116"/>
      <c r="O60" s="46"/>
      <c r="P60" s="116"/>
      <c r="Q60" s="116"/>
      <c r="R60" s="116"/>
      <c r="S60" s="116"/>
      <c r="T60" s="116"/>
      <c r="U60" s="116"/>
      <c r="V60" s="46"/>
      <c r="W60" s="116"/>
      <c r="X60" s="116"/>
      <c r="Y60" s="116"/>
      <c r="Z60" s="116"/>
      <c r="AA60" s="116"/>
      <c r="AB60" s="116"/>
      <c r="AC60" s="46"/>
    </row>
    <row r="61" spans="1:1024" s="39" customFormat="1" ht="12.75" customHeight="1" x14ac:dyDescent="0.2">
      <c r="A61" s="40"/>
      <c r="B61" s="116"/>
      <c r="C61" s="116"/>
      <c r="D61" s="116"/>
      <c r="E61" s="116"/>
      <c r="F61" s="116"/>
      <c r="G61" s="116"/>
      <c r="H61" s="46"/>
      <c r="I61" s="116"/>
      <c r="J61" s="116"/>
      <c r="K61" s="116"/>
      <c r="L61" s="116"/>
      <c r="M61" s="116"/>
      <c r="N61" s="116"/>
      <c r="O61" s="46"/>
      <c r="P61" s="116"/>
      <c r="Q61" s="116"/>
      <c r="R61" s="116"/>
      <c r="S61" s="116"/>
      <c r="T61" s="116"/>
      <c r="U61" s="116"/>
      <c r="V61" s="46"/>
      <c r="W61" s="116"/>
      <c r="X61" s="116"/>
      <c r="Y61" s="116"/>
      <c r="Z61" s="116"/>
      <c r="AA61" s="116"/>
      <c r="AB61" s="116"/>
      <c r="AC61" s="46"/>
    </row>
    <row r="62" spans="1:1024" s="39" customFormat="1" ht="12.75" customHeight="1" x14ac:dyDescent="0.2">
      <c r="A62" s="40"/>
      <c r="B62" s="116"/>
      <c r="C62" s="116"/>
      <c r="D62" s="116"/>
      <c r="E62" s="116"/>
      <c r="F62" s="116"/>
      <c r="G62" s="116"/>
      <c r="H62" s="46"/>
      <c r="I62" s="116"/>
      <c r="J62" s="116"/>
      <c r="K62" s="116"/>
      <c r="L62" s="116"/>
      <c r="M62" s="116"/>
      <c r="N62" s="116"/>
      <c r="O62" s="46"/>
      <c r="P62" s="116"/>
      <c r="Q62" s="116"/>
      <c r="R62" s="116"/>
      <c r="S62" s="116"/>
      <c r="T62" s="116"/>
      <c r="U62" s="116"/>
      <c r="V62" s="46"/>
      <c r="W62" s="116"/>
      <c r="X62" s="116"/>
      <c r="Y62" s="116"/>
      <c r="Z62" s="116"/>
      <c r="AA62" s="116"/>
      <c r="AB62" s="116"/>
      <c r="AC62" s="46"/>
    </row>
    <row r="63" spans="1:1024" s="39" customFormat="1" ht="12.75" customHeight="1" x14ac:dyDescent="0.2">
      <c r="A63" s="40"/>
      <c r="B63" s="116"/>
      <c r="C63" s="116"/>
      <c r="D63" s="116"/>
      <c r="E63" s="116"/>
      <c r="F63" s="116"/>
      <c r="G63" s="116"/>
      <c r="H63" s="46"/>
      <c r="I63" s="116"/>
      <c r="J63" s="116"/>
      <c r="K63" s="116"/>
      <c r="L63" s="116"/>
      <c r="M63" s="116"/>
      <c r="N63" s="116"/>
      <c r="O63" s="46"/>
      <c r="P63" s="116"/>
      <c r="Q63" s="116"/>
      <c r="R63" s="116"/>
      <c r="S63" s="116"/>
      <c r="T63" s="116"/>
      <c r="U63" s="116"/>
      <c r="V63" s="46"/>
      <c r="W63" s="116"/>
      <c r="X63" s="116"/>
      <c r="Y63" s="116"/>
      <c r="Z63" s="116"/>
      <c r="AA63" s="116"/>
      <c r="AB63" s="116"/>
      <c r="AC63" s="46"/>
    </row>
    <row r="64" spans="1:1024" s="39" customFormat="1" ht="18.75" customHeight="1" x14ac:dyDescent="0.2">
      <c r="A64" s="40"/>
      <c r="B64" s="117"/>
      <c r="C64" s="117"/>
      <c r="D64" s="117"/>
      <c r="E64" s="117"/>
      <c r="F64" s="117"/>
      <c r="G64" s="117"/>
      <c r="H64" s="46"/>
      <c r="I64" s="117"/>
      <c r="J64" s="117"/>
      <c r="K64" s="117"/>
      <c r="L64" s="117"/>
      <c r="M64" s="117"/>
      <c r="N64" s="117"/>
      <c r="O64" s="46"/>
      <c r="P64" s="117"/>
      <c r="Q64" s="117"/>
      <c r="R64" s="117"/>
      <c r="S64" s="117"/>
      <c r="T64" s="117"/>
      <c r="U64" s="117"/>
      <c r="V64" s="46"/>
      <c r="W64" s="117"/>
      <c r="X64" s="117"/>
      <c r="Y64" s="117"/>
      <c r="Z64" s="117"/>
      <c r="AA64" s="117"/>
      <c r="AB64" s="117"/>
      <c r="AC64" s="46"/>
    </row>
    <row r="65" spans="1:29" s="39" customFormat="1" ht="13.5" customHeight="1" x14ac:dyDescent="0.2">
      <c r="A65" s="40"/>
      <c r="B65" s="118" t="str">
        <f ca="1">(INDIRECT("Data!D"&amp;6))</f>
        <v>Owner:</v>
      </c>
      <c r="C65" s="119"/>
      <c r="D65" s="119"/>
      <c r="E65" s="119"/>
      <c r="F65" s="119"/>
      <c r="G65" s="120"/>
      <c r="H65" s="46"/>
      <c r="I65" s="118" t="str">
        <f ca="1">(INDIRECT("Data!D"&amp;6))</f>
        <v>Owner:</v>
      </c>
      <c r="J65" s="119"/>
      <c r="K65" s="119"/>
      <c r="L65" s="119"/>
      <c r="M65" s="119"/>
      <c r="N65" s="120"/>
      <c r="O65" s="46"/>
      <c r="P65" s="118" t="str">
        <f ca="1">(INDIRECT("Data!D"&amp;6))</f>
        <v>Owner:</v>
      </c>
      <c r="Q65" s="119"/>
      <c r="R65" s="119"/>
      <c r="S65" s="119"/>
      <c r="T65" s="119"/>
      <c r="U65" s="120"/>
      <c r="V65" s="46"/>
      <c r="W65" s="118" t="str">
        <f ca="1">(INDIRECT("Data!D"&amp;6))</f>
        <v>Owner:</v>
      </c>
      <c r="X65" s="119"/>
      <c r="Y65" s="119"/>
      <c r="Z65" s="119"/>
      <c r="AA65" s="119"/>
      <c r="AB65" s="120"/>
      <c r="AC65" s="46"/>
    </row>
    <row r="66" spans="1:29" s="39" customFormat="1" ht="12.75" customHeight="1" x14ac:dyDescent="0.2">
      <c r="A66" s="40"/>
      <c r="B66" s="121" t="e">
        <f ca="1">IF(INDIRECT("Other!C"&amp;VALUE(C71))=0,"",INDIRECT("Other!C"&amp;VALUE(C71)))</f>
        <v>#REF!</v>
      </c>
      <c r="C66" s="121"/>
      <c r="D66" s="121"/>
      <c r="E66" s="121"/>
      <c r="F66" s="121"/>
      <c r="G66" s="121"/>
      <c r="H66" s="46"/>
      <c r="I66" s="121" t="e">
        <f ca="1">IF(INDIRECT("Other!C"&amp;VALUE(J71))=0,"",INDIRECT("Other!C"&amp;VALUE(J71)))</f>
        <v>#REF!</v>
      </c>
      <c r="J66" s="121"/>
      <c r="K66" s="121"/>
      <c r="L66" s="121"/>
      <c r="M66" s="121"/>
      <c r="N66" s="121"/>
      <c r="O66" s="46"/>
      <c r="P66" s="121" t="e">
        <f ca="1">IF(INDIRECT("Other!C"&amp;VALUE(Q71))=0,"",INDIRECT("Other!C"&amp;VALUE(Q71)))</f>
        <v>#REF!</v>
      </c>
      <c r="Q66" s="121"/>
      <c r="R66" s="121"/>
      <c r="S66" s="121"/>
      <c r="T66" s="121"/>
      <c r="U66" s="121"/>
      <c r="V66" s="46"/>
      <c r="W66" s="121" t="e">
        <f ca="1">IF(INDIRECT("Other!C"&amp;VALUE(X71))=0,"",INDIRECT("Other!C"&amp;VALUE(X71)))</f>
        <v>#REF!</v>
      </c>
      <c r="X66" s="121"/>
      <c r="Y66" s="121"/>
      <c r="Z66" s="121"/>
      <c r="AA66" s="121"/>
      <c r="AB66" s="121"/>
      <c r="AC66" s="46"/>
    </row>
    <row r="67" spans="1:29" s="39" customFormat="1" ht="12.75" customHeight="1" x14ac:dyDescent="0.2">
      <c r="A67" s="40"/>
      <c r="B67" s="121"/>
      <c r="C67" s="121"/>
      <c r="D67" s="121"/>
      <c r="E67" s="121"/>
      <c r="F67" s="121"/>
      <c r="G67" s="121"/>
      <c r="H67" s="46"/>
      <c r="I67" s="121"/>
      <c r="J67" s="121"/>
      <c r="K67" s="121"/>
      <c r="L67" s="121"/>
      <c r="M67" s="121"/>
      <c r="N67" s="121"/>
      <c r="O67" s="46"/>
      <c r="P67" s="121"/>
      <c r="Q67" s="121"/>
      <c r="R67" s="121"/>
      <c r="S67" s="121"/>
      <c r="T67" s="121"/>
      <c r="U67" s="121"/>
      <c r="V67" s="46"/>
      <c r="W67" s="121"/>
      <c r="X67" s="121"/>
      <c r="Y67" s="121"/>
      <c r="Z67" s="121"/>
      <c r="AA67" s="121"/>
      <c r="AB67" s="121"/>
      <c r="AC67" s="46"/>
    </row>
    <row r="68" spans="1:29" s="39" customFormat="1" ht="12.75" customHeight="1" x14ac:dyDescent="0.2">
      <c r="A68" s="40"/>
      <c r="B68" s="121"/>
      <c r="C68" s="121"/>
      <c r="D68" s="121"/>
      <c r="E68" s="121"/>
      <c r="F68" s="121"/>
      <c r="G68" s="121"/>
      <c r="H68" s="46"/>
      <c r="I68" s="121"/>
      <c r="J68" s="121"/>
      <c r="K68" s="121"/>
      <c r="L68" s="121"/>
      <c r="M68" s="121"/>
      <c r="N68" s="121"/>
      <c r="O68" s="46"/>
      <c r="P68" s="121"/>
      <c r="Q68" s="121"/>
      <c r="R68" s="121"/>
      <c r="S68" s="121"/>
      <c r="T68" s="121"/>
      <c r="U68" s="121"/>
      <c r="V68" s="46"/>
      <c r="W68" s="121"/>
      <c r="X68" s="121"/>
      <c r="Y68" s="121"/>
      <c r="Z68" s="121"/>
      <c r="AA68" s="121"/>
      <c r="AB68" s="121"/>
      <c r="AC68" s="46"/>
    </row>
    <row r="69" spans="1:29" s="39" customFormat="1" ht="12.75" customHeight="1" x14ac:dyDescent="0.2">
      <c r="A69" s="40"/>
      <c r="B69" s="109"/>
      <c r="C69" s="109"/>
      <c r="D69" s="109"/>
      <c r="E69" s="109"/>
      <c r="F69" s="109"/>
      <c r="G69" s="109"/>
      <c r="H69" s="46"/>
      <c r="I69" s="109"/>
      <c r="J69" s="109"/>
      <c r="K69" s="109"/>
      <c r="L69" s="109"/>
      <c r="M69" s="109"/>
      <c r="N69" s="109"/>
      <c r="O69" s="46"/>
      <c r="P69" s="109"/>
      <c r="Q69" s="109"/>
      <c r="R69" s="109"/>
      <c r="S69" s="109"/>
      <c r="T69" s="109"/>
      <c r="U69" s="109"/>
      <c r="V69" s="46"/>
      <c r="W69" s="109"/>
      <c r="X69" s="109"/>
      <c r="Y69" s="109"/>
      <c r="Z69" s="109"/>
      <c r="AA69" s="109"/>
      <c r="AB69" s="109"/>
      <c r="AC69" s="46"/>
    </row>
    <row r="70" spans="1:29" s="39" customFormat="1" x14ac:dyDescent="0.2">
      <c r="A70" s="40"/>
      <c r="B70" s="179" t="s">
        <v>287</v>
      </c>
      <c r="C70" s="180"/>
      <c r="D70" s="180"/>
      <c r="E70" s="180"/>
      <c r="F70" s="180"/>
      <c r="G70" s="181"/>
      <c r="H70" s="46"/>
      <c r="I70" s="179" t="s">
        <v>287</v>
      </c>
      <c r="J70" s="180"/>
      <c r="K70" s="180"/>
      <c r="L70" s="180"/>
      <c r="M70" s="180"/>
      <c r="N70" s="181"/>
      <c r="O70" s="46"/>
      <c r="P70" s="179" t="s">
        <v>287</v>
      </c>
      <c r="Q70" s="180"/>
      <c r="R70" s="180"/>
      <c r="S70" s="180"/>
      <c r="T70" s="180"/>
      <c r="U70" s="181"/>
      <c r="V70" s="46"/>
      <c r="W70" s="179" t="s">
        <v>287</v>
      </c>
      <c r="X70" s="180"/>
      <c r="Y70" s="180"/>
      <c r="Z70" s="180"/>
      <c r="AA70" s="180"/>
      <c r="AB70" s="181"/>
      <c r="AC70" s="46"/>
    </row>
    <row r="71" spans="1:29" s="39" customFormat="1" x14ac:dyDescent="0.2">
      <c r="A71" s="40"/>
      <c r="B71" s="47" t="str">
        <f ca="1">(INDIRECT("Data!A"&amp;1))</f>
        <v>RES</v>
      </c>
      <c r="C71" s="48">
        <v>3</v>
      </c>
      <c r="D71" s="49"/>
      <c r="E71" s="49"/>
      <c r="F71" s="50" t="s">
        <v>180</v>
      </c>
      <c r="G71" s="51" t="str">
        <f ca="1">(INDIRECT("Data!E"&amp;1))</f>
        <v>0.1.5</v>
      </c>
      <c r="H71" s="46"/>
      <c r="I71" s="47" t="str">
        <f ca="1">(INDIRECT("Data!A"&amp;1))</f>
        <v>RES</v>
      </c>
      <c r="J71" s="48">
        <v>3</v>
      </c>
      <c r="K71" s="49"/>
      <c r="L71" s="49"/>
      <c r="M71" s="50" t="s">
        <v>180</v>
      </c>
      <c r="N71" s="51" t="str">
        <f ca="1">(INDIRECT("Data!E"&amp;1))</f>
        <v>0.1.5</v>
      </c>
      <c r="O71" s="46"/>
      <c r="P71" s="47" t="str">
        <f ca="1">(INDIRECT("Data!A"&amp;1))</f>
        <v>RES</v>
      </c>
      <c r="Q71" s="48">
        <v>4</v>
      </c>
      <c r="R71" s="49"/>
      <c r="S71" s="49"/>
      <c r="T71" s="50" t="s">
        <v>180</v>
      </c>
      <c r="U71" s="51" t="str">
        <f ca="1">(INDIRECT("Data!E"&amp;1))</f>
        <v>0.1.5</v>
      </c>
      <c r="V71" s="46"/>
      <c r="W71" s="47" t="str">
        <f ca="1">(INDIRECT("Data!A"&amp;1))</f>
        <v>RES</v>
      </c>
      <c r="X71" s="48">
        <v>4</v>
      </c>
      <c r="Y71" s="49"/>
      <c r="Z71" s="49"/>
      <c r="AA71" s="50" t="s">
        <v>180</v>
      </c>
      <c r="AB71" s="51" t="str">
        <f ca="1">(INDIRECT("Data!E"&amp;1))</f>
        <v>0.1.5</v>
      </c>
      <c r="AC71" s="46"/>
    </row>
    <row r="72" spans="1:29" s="39" customFormat="1" x14ac:dyDescent="0.2">
      <c r="A72" s="40"/>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row>
  </sheetData>
  <mergeCells count="112">
    <mergeCell ref="B66:G69"/>
    <mergeCell ref="I66:N69"/>
    <mergeCell ref="P66:U69"/>
    <mergeCell ref="W66:AB69"/>
    <mergeCell ref="B70:G70"/>
    <mergeCell ref="I70:N70"/>
    <mergeCell ref="P70:U70"/>
    <mergeCell ref="W70:AB70"/>
    <mergeCell ref="B57:G57"/>
    <mergeCell ref="I57:N57"/>
    <mergeCell ref="P57:U57"/>
    <mergeCell ref="W57:AB57"/>
    <mergeCell ref="B58:G64"/>
    <mergeCell ref="I58:N64"/>
    <mergeCell ref="P58:U64"/>
    <mergeCell ref="W58:AB64"/>
    <mergeCell ref="B65:G65"/>
    <mergeCell ref="I65:N65"/>
    <mergeCell ref="P65:U65"/>
    <mergeCell ref="W65:AB65"/>
    <mergeCell ref="B48:G48"/>
    <mergeCell ref="I48:N48"/>
    <mergeCell ref="P48:U51"/>
    <mergeCell ref="W48:AB51"/>
    <mergeCell ref="B49:G52"/>
    <mergeCell ref="I49:N52"/>
    <mergeCell ref="P52:U52"/>
    <mergeCell ref="W52:AB52"/>
    <mergeCell ref="B56:E56"/>
    <mergeCell ref="F56:G56"/>
    <mergeCell ref="I56:L56"/>
    <mergeCell ref="M56:N56"/>
    <mergeCell ref="P56:S56"/>
    <mergeCell ref="T56:U56"/>
    <mergeCell ref="W56:Z56"/>
    <mergeCell ref="AA56:AB56"/>
    <mergeCell ref="B39:G39"/>
    <mergeCell ref="I39:N39"/>
    <mergeCell ref="P39:U39"/>
    <mergeCell ref="W39:AB39"/>
    <mergeCell ref="B40:G42"/>
    <mergeCell ref="I40:N42"/>
    <mergeCell ref="P40:U46"/>
    <mergeCell ref="W40:AB46"/>
    <mergeCell ref="B43:G43"/>
    <mergeCell ref="I43:N43"/>
    <mergeCell ref="B44:G47"/>
    <mergeCell ref="I44:N47"/>
    <mergeCell ref="P47:U47"/>
    <mergeCell ref="W47:AB47"/>
    <mergeCell ref="B30:G30"/>
    <mergeCell ref="I30:N30"/>
    <mergeCell ref="P30:U30"/>
    <mergeCell ref="W30:AB30"/>
    <mergeCell ref="B31:G34"/>
    <mergeCell ref="I31:N34"/>
    <mergeCell ref="P31:U34"/>
    <mergeCell ref="W31:AB34"/>
    <mergeCell ref="B38:G38"/>
    <mergeCell ref="I38:N38"/>
    <mergeCell ref="P38:S38"/>
    <mergeCell ref="T38:U38"/>
    <mergeCell ref="W38:Z38"/>
    <mergeCell ref="AA38:AB38"/>
    <mergeCell ref="B22:G24"/>
    <mergeCell ref="I22:N24"/>
    <mergeCell ref="P22:U24"/>
    <mergeCell ref="W22:AB24"/>
    <mergeCell ref="B25:G25"/>
    <mergeCell ref="I25:N25"/>
    <mergeCell ref="P25:U25"/>
    <mergeCell ref="W25:AB25"/>
    <mergeCell ref="B26:G29"/>
    <mergeCell ref="I26:N29"/>
    <mergeCell ref="P26:U29"/>
    <mergeCell ref="W26:AB29"/>
    <mergeCell ref="B13:G16"/>
    <mergeCell ref="I13:N16"/>
    <mergeCell ref="P13:U16"/>
    <mergeCell ref="W13:AB16"/>
    <mergeCell ref="B20:G20"/>
    <mergeCell ref="I20:N20"/>
    <mergeCell ref="P20:U20"/>
    <mergeCell ref="W20:AB20"/>
    <mergeCell ref="B21:G21"/>
    <mergeCell ref="I21:N21"/>
    <mergeCell ref="P21:U21"/>
    <mergeCell ref="W21:AB21"/>
    <mergeCell ref="B7:G7"/>
    <mergeCell ref="I7:N7"/>
    <mergeCell ref="P7:U7"/>
    <mergeCell ref="W7:AB7"/>
    <mergeCell ref="B8:G11"/>
    <mergeCell ref="I8:N11"/>
    <mergeCell ref="P8:U11"/>
    <mergeCell ref="W8:AB11"/>
    <mergeCell ref="B12:G12"/>
    <mergeCell ref="I12:N12"/>
    <mergeCell ref="P12:U12"/>
    <mergeCell ref="W12:AB12"/>
    <mergeCell ref="B2:G2"/>
    <mergeCell ref="I2:N2"/>
    <mergeCell ref="P2:U2"/>
    <mergeCell ref="W2:AB2"/>
    <mergeCell ref="B3:G3"/>
    <mergeCell ref="I3:N3"/>
    <mergeCell ref="P3:U3"/>
    <mergeCell ref="W3:AB3"/>
    <mergeCell ref="B4:G6"/>
    <mergeCell ref="I4:N6"/>
    <mergeCell ref="P4:U6"/>
    <mergeCell ref="W4:AB6"/>
  </mergeCells>
  <conditionalFormatting sqref="B2">
    <cfRule type="cellIs" dxfId="9" priority="1" operator="equal">
      <formula>"Test"</formula>
    </cfRule>
  </conditionalFormatting>
  <conditionalFormatting sqref="W20">
    <cfRule type="cellIs" dxfId="8" priority="2" operator="equal">
      <formula>"Test"</formula>
    </cfRule>
  </conditionalFormatting>
  <conditionalFormatting sqref="I2">
    <cfRule type="cellIs" dxfId="7" priority="3" operator="equal">
      <formula>"Test"</formula>
    </cfRule>
  </conditionalFormatting>
  <conditionalFormatting sqref="P2">
    <cfRule type="cellIs" dxfId="6" priority="4" operator="equal">
      <formula>"Test"</formula>
    </cfRule>
  </conditionalFormatting>
  <conditionalFormatting sqref="W2">
    <cfRule type="cellIs" dxfId="5" priority="5" operator="equal">
      <formula>"Test"</formula>
    </cfRule>
  </conditionalFormatting>
  <conditionalFormatting sqref="B20">
    <cfRule type="cellIs" dxfId="4" priority="6" operator="equal">
      <formula>"Test"</formula>
    </cfRule>
  </conditionalFormatting>
  <conditionalFormatting sqref="I20">
    <cfRule type="cellIs" dxfId="3" priority="7" operator="equal">
      <formula>"Test"</formula>
    </cfRule>
  </conditionalFormatting>
  <conditionalFormatting sqref="P20">
    <cfRule type="cellIs" dxfId="2" priority="8" operator="equal">
      <formula>"Test"</formula>
    </cfRule>
  </conditionalFormatting>
  <conditionalFormatting sqref="B38">
    <cfRule type="cellIs" dxfId="1" priority="9" operator="equal">
      <formula>"Test"</formula>
    </cfRule>
  </conditionalFormatting>
  <conditionalFormatting sqref="I38">
    <cfRule type="cellIs" dxfId="0" priority="10" operator="equal">
      <formula>"Test"</formula>
    </cfRule>
  </conditionalFormatting>
  <printOptions horizontalCentered="1" verticalCentered="1"/>
  <pageMargins left="0.7" right="0.7" top="0.75" bottom="0.75" header="0.51180555555555496" footer="0.51180555555555496"/>
  <pageSetup firstPageNumber="0" orientation="landscape" r:id="rId1"/>
  <rowBreaks count="1" manualBreakCount="1">
    <brk id="36" max="16383" man="1"/>
  </rowBreaks>
  <colBreaks count="1" manualBreakCount="1">
    <brk id="29"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view="pageBreakPreview" workbookViewId="0">
      <selection activeCell="E2" sqref="E2"/>
    </sheetView>
  </sheetViews>
  <sheetFormatPr defaultColWidth="8.85546875" defaultRowHeight="12.75" x14ac:dyDescent="0.2"/>
  <sheetData>
    <row r="1" spans="1:5" ht="15.75" customHeight="1" x14ac:dyDescent="0.2">
      <c r="A1" s="14" t="s">
        <v>288</v>
      </c>
      <c r="B1" s="75" t="s">
        <v>289</v>
      </c>
      <c r="C1" s="14" t="s">
        <v>290</v>
      </c>
      <c r="D1" t="s">
        <v>291</v>
      </c>
      <c r="E1" s="56" t="s">
        <v>448</v>
      </c>
    </row>
    <row r="2" spans="1:5" ht="15.75" customHeight="1" x14ac:dyDescent="0.2">
      <c r="A2" s="14" t="s">
        <v>292</v>
      </c>
      <c r="B2" s="75" t="s">
        <v>293</v>
      </c>
      <c r="C2" s="14" t="s">
        <v>294</v>
      </c>
      <c r="D2" s="56" t="s">
        <v>295</v>
      </c>
    </row>
    <row r="3" spans="1:5" ht="15.75" customHeight="1" x14ac:dyDescent="0.2">
      <c r="A3" s="14" t="s">
        <v>296</v>
      </c>
      <c r="B3" s="76" t="s">
        <v>297</v>
      </c>
      <c r="C3" s="14" t="s">
        <v>298</v>
      </c>
      <c r="D3" s="56" t="s">
        <v>299</v>
      </c>
    </row>
    <row r="4" spans="1:5" ht="15.75" customHeight="1" x14ac:dyDescent="0.2">
      <c r="A4" s="14" t="s">
        <v>300</v>
      </c>
      <c r="B4" s="76" t="s">
        <v>301</v>
      </c>
      <c r="C4" s="14" t="s">
        <v>302</v>
      </c>
      <c r="D4" s="56" t="s">
        <v>303</v>
      </c>
    </row>
    <row r="5" spans="1:5" ht="15.75" customHeight="1" x14ac:dyDescent="0.2">
      <c r="A5" s="14" t="s">
        <v>304</v>
      </c>
      <c r="B5" s="76" t="s">
        <v>305</v>
      </c>
      <c r="C5" s="14" t="s">
        <v>306</v>
      </c>
      <c r="D5" s="56" t="s">
        <v>307</v>
      </c>
    </row>
    <row r="6" spans="1:5" ht="15.75" customHeight="1" x14ac:dyDescent="0.2">
      <c r="A6" s="8" t="s">
        <v>308</v>
      </c>
      <c r="B6" s="76" t="s">
        <v>309</v>
      </c>
      <c r="C6" s="8" t="s">
        <v>310</v>
      </c>
      <c r="D6" s="56" t="s">
        <v>311</v>
      </c>
    </row>
    <row r="7" spans="1:5" ht="15.75" customHeight="1" x14ac:dyDescent="0.2">
      <c r="A7" s="8" t="s">
        <v>312</v>
      </c>
      <c r="B7" s="76"/>
      <c r="C7" s="8" t="s">
        <v>21</v>
      </c>
    </row>
    <row r="8" spans="1:5" ht="15.75" customHeight="1" x14ac:dyDescent="0.2">
      <c r="A8" s="8" t="s">
        <v>313</v>
      </c>
      <c r="C8" s="8" t="s">
        <v>314</v>
      </c>
    </row>
    <row r="9" spans="1:5" ht="15.75" customHeight="1" x14ac:dyDescent="0.2">
      <c r="A9" t="s">
        <v>58</v>
      </c>
      <c r="B9" s="76" t="s">
        <v>315</v>
      </c>
      <c r="C9" s="8" t="s">
        <v>316</v>
      </c>
    </row>
    <row r="10" spans="1:5" ht="15.75" customHeight="1" x14ac:dyDescent="0.2">
      <c r="A10" t="s">
        <v>15</v>
      </c>
      <c r="B10" s="76" t="s">
        <v>317</v>
      </c>
      <c r="C10" s="8" t="s">
        <v>318</v>
      </c>
    </row>
    <row r="11" spans="1:5" ht="15.75" customHeight="1" x14ac:dyDescent="0.2">
      <c r="A11" t="s">
        <v>13</v>
      </c>
      <c r="B11" s="76" t="s">
        <v>319</v>
      </c>
      <c r="C11" s="8" t="s">
        <v>320</v>
      </c>
    </row>
    <row r="12" spans="1:5" ht="15.75" customHeight="1" x14ac:dyDescent="0.2">
      <c r="A12" t="s">
        <v>10</v>
      </c>
      <c r="B12" s="76" t="s">
        <v>321</v>
      </c>
      <c r="C12" s="8" t="s">
        <v>1</v>
      </c>
    </row>
    <row r="13" spans="1:5" ht="15.75" customHeight="1" x14ac:dyDescent="0.2">
      <c r="A13" t="s">
        <v>322</v>
      </c>
      <c r="C13" s="8" t="s">
        <v>84</v>
      </c>
    </row>
    <row r="14" spans="1:5" ht="15.75" customHeight="1" x14ac:dyDescent="0.2">
      <c r="A14" t="s">
        <v>323</v>
      </c>
      <c r="C14" s="8" t="s">
        <v>98</v>
      </c>
    </row>
    <row r="15" spans="1:5" ht="15.75" customHeight="1" x14ac:dyDescent="0.2">
      <c r="A15" t="s">
        <v>324</v>
      </c>
      <c r="C15" s="8" t="s">
        <v>48</v>
      </c>
    </row>
    <row r="16" spans="1:5" ht="15.75" customHeight="1" x14ac:dyDescent="0.2">
      <c r="A16" s="56" t="s">
        <v>325</v>
      </c>
      <c r="C16" s="8" t="s">
        <v>326</v>
      </c>
    </row>
    <row r="17" spans="3:3" ht="15.75" customHeight="1" x14ac:dyDescent="0.2">
      <c r="C17" s="8" t="s">
        <v>327</v>
      </c>
    </row>
    <row r="18" spans="3:3" ht="15.75" customHeight="1" x14ac:dyDescent="0.2">
      <c r="C18" s="8" t="s">
        <v>52</v>
      </c>
    </row>
    <row r="19" spans="3:3" ht="15.75" customHeight="1" x14ac:dyDescent="0.2">
      <c r="C19" s="8" t="s">
        <v>9</v>
      </c>
    </row>
    <row r="20" spans="3:3" ht="15.75" customHeight="1" x14ac:dyDescent="0.2">
      <c r="C20" s="8" t="s">
        <v>57</v>
      </c>
    </row>
  </sheetData>
  <pageMargins left="0.7" right="0.7" top="0.75" bottom="0.75" header="0.51180555555555496" footer="0.51180555555555496"/>
  <pageSetup firstPageNumber="0" orientation="portrait" r:id="rId1"/>
</worksheet>
</file>

<file path=docProps/app.xml><?xml version="1.0" encoding="utf-8"?>
<Properties xmlns="http://schemas.openxmlformats.org/officeDocument/2006/extended-properties" xmlns:vt="http://schemas.openxmlformats.org/officeDocument/2006/docPropsVTypes">
  <TotalTime>11</TotalTime>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Resources</vt:lpstr>
      <vt:lpstr>UniqueCards</vt:lpstr>
      <vt:lpstr>Roles</vt:lpstr>
      <vt:lpstr>FamilyResps</vt:lpstr>
      <vt:lpstr>CommunalResps</vt:lpstr>
      <vt:lpstr>Events</vt:lpstr>
      <vt:lpstr>F_UniqueCards</vt:lpstr>
      <vt:lpstr>Reckoning</vt:lpstr>
      <vt:lpstr>Balance</vt:lpstr>
      <vt:lpstr>F_Resources</vt:lpstr>
      <vt:lpstr>F_Other</vt:lpstr>
      <vt:lpstr>F_Roles</vt:lpstr>
      <vt:lpstr>F_FamilyResps</vt:lpstr>
      <vt:lpstr>F_CommunalResps</vt:lpstr>
      <vt:lpstr>F_Events</vt:lpstr>
      <vt:lpstr>Heshbon</vt:lpstr>
      <vt:lpstr>F_Heshbon_LostRes</vt:lpstr>
      <vt:lpstr>Data</vt:lpstr>
      <vt:lpstr>F_CommunalResps!Print_Area</vt:lpstr>
      <vt:lpstr>F_Events!Print_Area</vt:lpstr>
      <vt:lpstr>F_FamilyResps!Print_Area</vt:lpstr>
      <vt:lpstr>F_Heshbon_LostRes!Print_Area</vt:lpstr>
      <vt:lpstr>F_Other!Print_Area</vt:lpstr>
      <vt:lpstr>F_Resources!Print_Area</vt:lpstr>
      <vt:lpstr>F_Roles!Print_Area</vt:lpstr>
      <vt:lpstr>F_UniqueCards!Print_Area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Mrinal Jain;Bruno Rocha;Karan Sahu;Lakshminarayanan Vijayaraghavan</dc:creator>
  <cp:lastModifiedBy>Edward Amidon (RIT Student)</cp:lastModifiedBy>
  <cp:revision>2</cp:revision>
  <cp:lastPrinted>2016-02-16T02:50:08Z</cp:lastPrinted>
  <dcterms:created xsi:type="dcterms:W3CDTF">2014-10-28T15:58:58Z</dcterms:created>
  <dcterms:modified xsi:type="dcterms:W3CDTF">2016-12-19T19:49:04Z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