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lf\Manila\After MBA\Survival\Job Search\Vacancies\9. Project Management and All\4. MagnaQM\"/>
    </mc:Choice>
  </mc:AlternateContent>
  <xr:revisionPtr revIDLastSave="0" documentId="13_ncr:1_{9532FF78-1D98-4C5E-854B-94B40928C197}" xr6:coauthVersionLast="47" xr6:coauthVersionMax="47" xr10:uidLastSave="{00000000-0000-0000-0000-000000000000}"/>
  <bookViews>
    <workbookView xWindow="-120" yWindow="-120" windowWidth="29040" windowHeight="15720" xr2:uid="{75821509-7579-4993-BC4B-FC85109ED68C}"/>
  </bookViews>
  <sheets>
    <sheet name="Financials" sheetId="1" r:id="rId1"/>
    <sheet name="Schedule&amp;Dependencies" sheetId="3" r:id="rId2"/>
    <sheet name="Risk Register" sheetId="4" r:id="rId3"/>
    <sheet name="Milestone Tracking" sheetId="5" r:id="rId4"/>
    <sheet name="Schedule" sheetId="6" r:id="rId5"/>
  </sheets>
  <externalReferences>
    <externalReference r:id="rId6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Planner'!$H1)))+('[1]Project Planner'!A$4='[1]Project Planner'!$E1))*('[1]Project Planner'!$H1&gt;0)</definedName>
    <definedName name="period_selected">'[1]Project Planner'!$I$2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P3" i="6"/>
  <c r="P4" i="6"/>
  <c r="P5" i="6"/>
  <c r="P6" i="6"/>
  <c r="P7" i="6"/>
  <c r="P2" i="6"/>
  <c r="I3" i="6"/>
  <c r="I4" i="6"/>
  <c r="I6" i="6"/>
  <c r="I7" i="6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F13" i="1" s="1"/>
  <c r="N5" i="6"/>
  <c r="O5" i="6" s="1"/>
  <c r="L7" i="6"/>
  <c r="L4" i="6"/>
  <c r="L3" i="6"/>
  <c r="E2" i="1" l="1"/>
  <c r="E13" i="1"/>
  <c r="E12" i="1"/>
  <c r="E11" i="1"/>
  <c r="E10" i="1"/>
  <c r="E9" i="1"/>
  <c r="E8" i="1"/>
  <c r="E7" i="1"/>
  <c r="E6" i="1"/>
  <c r="E5" i="1"/>
  <c r="E4" i="1"/>
  <c r="E3" i="1"/>
  <c r="M5" i="6"/>
  <c r="L6" i="6" s="1"/>
  <c r="N6" i="6" s="1"/>
  <c r="O6" i="6" s="1"/>
  <c r="F2" i="1"/>
  <c r="F12" i="1"/>
  <c r="F11" i="1"/>
  <c r="F10" i="1"/>
  <c r="F9" i="1"/>
  <c r="F8" i="1"/>
  <c r="F7" i="1"/>
  <c r="F6" i="1"/>
  <c r="F5" i="1"/>
  <c r="F4" i="1"/>
  <c r="F3" i="1"/>
  <c r="N7" i="6"/>
  <c r="O7" i="6" s="1"/>
  <c r="N3" i="6"/>
  <c r="O3" i="6" s="1"/>
  <c r="N2" i="6"/>
  <c r="O2" i="6" s="1"/>
  <c r="K3" i="6"/>
  <c r="K4" i="6"/>
  <c r="N4" i="6" s="1"/>
  <c r="K5" i="6"/>
  <c r="K6" i="6"/>
  <c r="K7" i="6"/>
  <c r="K2" i="6"/>
  <c r="H3" i="1"/>
  <c r="H4" i="1"/>
  <c r="H5" i="1"/>
  <c r="H6" i="1"/>
  <c r="H7" i="1"/>
  <c r="H8" i="1"/>
  <c r="H9" i="1"/>
  <c r="H10" i="1"/>
  <c r="H11" i="1"/>
  <c r="H12" i="1"/>
  <c r="H13" i="1"/>
  <c r="H2" i="1"/>
  <c r="G13" i="1"/>
  <c r="G12" i="1"/>
  <c r="G11" i="1"/>
  <c r="G10" i="1"/>
  <c r="G9" i="1"/>
  <c r="G8" i="1"/>
  <c r="G7" i="1"/>
  <c r="G6" i="1"/>
  <c r="G5" i="1"/>
  <c r="G3" i="1"/>
  <c r="G2" i="1"/>
  <c r="G4" i="1"/>
  <c r="O4" i="6" l="1"/>
  <c r="M4" i="6"/>
</calcChain>
</file>

<file path=xl/sharedStrings.xml><?xml version="1.0" encoding="utf-8"?>
<sst xmlns="http://schemas.openxmlformats.org/spreadsheetml/2006/main" count="176" uniqueCount="113">
  <si>
    <t>Q1</t>
  </si>
  <si>
    <t>Q3</t>
  </si>
  <si>
    <t>Q4</t>
  </si>
  <si>
    <t>Quarter</t>
  </si>
  <si>
    <t>Notes</t>
  </si>
  <si>
    <t>Delay in equipment procurement</t>
  </si>
  <si>
    <t>Progress as planned</t>
  </si>
  <si>
    <t>Land acquisition issue</t>
  </si>
  <si>
    <t>EPC acceleration</t>
  </si>
  <si>
    <t>Month</t>
  </si>
  <si>
    <t>Achievement (%)</t>
  </si>
  <si>
    <t>Actual Realization ($)</t>
  </si>
  <si>
    <t>Planned Investment ($)</t>
  </si>
  <si>
    <t>Activity</t>
  </si>
  <si>
    <t>Duration (weeks)</t>
  </si>
  <si>
    <t>Start (Planned)</t>
  </si>
  <si>
    <t>End (Planned)</t>
  </si>
  <si>
    <t>Dependency</t>
  </si>
  <si>
    <t>Progress Status</t>
  </si>
  <si>
    <t>% Complete</t>
  </si>
  <si>
    <t>Critical Path (Y/N)</t>
  </si>
  <si>
    <t>FS</t>
  </si>
  <si>
    <t>Jan W1</t>
  </si>
  <si>
    <t>Jan W4</t>
  </si>
  <si>
    <t>-</t>
  </si>
  <si>
    <t>Completed</t>
  </si>
  <si>
    <t>N</t>
  </si>
  <si>
    <t>FEED</t>
  </si>
  <si>
    <t>Feb W1</t>
  </si>
  <si>
    <t>Mar W4</t>
  </si>
  <si>
    <t>Y</t>
  </si>
  <si>
    <t>Procurement</t>
  </si>
  <si>
    <t>Apr W1</t>
  </si>
  <si>
    <t>Jun W2</t>
  </si>
  <si>
    <t>Ongoing</t>
  </si>
  <si>
    <t>Civil</t>
  </si>
  <si>
    <t>Jun W4</t>
  </si>
  <si>
    <t>Installation</t>
  </si>
  <si>
    <t>Jul W1</t>
  </si>
  <si>
    <t>Aug W4</t>
  </si>
  <si>
    <t>Procurement, Civil</t>
  </si>
  <si>
    <t>Not started</t>
  </si>
  <si>
    <t>Commissioning</t>
  </si>
  <si>
    <t>Sep W1</t>
  </si>
  <si>
    <t>Oct W2</t>
  </si>
  <si>
    <t>Risk ID</t>
  </si>
  <si>
    <t>Risk Description</t>
  </si>
  <si>
    <t>Affected Activity</t>
  </si>
  <si>
    <t>Probability (H/M/L)</t>
  </si>
  <si>
    <t>Impact (H/M/L)</t>
  </si>
  <si>
    <t>Status</t>
  </si>
  <si>
    <t>Mitigation Action</t>
  </si>
  <si>
    <t>R1</t>
  </si>
  <si>
    <t>High</t>
  </si>
  <si>
    <t>Open</t>
  </si>
  <si>
    <t>Engage multiple vendors</t>
  </si>
  <si>
    <t>R2</t>
  </si>
  <si>
    <t>Civil Works</t>
  </si>
  <si>
    <t>Medium</t>
  </si>
  <si>
    <t>Escalation to Gov’t taskforce</t>
  </si>
  <si>
    <t>R3</t>
  </si>
  <si>
    <t>Compressed commissioning</t>
  </si>
  <si>
    <t>At Risk</t>
  </si>
  <si>
    <t>Parallel testing, add QA team</t>
  </si>
  <si>
    <t>Milestone</t>
  </si>
  <si>
    <t>Planned Date</t>
  </si>
  <si>
    <t>Actual/Forecast Date</t>
  </si>
  <si>
    <t>Status (On Time/Delayed/At Risk)</t>
  </si>
  <si>
    <t>Strategic Impact</t>
  </si>
  <si>
    <t>FS Completed</t>
  </si>
  <si>
    <t>On Time</t>
  </si>
  <si>
    <t>Feasibility done</t>
  </si>
  <si>
    <t>FEED Completed</t>
  </si>
  <si>
    <t>Design ready</t>
  </si>
  <si>
    <t>Procurement Completed</t>
  </si>
  <si>
    <t>Delayed</t>
  </si>
  <si>
    <t>Equipment mobilization</t>
  </si>
  <si>
    <t>Civil Works Completed</t>
  </si>
  <si>
    <t>Jul W2</t>
  </si>
  <si>
    <t>Site readiness</t>
  </si>
  <si>
    <t>Installation Completed</t>
  </si>
  <si>
    <t>TBD</t>
  </si>
  <si>
    <t>Not Started</t>
  </si>
  <si>
    <t>Key equipment installed</t>
  </si>
  <si>
    <t>Commissioning Completed</t>
  </si>
  <si>
    <t>First Euro IV fuel output</t>
  </si>
  <si>
    <t>StartDate_Planned</t>
  </si>
  <si>
    <t>EndDate_Planned</t>
  </si>
  <si>
    <t>Duration_Planned_days</t>
  </si>
  <si>
    <t>StartDate_Actual</t>
  </si>
  <si>
    <t>EndDate_Actual</t>
  </si>
  <si>
    <t>Duration_Actual_days</t>
  </si>
  <si>
    <t>Budget remaining</t>
  </si>
  <si>
    <t>Budget remaining (%)</t>
  </si>
  <si>
    <t>Budget Used(%)</t>
  </si>
  <si>
    <t>% Completion as of Today</t>
  </si>
  <si>
    <t>procurement</t>
  </si>
  <si>
    <t>land</t>
  </si>
  <si>
    <t>epc</t>
  </si>
  <si>
    <t>Predecessor(s)</t>
  </si>
  <si>
    <t>ES</t>
  </si>
  <si>
    <t>EF</t>
  </si>
  <si>
    <t>LS</t>
  </si>
  <si>
    <t>LF</t>
  </si>
  <si>
    <t>Float</t>
  </si>
  <si>
    <t>Critical?</t>
  </si>
  <si>
    <t>–</t>
  </si>
  <si>
    <t>Critical</t>
  </si>
  <si>
    <t>Non-Crit</t>
  </si>
  <si>
    <t>Procurement,Civil</t>
  </si>
  <si>
    <t>% Remaining as of Today</t>
  </si>
  <si>
    <t>Variance ($)</t>
  </si>
  <si>
    <t>Variance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</si>
</sst>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 tint="0.24994659260841701"/>
      <name val="Aptos Display"/>
      <family val="2"/>
      <scheme val="major"/>
    </font>
    <font>
      <b/>
      <sz val="11"/>
      <color theme="1" tint="0.2499465926084170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Protection="0">
      <alignment horizontal="center" vertical="center"/>
    </xf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41" fontId="1" fillId="0" borderId="0" xfId="1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41" fontId="2" fillId="0" borderId="0" xfId="1" applyFont="1" applyAlignment="1">
      <alignment wrapText="1"/>
    </xf>
    <xf numFmtId="9" fontId="0" fillId="0" borderId="0" xfId="0" applyNumberFormat="1"/>
    <xf numFmtId="4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3" fillId="0" borderId="0" xfId="2">
      <alignment horizontal="center" vertical="center"/>
    </xf>
    <xf numFmtId="15" fontId="0" fillId="0" borderId="0" xfId="0" applyNumberFormat="1" applyAlignment="1">
      <alignment vertical="center" wrapText="1"/>
    </xf>
    <xf numFmtId="10" fontId="2" fillId="0" borderId="0" xfId="3" applyNumberFormat="1" applyFont="1" applyAlignment="1">
      <alignment wrapText="1"/>
    </xf>
    <xf numFmtId="9" fontId="3" fillId="0" borderId="0" xfId="3" applyFont="1" applyAlignment="1">
      <alignment horizontal="center" vertical="center"/>
    </xf>
    <xf numFmtId="14" fontId="4" fillId="0" borderId="0" xfId="2" applyNumberFormat="1" applyFont="1">
      <alignment horizontal="center" vertical="center"/>
    </xf>
    <xf numFmtId="0" fontId="4" fillId="0" borderId="0" xfId="2" applyFont="1">
      <alignment horizontal="center" vertical="center"/>
    </xf>
  </cellXfs>
  <cellStyles count="4">
    <cellStyle name="Comma [0]" xfId="1" builtinId="6"/>
    <cellStyle name="Normal" xfId="0" builtinId="0"/>
    <cellStyle name="Normal 2" xfId="2" xr:uid="{3577E85E-152E-4303-BB87-9492E9D4E3A2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elf\Manila\After%20MBA\Survival\Job%20Search\Vacancies\9.%20Project%20Management%20and%20All\4.%20MagnaQM\schedule.xlsx" TargetMode="External"/><Relationship Id="rId1" Type="http://schemas.openxmlformats.org/officeDocument/2006/relationships/externalLinkPath" Target="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Planner"/>
      <sheetName val="Schedule"/>
    </sheetNames>
    <sheetDataSet>
      <sheetData sheetId="0">
        <row r="2">
          <cell r="I2">
            <v>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36FF-6DFD-452A-9939-5B375345C2EC}">
  <dimension ref="A1:N13"/>
  <sheetViews>
    <sheetView tabSelected="1" workbookViewId="0">
      <selection activeCell="K9" sqref="K9"/>
    </sheetView>
  </sheetViews>
  <sheetFormatPr defaultRowHeight="15" x14ac:dyDescent="0.25"/>
  <cols>
    <col min="2" max="2" width="12" style="3" bestFit="1" customWidth="1"/>
    <col min="3" max="3" width="16.7109375" style="3" bestFit="1" customWidth="1"/>
    <col min="4" max="6" width="16.7109375" style="3" customWidth="1"/>
    <col min="7" max="7" width="16.7109375" customWidth="1"/>
    <col min="8" max="8" width="20.7109375" customWidth="1"/>
    <col min="9" max="9" width="12.140625" bestFit="1" customWidth="1"/>
    <col min="10" max="10" width="30.28515625" bestFit="1" customWidth="1"/>
    <col min="13" max="14" width="12.5703125" bestFit="1" customWidth="1"/>
  </cols>
  <sheetData>
    <row r="1" spans="1:14" s="1" customFormat="1" ht="45" x14ac:dyDescent="0.25">
      <c r="A1" s="5" t="s">
        <v>9</v>
      </c>
      <c r="B1" s="6" t="s">
        <v>11</v>
      </c>
      <c r="C1" s="6" t="s">
        <v>12</v>
      </c>
      <c r="D1" s="6" t="s">
        <v>92</v>
      </c>
      <c r="E1" s="6" t="s">
        <v>94</v>
      </c>
      <c r="F1" s="6" t="s">
        <v>93</v>
      </c>
      <c r="G1" s="6" t="s">
        <v>10</v>
      </c>
      <c r="H1" s="6" t="s">
        <v>111</v>
      </c>
      <c r="I1" s="6" t="s">
        <v>112</v>
      </c>
      <c r="J1" s="5" t="s">
        <v>4</v>
      </c>
    </row>
    <row r="2" spans="1:14" s="1" customFormat="1" x14ac:dyDescent="0.25">
      <c r="A2" s="2">
        <v>45322</v>
      </c>
      <c r="B2" s="7">
        <v>40000000</v>
      </c>
      <c r="C2" s="7">
        <v>50000000</v>
      </c>
      <c r="D2" s="7">
        <f>SUM($C2:$C13)-B2</f>
        <v>860000000</v>
      </c>
      <c r="E2" s="15">
        <f>(SUM($C$2:$C$13)-D2)/SUM($C$2:$C$13)</f>
        <v>4.4444444444444446E-2</v>
      </c>
      <c r="F2" s="15">
        <f>D2/SUM($C$2:$C$13)</f>
        <v>0.9555555555555556</v>
      </c>
      <c r="G2" s="8">
        <f t="shared" ref="G2:G13" si="0">B2/C2</f>
        <v>0.8</v>
      </c>
      <c r="H2" s="9">
        <f>B2-C2</f>
        <v>-10000000</v>
      </c>
      <c r="I2" s="8">
        <f>H2/C2</f>
        <v>-0.2</v>
      </c>
      <c r="J2" t="s">
        <v>5</v>
      </c>
      <c r="M2" s="4"/>
      <c r="N2" s="4"/>
    </row>
    <row r="3" spans="1:14" s="1" customFormat="1" x14ac:dyDescent="0.25">
      <c r="A3" s="2">
        <v>45350</v>
      </c>
      <c r="B3" s="7">
        <v>40000000</v>
      </c>
      <c r="C3" s="7">
        <v>50000000</v>
      </c>
      <c r="D3" s="7">
        <f t="shared" ref="D3:D13" si="1">D2-B3</f>
        <v>820000000</v>
      </c>
      <c r="E3" s="15">
        <f t="shared" ref="E3:E13" si="2">(SUM($C$2:$C$13)-D3)/SUM($C$2:$C$13)</f>
        <v>8.8888888888888892E-2</v>
      </c>
      <c r="F3" s="15">
        <f t="shared" ref="F3:F13" si="3">D3/SUM($C$2:$C$13)</f>
        <v>0.91111111111111109</v>
      </c>
      <c r="G3" s="8">
        <f t="shared" si="0"/>
        <v>0.8</v>
      </c>
      <c r="H3" s="9">
        <f t="shared" ref="H3:H13" si="4">B3-C3</f>
        <v>-10000000</v>
      </c>
      <c r="I3" s="8">
        <f t="shared" ref="I3:I13" si="5">H3/C3</f>
        <v>-0.2</v>
      </c>
      <c r="J3" t="s">
        <v>5</v>
      </c>
      <c r="M3" s="4"/>
      <c r="N3" s="4"/>
    </row>
    <row r="4" spans="1:14" x14ac:dyDescent="0.25">
      <c r="A4" s="2">
        <v>45382</v>
      </c>
      <c r="B4" s="7">
        <v>40000000</v>
      </c>
      <c r="C4" s="7">
        <v>50000000</v>
      </c>
      <c r="D4" s="7">
        <f t="shared" si="1"/>
        <v>780000000</v>
      </c>
      <c r="E4" s="15">
        <f t="shared" si="2"/>
        <v>0.13333333333333333</v>
      </c>
      <c r="F4" s="15">
        <f t="shared" si="3"/>
        <v>0.8666666666666667</v>
      </c>
      <c r="G4" s="8">
        <f t="shared" si="0"/>
        <v>0.8</v>
      </c>
      <c r="H4" s="9">
        <f t="shared" si="4"/>
        <v>-10000000</v>
      </c>
      <c r="I4" s="8">
        <f t="shared" si="5"/>
        <v>-0.2</v>
      </c>
      <c r="J4" t="s">
        <v>5</v>
      </c>
      <c r="M4" s="4"/>
      <c r="N4" s="4"/>
    </row>
    <row r="5" spans="1:14" x14ac:dyDescent="0.25">
      <c r="A5" s="2">
        <v>45412</v>
      </c>
      <c r="B5" s="7">
        <v>60000000</v>
      </c>
      <c r="C5" s="7">
        <v>75000000</v>
      </c>
      <c r="D5" s="7">
        <f t="shared" si="1"/>
        <v>720000000</v>
      </c>
      <c r="E5" s="15">
        <f t="shared" si="2"/>
        <v>0.2</v>
      </c>
      <c r="F5" s="15">
        <f t="shared" si="3"/>
        <v>0.8</v>
      </c>
      <c r="G5" s="8">
        <f t="shared" si="0"/>
        <v>0.8</v>
      </c>
      <c r="H5" s="9">
        <f t="shared" si="4"/>
        <v>-15000000</v>
      </c>
      <c r="I5" s="8">
        <f t="shared" si="5"/>
        <v>-0.2</v>
      </c>
      <c r="M5" s="4"/>
      <c r="N5" s="4"/>
    </row>
    <row r="6" spans="1:14" x14ac:dyDescent="0.25">
      <c r="A6" s="2">
        <v>45443</v>
      </c>
      <c r="B6" s="7">
        <v>70000000</v>
      </c>
      <c r="C6" s="7">
        <v>75000000</v>
      </c>
      <c r="D6" s="7">
        <f t="shared" si="1"/>
        <v>650000000</v>
      </c>
      <c r="E6" s="15">
        <f t="shared" si="2"/>
        <v>0.27777777777777779</v>
      </c>
      <c r="F6" s="15">
        <f t="shared" si="3"/>
        <v>0.72222222222222221</v>
      </c>
      <c r="G6" s="8">
        <f t="shared" si="0"/>
        <v>0.93333333333333335</v>
      </c>
      <c r="H6" s="9">
        <f t="shared" si="4"/>
        <v>-5000000</v>
      </c>
      <c r="I6" s="8">
        <f t="shared" si="5"/>
        <v>-6.6666666666666666E-2</v>
      </c>
      <c r="M6" s="4"/>
      <c r="N6" s="4"/>
    </row>
    <row r="7" spans="1:14" x14ac:dyDescent="0.25">
      <c r="A7" s="2">
        <v>45473</v>
      </c>
      <c r="B7" s="7">
        <v>50000000</v>
      </c>
      <c r="C7" s="7">
        <v>50000000</v>
      </c>
      <c r="D7" s="7">
        <f t="shared" si="1"/>
        <v>600000000</v>
      </c>
      <c r="E7" s="15">
        <f t="shared" si="2"/>
        <v>0.33333333333333331</v>
      </c>
      <c r="F7" s="15">
        <f t="shared" si="3"/>
        <v>0.66666666666666663</v>
      </c>
      <c r="G7" s="8">
        <f t="shared" si="0"/>
        <v>1</v>
      </c>
      <c r="H7" s="9">
        <f t="shared" si="4"/>
        <v>0</v>
      </c>
      <c r="I7" s="8">
        <f t="shared" si="5"/>
        <v>0</v>
      </c>
      <c r="J7" t="s">
        <v>6</v>
      </c>
      <c r="M7" s="4"/>
      <c r="N7" s="4"/>
    </row>
    <row r="8" spans="1:14" x14ac:dyDescent="0.25">
      <c r="A8" s="2">
        <v>45504</v>
      </c>
      <c r="B8" s="7">
        <v>70000000</v>
      </c>
      <c r="C8" s="7">
        <v>100000000</v>
      </c>
      <c r="D8" s="7">
        <f t="shared" si="1"/>
        <v>530000000</v>
      </c>
      <c r="E8" s="15">
        <f t="shared" si="2"/>
        <v>0.41111111111111109</v>
      </c>
      <c r="F8" s="15">
        <f t="shared" si="3"/>
        <v>0.58888888888888891</v>
      </c>
      <c r="G8" s="8">
        <f t="shared" si="0"/>
        <v>0.7</v>
      </c>
      <c r="H8" s="9">
        <f t="shared" si="4"/>
        <v>-30000000</v>
      </c>
      <c r="I8" s="8">
        <f t="shared" si="5"/>
        <v>-0.3</v>
      </c>
      <c r="J8" t="s">
        <v>7</v>
      </c>
      <c r="M8" s="4"/>
      <c r="N8" s="4"/>
    </row>
    <row r="9" spans="1:14" x14ac:dyDescent="0.25">
      <c r="A9" s="2">
        <v>45535</v>
      </c>
      <c r="B9" s="7">
        <v>70000000</v>
      </c>
      <c r="C9" s="7">
        <v>100000000</v>
      </c>
      <c r="D9" s="7">
        <f t="shared" si="1"/>
        <v>460000000</v>
      </c>
      <c r="E9" s="15">
        <f t="shared" si="2"/>
        <v>0.48888888888888887</v>
      </c>
      <c r="F9" s="15">
        <f t="shared" si="3"/>
        <v>0.51111111111111107</v>
      </c>
      <c r="G9" s="8">
        <f t="shared" si="0"/>
        <v>0.7</v>
      </c>
      <c r="H9" s="9">
        <f t="shared" si="4"/>
        <v>-30000000</v>
      </c>
      <c r="I9" s="8">
        <f t="shared" si="5"/>
        <v>-0.3</v>
      </c>
      <c r="J9" t="s">
        <v>7</v>
      </c>
      <c r="M9" s="4"/>
      <c r="N9" s="4"/>
    </row>
    <row r="10" spans="1:14" x14ac:dyDescent="0.25">
      <c r="A10" s="2">
        <v>45565</v>
      </c>
      <c r="B10" s="7">
        <v>50000000</v>
      </c>
      <c r="C10" s="7">
        <v>50000000</v>
      </c>
      <c r="D10" s="7">
        <f t="shared" si="1"/>
        <v>410000000</v>
      </c>
      <c r="E10" s="15">
        <f t="shared" si="2"/>
        <v>0.5444444444444444</v>
      </c>
      <c r="F10" s="15">
        <f t="shared" si="3"/>
        <v>0.45555555555555555</v>
      </c>
      <c r="G10" s="8">
        <f t="shared" si="0"/>
        <v>1</v>
      </c>
      <c r="H10" s="9">
        <f t="shared" si="4"/>
        <v>0</v>
      </c>
      <c r="I10" s="8">
        <f t="shared" si="5"/>
        <v>0</v>
      </c>
      <c r="M10" s="4"/>
      <c r="N10" s="4"/>
    </row>
    <row r="11" spans="1:14" x14ac:dyDescent="0.25">
      <c r="A11" s="2">
        <v>45596</v>
      </c>
      <c r="B11" s="7">
        <v>105000000</v>
      </c>
      <c r="C11" s="7">
        <v>100000000</v>
      </c>
      <c r="D11" s="7">
        <f t="shared" si="1"/>
        <v>305000000</v>
      </c>
      <c r="E11" s="15">
        <f t="shared" si="2"/>
        <v>0.66111111111111109</v>
      </c>
      <c r="F11" s="15">
        <f t="shared" si="3"/>
        <v>0.33888888888888891</v>
      </c>
      <c r="G11" s="8">
        <f t="shared" si="0"/>
        <v>1.05</v>
      </c>
      <c r="H11" s="9">
        <f t="shared" si="4"/>
        <v>5000000</v>
      </c>
      <c r="I11" s="8">
        <f t="shared" si="5"/>
        <v>0.05</v>
      </c>
      <c r="J11" t="s">
        <v>8</v>
      </c>
      <c r="M11" s="4"/>
      <c r="N11" s="4"/>
    </row>
    <row r="12" spans="1:14" x14ac:dyDescent="0.25">
      <c r="A12" s="2">
        <v>45626</v>
      </c>
      <c r="B12" s="7">
        <v>100000000</v>
      </c>
      <c r="C12" s="7">
        <v>100000000</v>
      </c>
      <c r="D12" s="7">
        <f t="shared" si="1"/>
        <v>205000000</v>
      </c>
      <c r="E12" s="15">
        <f t="shared" si="2"/>
        <v>0.77222222222222225</v>
      </c>
      <c r="F12" s="15">
        <f t="shared" si="3"/>
        <v>0.22777777777777777</v>
      </c>
      <c r="G12" s="8">
        <f t="shared" si="0"/>
        <v>1</v>
      </c>
      <c r="H12" s="9">
        <f t="shared" si="4"/>
        <v>0</v>
      </c>
      <c r="I12" s="8">
        <f t="shared" si="5"/>
        <v>0</v>
      </c>
      <c r="J12" t="s">
        <v>8</v>
      </c>
      <c r="M12" s="4"/>
      <c r="N12" s="4"/>
    </row>
    <row r="13" spans="1:14" x14ac:dyDescent="0.25">
      <c r="A13" s="2">
        <v>45657</v>
      </c>
      <c r="B13" s="7">
        <v>105000000</v>
      </c>
      <c r="C13" s="7">
        <v>100000000</v>
      </c>
      <c r="D13" s="7">
        <f t="shared" si="1"/>
        <v>100000000</v>
      </c>
      <c r="E13" s="15">
        <f t="shared" si="2"/>
        <v>0.88888888888888884</v>
      </c>
      <c r="F13" s="15">
        <f t="shared" si="3"/>
        <v>0.1111111111111111</v>
      </c>
      <c r="G13" s="8">
        <f t="shared" si="0"/>
        <v>1.05</v>
      </c>
      <c r="H13" s="9">
        <f t="shared" si="4"/>
        <v>5000000</v>
      </c>
      <c r="I13" s="8">
        <f t="shared" si="5"/>
        <v>0.05</v>
      </c>
      <c r="J13" t="s">
        <v>8</v>
      </c>
      <c r="M13" s="4"/>
      <c r="N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3698-29DB-425C-A8AB-229D44AA808F}">
  <dimension ref="A1:H7"/>
  <sheetViews>
    <sheetView workbookViewId="0">
      <selection activeCell="I4" sqref="I4"/>
    </sheetView>
  </sheetViews>
  <sheetFormatPr defaultRowHeight="15" x14ac:dyDescent="0.25"/>
  <cols>
    <col min="1" max="1" width="18.5703125" customWidth="1"/>
    <col min="2" max="2" width="8.85546875" bestFit="1" customWidth="1"/>
    <col min="3" max="4" width="9" bestFit="1" customWidth="1"/>
    <col min="5" max="5" width="8.85546875" bestFit="1" customWidth="1"/>
    <col min="6" max="6" width="17.85546875" customWidth="1"/>
    <col min="7" max="7" width="8.85546875" bestFit="1" customWidth="1"/>
    <col min="8" max="8" width="13.7109375" customWidth="1"/>
  </cols>
  <sheetData>
    <row r="1" spans="1:8" ht="45" x14ac:dyDescent="0.2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</row>
    <row r="2" spans="1:8" x14ac:dyDescent="0.25">
      <c r="A2" s="11" t="s">
        <v>21</v>
      </c>
      <c r="B2" s="11">
        <v>4</v>
      </c>
      <c r="C2" s="11" t="s">
        <v>22</v>
      </c>
      <c r="D2" s="11" t="s">
        <v>23</v>
      </c>
      <c r="E2" s="11" t="s">
        <v>24</v>
      </c>
      <c r="F2" s="11" t="s">
        <v>25</v>
      </c>
      <c r="G2" s="12">
        <v>1</v>
      </c>
      <c r="H2" s="11" t="s">
        <v>26</v>
      </c>
    </row>
    <row r="3" spans="1:8" x14ac:dyDescent="0.25">
      <c r="A3" s="11" t="s">
        <v>27</v>
      </c>
      <c r="B3" s="11">
        <v>8</v>
      </c>
      <c r="C3" s="11" t="s">
        <v>28</v>
      </c>
      <c r="D3" s="11" t="s">
        <v>29</v>
      </c>
      <c r="E3" s="11" t="s">
        <v>21</v>
      </c>
      <c r="F3" s="11" t="s">
        <v>25</v>
      </c>
      <c r="G3" s="12">
        <v>1</v>
      </c>
      <c r="H3" s="11" t="s">
        <v>30</v>
      </c>
    </row>
    <row r="4" spans="1:8" x14ac:dyDescent="0.25">
      <c r="A4" s="11" t="s">
        <v>31</v>
      </c>
      <c r="B4" s="11">
        <v>10</v>
      </c>
      <c r="C4" s="11" t="s">
        <v>32</v>
      </c>
      <c r="D4" s="11" t="s">
        <v>33</v>
      </c>
      <c r="E4" s="11" t="s">
        <v>27</v>
      </c>
      <c r="F4" s="11" t="s">
        <v>34</v>
      </c>
      <c r="G4" s="12">
        <v>0.5</v>
      </c>
      <c r="H4" s="11" t="s">
        <v>30</v>
      </c>
    </row>
    <row r="5" spans="1:8" x14ac:dyDescent="0.25">
      <c r="A5" s="11" t="s">
        <v>35</v>
      </c>
      <c r="B5" s="11">
        <v>12</v>
      </c>
      <c r="C5" s="11" t="s">
        <v>32</v>
      </c>
      <c r="D5" s="11" t="s">
        <v>36</v>
      </c>
      <c r="E5" s="11" t="s">
        <v>27</v>
      </c>
      <c r="F5" s="11" t="s">
        <v>34</v>
      </c>
      <c r="G5" s="12">
        <v>0.4</v>
      </c>
      <c r="H5" s="11" t="s">
        <v>30</v>
      </c>
    </row>
    <row r="6" spans="1:8" ht="45" x14ac:dyDescent="0.25">
      <c r="A6" s="11" t="s">
        <v>37</v>
      </c>
      <c r="B6" s="11">
        <v>8</v>
      </c>
      <c r="C6" s="11" t="s">
        <v>38</v>
      </c>
      <c r="D6" s="11" t="s">
        <v>39</v>
      </c>
      <c r="E6" s="11" t="s">
        <v>40</v>
      </c>
      <c r="F6" s="11" t="s">
        <v>41</v>
      </c>
      <c r="G6" s="12">
        <v>0</v>
      </c>
      <c r="H6" s="11" t="s">
        <v>30</v>
      </c>
    </row>
    <row r="7" spans="1:8" ht="30" x14ac:dyDescent="0.25">
      <c r="A7" s="11" t="s">
        <v>42</v>
      </c>
      <c r="B7" s="11">
        <v>6</v>
      </c>
      <c r="C7" s="11" t="s">
        <v>43</v>
      </c>
      <c r="D7" s="11" t="s">
        <v>44</v>
      </c>
      <c r="E7" s="11" t="s">
        <v>37</v>
      </c>
      <c r="F7" s="11" t="s">
        <v>41</v>
      </c>
      <c r="G7" s="12">
        <v>0</v>
      </c>
      <c r="H7" s="1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9E5B-08DD-47A7-865F-7116BE8CE6AC}">
  <dimension ref="A1:H4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</cols>
  <sheetData>
    <row r="1" spans="1:8" ht="45" x14ac:dyDescent="0.25">
      <c r="A1" s="10" t="s">
        <v>45</v>
      </c>
      <c r="B1" s="10" t="s">
        <v>46</v>
      </c>
      <c r="C1" s="10" t="s">
        <v>47</v>
      </c>
      <c r="D1" s="10" t="s">
        <v>3</v>
      </c>
      <c r="E1" s="10" t="s">
        <v>48</v>
      </c>
      <c r="F1" s="10" t="s">
        <v>49</v>
      </c>
      <c r="G1" s="10" t="s">
        <v>50</v>
      </c>
      <c r="H1" s="10" t="s">
        <v>51</v>
      </c>
    </row>
    <row r="2" spans="1:8" ht="75" x14ac:dyDescent="0.25">
      <c r="A2" s="11" t="s">
        <v>52</v>
      </c>
      <c r="B2" s="11" t="s">
        <v>5</v>
      </c>
      <c r="C2" s="11" t="s">
        <v>31</v>
      </c>
      <c r="D2" s="11" t="s">
        <v>0</v>
      </c>
      <c r="E2" s="11" t="s">
        <v>53</v>
      </c>
      <c r="F2" s="11" t="s">
        <v>53</v>
      </c>
      <c r="G2" s="11" t="s">
        <v>54</v>
      </c>
      <c r="H2" s="11" t="s">
        <v>55</v>
      </c>
    </row>
    <row r="3" spans="1:8" ht="45" x14ac:dyDescent="0.25">
      <c r="A3" s="11" t="s">
        <v>56</v>
      </c>
      <c r="B3" s="11" t="s">
        <v>7</v>
      </c>
      <c r="C3" s="11" t="s">
        <v>57</v>
      </c>
      <c r="D3" s="11" t="s">
        <v>1</v>
      </c>
      <c r="E3" s="11" t="s">
        <v>58</v>
      </c>
      <c r="F3" s="11" t="s">
        <v>53</v>
      </c>
      <c r="G3" s="11" t="s">
        <v>54</v>
      </c>
      <c r="H3" s="11" t="s">
        <v>59</v>
      </c>
    </row>
    <row r="4" spans="1:8" ht="60" x14ac:dyDescent="0.25">
      <c r="A4" s="11" t="s">
        <v>60</v>
      </c>
      <c r="B4" s="11" t="s">
        <v>61</v>
      </c>
      <c r="C4" s="11" t="s">
        <v>42</v>
      </c>
      <c r="D4" s="11" t="s">
        <v>2</v>
      </c>
      <c r="E4" s="11" t="s">
        <v>58</v>
      </c>
      <c r="F4" s="11" t="s">
        <v>58</v>
      </c>
      <c r="G4" s="11" t="s">
        <v>62</v>
      </c>
      <c r="H4" s="1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4258-2164-4E3A-BBCA-79C040752F75}">
  <dimension ref="A1:F7"/>
  <sheetViews>
    <sheetView workbookViewId="0">
      <selection activeCell="D16" sqref="D16"/>
    </sheetView>
  </sheetViews>
  <sheetFormatPr defaultRowHeight="15" x14ac:dyDescent="0.25"/>
  <cols>
    <col min="1" max="6" width="23.85546875" customWidth="1"/>
  </cols>
  <sheetData>
    <row r="1" spans="1:6" ht="30" x14ac:dyDescent="0.25">
      <c r="A1" s="10" t="s">
        <v>64</v>
      </c>
      <c r="B1" s="10" t="s">
        <v>65</v>
      </c>
      <c r="C1" s="10" t="s">
        <v>66</v>
      </c>
      <c r="D1" s="10" t="s">
        <v>67</v>
      </c>
      <c r="E1" s="10" t="s">
        <v>17</v>
      </c>
      <c r="F1" s="10" t="s">
        <v>68</v>
      </c>
    </row>
    <row r="2" spans="1:6" x14ac:dyDescent="0.25">
      <c r="A2" s="11" t="s">
        <v>69</v>
      </c>
      <c r="B2" s="11" t="s">
        <v>23</v>
      </c>
      <c r="C2" s="11" t="s">
        <v>23</v>
      </c>
      <c r="D2" s="11" t="s">
        <v>70</v>
      </c>
      <c r="E2" s="11" t="s">
        <v>24</v>
      </c>
      <c r="F2" s="11" t="s">
        <v>71</v>
      </c>
    </row>
    <row r="3" spans="1:6" x14ac:dyDescent="0.25">
      <c r="A3" s="11" t="s">
        <v>72</v>
      </c>
      <c r="B3" s="11" t="s">
        <v>29</v>
      </c>
      <c r="C3" s="11" t="s">
        <v>29</v>
      </c>
      <c r="D3" s="11" t="s">
        <v>70</v>
      </c>
      <c r="E3" s="11" t="s">
        <v>21</v>
      </c>
      <c r="F3" s="11" t="s">
        <v>73</v>
      </c>
    </row>
    <row r="4" spans="1:6" x14ac:dyDescent="0.25">
      <c r="A4" s="11" t="s">
        <v>74</v>
      </c>
      <c r="B4" s="11" t="s">
        <v>33</v>
      </c>
      <c r="C4" s="11" t="s">
        <v>38</v>
      </c>
      <c r="D4" s="11" t="s">
        <v>75</v>
      </c>
      <c r="E4" s="11" t="s">
        <v>27</v>
      </c>
      <c r="F4" s="11" t="s">
        <v>76</v>
      </c>
    </row>
    <row r="5" spans="1:6" x14ac:dyDescent="0.25">
      <c r="A5" s="11" t="s">
        <v>77</v>
      </c>
      <c r="B5" s="11" t="s">
        <v>36</v>
      </c>
      <c r="C5" s="11" t="s">
        <v>78</v>
      </c>
      <c r="D5" s="11" t="s">
        <v>75</v>
      </c>
      <c r="E5" s="11" t="s">
        <v>27</v>
      </c>
      <c r="F5" s="11" t="s">
        <v>79</v>
      </c>
    </row>
    <row r="6" spans="1:6" x14ac:dyDescent="0.25">
      <c r="A6" s="11" t="s">
        <v>80</v>
      </c>
      <c r="B6" s="11" t="s">
        <v>39</v>
      </c>
      <c r="C6" s="11" t="s">
        <v>81</v>
      </c>
      <c r="D6" s="11" t="s">
        <v>82</v>
      </c>
      <c r="E6" s="11" t="s">
        <v>40</v>
      </c>
      <c r="F6" s="11" t="s">
        <v>83</v>
      </c>
    </row>
    <row r="7" spans="1:6" ht="30" x14ac:dyDescent="0.25">
      <c r="A7" s="11" t="s">
        <v>84</v>
      </c>
      <c r="B7" s="11" t="s">
        <v>44</v>
      </c>
      <c r="C7" s="11" t="s">
        <v>81</v>
      </c>
      <c r="D7" s="11" t="s">
        <v>82</v>
      </c>
      <c r="E7" s="11" t="s">
        <v>37</v>
      </c>
      <c r="F7" s="11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72EE-C1CE-4850-88DD-566E9B6B822C}">
  <dimension ref="A1:Q17"/>
  <sheetViews>
    <sheetView topLeftCell="F1" workbookViewId="0">
      <selection activeCell="I3" sqref="I3"/>
    </sheetView>
  </sheetViews>
  <sheetFormatPr defaultRowHeight="15" x14ac:dyDescent="0.25"/>
  <cols>
    <col min="1" max="1" width="15" style="13" bestFit="1" customWidth="1"/>
    <col min="2" max="8" width="15" style="13" customWidth="1"/>
    <col min="9" max="14" width="23.7109375" style="13" customWidth="1"/>
    <col min="15" max="15" width="25.28515625" style="13" bestFit="1" customWidth="1"/>
    <col min="16" max="16" width="25.28515625" style="13" customWidth="1"/>
    <col min="17" max="17" width="30.28515625" style="13" bestFit="1" customWidth="1"/>
    <col min="18" max="16384" width="9.140625" style="13"/>
  </cols>
  <sheetData>
    <row r="1" spans="1:17" x14ac:dyDescent="0.25">
      <c r="A1" s="10" t="s">
        <v>13</v>
      </c>
      <c r="B1" s="10" t="s">
        <v>99</v>
      </c>
      <c r="C1" s="10" t="s">
        <v>100</v>
      </c>
      <c r="D1" s="10" t="s">
        <v>101</v>
      </c>
      <c r="E1" s="10" t="s">
        <v>102</v>
      </c>
      <c r="F1" s="10" t="s">
        <v>103</v>
      </c>
      <c r="G1" s="10" t="s">
        <v>104</v>
      </c>
      <c r="H1" s="10" t="s">
        <v>105</v>
      </c>
      <c r="I1" s="10" t="s">
        <v>86</v>
      </c>
      <c r="J1" s="10" t="s">
        <v>87</v>
      </c>
      <c r="K1" s="10" t="s">
        <v>88</v>
      </c>
      <c r="L1" s="10" t="s">
        <v>89</v>
      </c>
      <c r="M1" s="10" t="s">
        <v>90</v>
      </c>
      <c r="N1" s="10" t="s">
        <v>91</v>
      </c>
      <c r="O1" s="17" t="s">
        <v>95</v>
      </c>
      <c r="P1" s="17" t="s">
        <v>110</v>
      </c>
      <c r="Q1" s="18" t="s">
        <v>4</v>
      </c>
    </row>
    <row r="2" spans="1:17" x14ac:dyDescent="0.25">
      <c r="A2" s="11" t="s">
        <v>21</v>
      </c>
      <c r="B2" s="11" t="s">
        <v>106</v>
      </c>
      <c r="C2" s="11">
        <v>0</v>
      </c>
      <c r="D2" s="11">
        <v>30</v>
      </c>
      <c r="E2" s="11">
        <v>0</v>
      </c>
      <c r="F2" s="11">
        <v>30</v>
      </c>
      <c r="G2" s="11">
        <v>0</v>
      </c>
      <c r="H2" s="11" t="s">
        <v>107</v>
      </c>
      <c r="I2" s="14">
        <v>45341</v>
      </c>
      <c r="J2" s="14">
        <v>45370</v>
      </c>
      <c r="K2" s="11">
        <f>J2-I2+1</f>
        <v>30</v>
      </c>
      <c r="L2" s="14">
        <v>45341</v>
      </c>
      <c r="M2" s="14">
        <v>45370</v>
      </c>
      <c r="N2" s="11">
        <f>M2-L2+1</f>
        <v>30</v>
      </c>
      <c r="O2" s="16">
        <f>IF(
   N2&gt;0,
   MAX(0, MIN(1, (DATE(2024,11,31) - L2) / N2 )),
   IF(DATE(2024,11,31) &lt; L2, 0, 1)
)</f>
        <v>1</v>
      </c>
      <c r="P2" s="16">
        <f>100%-O2</f>
        <v>0</v>
      </c>
    </row>
    <row r="3" spans="1:17" x14ac:dyDescent="0.25">
      <c r="A3" s="11" t="s">
        <v>27</v>
      </c>
      <c r="B3" s="11" t="s">
        <v>21</v>
      </c>
      <c r="C3" s="11">
        <v>30</v>
      </c>
      <c r="D3" s="11">
        <v>84</v>
      </c>
      <c r="E3" s="11">
        <v>30</v>
      </c>
      <c r="F3" s="11">
        <v>84</v>
      </c>
      <c r="G3" s="11">
        <v>0</v>
      </c>
      <c r="H3" s="11" t="s">
        <v>107</v>
      </c>
      <c r="I3" s="14">
        <f>J2+1</f>
        <v>45371</v>
      </c>
      <c r="J3" s="14">
        <v>45424</v>
      </c>
      <c r="K3" s="11">
        <f t="shared" ref="K3:K7" si="0">J3-I3+1</f>
        <v>54</v>
      </c>
      <c r="L3" s="14">
        <f>M2+1</f>
        <v>45371</v>
      </c>
      <c r="M3" s="14">
        <v>45424</v>
      </c>
      <c r="N3" s="11">
        <f t="shared" ref="N3:N7" si="1">M3-L3+1</f>
        <v>54</v>
      </c>
      <c r="O3" s="16">
        <f t="shared" ref="O3:O7" si="2">IF(
   N3&gt;0,
   MAX(0, MIN(1, (DATE(2024,11,11) - L3) / N3 )),
   IF(DATE(2024,11,11) &lt; L3, 0, 1)
)</f>
        <v>1</v>
      </c>
      <c r="P3" s="16">
        <f t="shared" ref="P3:P7" si="3">100%-O3</f>
        <v>0</v>
      </c>
    </row>
    <row r="4" spans="1:17" x14ac:dyDescent="0.25">
      <c r="A4" s="11" t="s">
        <v>31</v>
      </c>
      <c r="B4" s="11" t="s">
        <v>27</v>
      </c>
      <c r="C4" s="11">
        <v>84</v>
      </c>
      <c r="D4" s="11">
        <v>154</v>
      </c>
      <c r="E4" s="11">
        <v>98</v>
      </c>
      <c r="F4" s="11">
        <v>168</v>
      </c>
      <c r="G4" s="11">
        <v>14</v>
      </c>
      <c r="H4" s="11" t="s">
        <v>108</v>
      </c>
      <c r="I4" s="14">
        <f>J3+1</f>
        <v>45425</v>
      </c>
      <c r="J4" s="14">
        <v>45494</v>
      </c>
      <c r="K4" s="11">
        <f t="shared" si="0"/>
        <v>70</v>
      </c>
      <c r="L4" s="14">
        <f>M3+1</f>
        <v>45425</v>
      </c>
      <c r="M4" s="14">
        <f>L4+N4</f>
        <v>45565</v>
      </c>
      <c r="N4" s="11">
        <f>K4*2</f>
        <v>140</v>
      </c>
      <c r="O4" s="16">
        <f t="shared" si="2"/>
        <v>1</v>
      </c>
      <c r="P4" s="16">
        <f t="shared" si="3"/>
        <v>0</v>
      </c>
      <c r="Q4" s="13" t="s">
        <v>96</v>
      </c>
    </row>
    <row r="5" spans="1:17" x14ac:dyDescent="0.25">
      <c r="A5" s="11" t="s">
        <v>35</v>
      </c>
      <c r="B5" s="11" t="s">
        <v>27</v>
      </c>
      <c r="C5" s="11">
        <v>84</v>
      </c>
      <c r="D5" s="11">
        <v>168</v>
      </c>
      <c r="E5" s="11">
        <v>84</v>
      </c>
      <c r="F5" s="11">
        <v>168</v>
      </c>
      <c r="G5" s="11">
        <v>0</v>
      </c>
      <c r="H5" s="11" t="s">
        <v>107</v>
      </c>
      <c r="I5" s="14">
        <v>45425</v>
      </c>
      <c r="J5" s="14">
        <v>45508</v>
      </c>
      <c r="K5" s="11">
        <f t="shared" si="0"/>
        <v>84</v>
      </c>
      <c r="L5" s="14">
        <v>45425</v>
      </c>
      <c r="M5" s="14">
        <f>L5+N5</f>
        <v>45621</v>
      </c>
      <c r="N5" s="11">
        <f>28*7</f>
        <v>196</v>
      </c>
      <c r="O5" s="16">
        <f t="shared" si="2"/>
        <v>0.9285714285714286</v>
      </c>
      <c r="P5" s="16">
        <f t="shared" si="3"/>
        <v>7.1428571428571397E-2</v>
      </c>
      <c r="Q5" s="13" t="s">
        <v>97</v>
      </c>
    </row>
    <row r="6" spans="1:17" ht="30" x14ac:dyDescent="0.25">
      <c r="A6" s="11" t="s">
        <v>37</v>
      </c>
      <c r="B6" s="11" t="s">
        <v>109</v>
      </c>
      <c r="C6" s="11">
        <v>168</v>
      </c>
      <c r="D6" s="11">
        <v>226</v>
      </c>
      <c r="E6" s="11">
        <v>168</v>
      </c>
      <c r="F6" s="11">
        <v>226</v>
      </c>
      <c r="G6" s="11">
        <v>0</v>
      </c>
      <c r="H6" s="11" t="s">
        <v>107</v>
      </c>
      <c r="I6" s="14">
        <f>J5+1</f>
        <v>45509</v>
      </c>
      <c r="J6" s="14">
        <v>45566</v>
      </c>
      <c r="K6" s="11">
        <f t="shared" si="0"/>
        <v>58</v>
      </c>
      <c r="L6" s="14">
        <f>M5+1</f>
        <v>45622</v>
      </c>
      <c r="M6" s="14">
        <v>45662</v>
      </c>
      <c r="N6" s="11">
        <f>M6-L6+1</f>
        <v>41</v>
      </c>
      <c r="O6" s="16">
        <f t="shared" si="2"/>
        <v>0</v>
      </c>
      <c r="P6" s="16">
        <f t="shared" si="3"/>
        <v>1</v>
      </c>
      <c r="Q6" s="13" t="s">
        <v>98</v>
      </c>
    </row>
    <row r="7" spans="1:17" x14ac:dyDescent="0.25">
      <c r="A7" s="11" t="s">
        <v>42</v>
      </c>
      <c r="B7" s="11" t="s">
        <v>37</v>
      </c>
      <c r="C7" s="11">
        <v>226</v>
      </c>
      <c r="D7" s="11">
        <v>272</v>
      </c>
      <c r="E7" s="11">
        <v>226</v>
      </c>
      <c r="F7" s="11">
        <v>272</v>
      </c>
      <c r="G7" s="11">
        <v>0</v>
      </c>
      <c r="H7" s="11" t="s">
        <v>107</v>
      </c>
      <c r="I7" s="14">
        <f>J6+1</f>
        <v>45567</v>
      </c>
      <c r="J7" s="14">
        <v>45612</v>
      </c>
      <c r="K7" s="11">
        <f t="shared" si="0"/>
        <v>46</v>
      </c>
      <c r="L7" s="14">
        <f>M6+1</f>
        <v>45663</v>
      </c>
      <c r="M7" s="14">
        <v>45704</v>
      </c>
      <c r="N7" s="11">
        <f t="shared" si="1"/>
        <v>42</v>
      </c>
      <c r="O7" s="16">
        <f t="shared" si="2"/>
        <v>0</v>
      </c>
      <c r="P7" s="16">
        <f t="shared" si="3"/>
        <v>1</v>
      </c>
      <c r="Q7" s="13" t="s">
        <v>98</v>
      </c>
    </row>
    <row r="11" spans="1:17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17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I13" s="11"/>
    </row>
    <row r="14" spans="1:17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17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17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</vt:lpstr>
      <vt:lpstr>Schedule&amp;Dependencies</vt:lpstr>
      <vt:lpstr>Risk Register</vt:lpstr>
      <vt:lpstr>Milestone Tracking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Rahardian Gusta Patria</dc:creator>
  <cp:lastModifiedBy>Rahardian Gusta Patria</cp:lastModifiedBy>
  <dcterms:created xsi:type="dcterms:W3CDTF">2025-09-24T08:25:16Z</dcterms:created>
  <dcterms:modified xsi:type="dcterms:W3CDTF">2025-09-27T15:39:07Z</dcterms:modified>
</cp:coreProperties>
</file>