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66925"/>
  <mc:AlternateContent xmlns:mc="http://schemas.openxmlformats.org/markup-compatibility/2006">
    <mc:Choice Requires="x15">
      <x15ac:absPath xmlns:x15ac="http://schemas.microsoft.com/office/spreadsheetml/2010/11/ac" url="/Users/Ian/git/irap-reliability-meta-analysis/Greenwald &amp; Lai 2020 meta analysis/data/"/>
    </mc:Choice>
  </mc:AlternateContent>
  <xr:revisionPtr revIDLastSave="0" documentId="13_ncr:1_{7FFB55BB-235A-094F-8AF2-EA1800FE6AA6}" xr6:coauthVersionLast="47" xr6:coauthVersionMax="47" xr10:uidLastSave="{00000000-0000-0000-0000-000000000000}"/>
  <bookViews>
    <workbookView xWindow="0" yWindow="500" windowWidth="23480" windowHeight="15500" activeTab="1" xr2:uid="{00000000-000D-0000-FFFF-FFFF00000000}"/>
  </bookViews>
  <sheets>
    <sheet name="irap" sheetId="11" r:id="rId1"/>
    <sheet name="IRAP Ns" sheetId="13" r:id="rId2"/>
    <sheet name="iat trt" sheetId="12" r:id="rId3"/>
    <sheet name="Raw Data"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6" i="13" l="1"/>
  <c r="G19" i="13"/>
  <c r="F25" i="13"/>
  <c r="F24" i="13"/>
  <c r="F11" i="13"/>
  <c r="F9" i="13"/>
  <c r="F8" i="13"/>
  <c r="F7" i="13"/>
  <c r="F6" i="13"/>
  <c r="F5" i="13"/>
  <c r="F4" i="13"/>
  <c r="G258" i="12"/>
  <c r="G257" i="12"/>
  <c r="G256" i="12"/>
  <c r="G255" i="12"/>
  <c r="G254" i="12"/>
  <c r="G253" i="12"/>
  <c r="G252" i="12"/>
  <c r="F252" i="12"/>
  <c r="F247" i="12"/>
  <c r="F241" i="12"/>
  <c r="F240" i="12"/>
  <c r="G225" i="12"/>
  <c r="G224" i="12"/>
  <c r="F221" i="12"/>
  <c r="F220" i="12"/>
  <c r="G216" i="12"/>
  <c r="G215" i="12"/>
  <c r="G214" i="12"/>
  <c r="G204" i="12"/>
  <c r="G202" i="12"/>
  <c r="F152" i="12"/>
  <c r="F151" i="12"/>
  <c r="F150" i="12"/>
  <c r="G144" i="12"/>
  <c r="G143" i="12"/>
  <c r="F143" i="12"/>
  <c r="F139" i="12"/>
  <c r="G138" i="12"/>
  <c r="G137" i="12"/>
  <c r="G136" i="12"/>
  <c r="G135" i="12"/>
  <c r="G127" i="12"/>
  <c r="F288" i="12"/>
  <c r="F106" i="12"/>
  <c r="F105" i="12"/>
  <c r="G96" i="12"/>
  <c r="H74" i="12"/>
  <c r="G74" i="12" s="1"/>
  <c r="F62" i="12"/>
  <c r="G51" i="12"/>
  <c r="G50" i="12"/>
  <c r="F33" i="12"/>
  <c r="G30" i="12"/>
  <c r="G27" i="12"/>
  <c r="G26" i="12"/>
  <c r="G25" i="12"/>
  <c r="G24" i="12"/>
  <c r="G12" i="12"/>
  <c r="G11" i="12"/>
  <c r="G10" i="12"/>
  <c r="G9" i="12"/>
  <c r="G6" i="12"/>
  <c r="G5" i="12"/>
  <c r="F5" i="12"/>
  <c r="G4" i="12"/>
  <c r="F4" i="12"/>
  <c r="G3" i="12"/>
  <c r="F3" i="12"/>
  <c r="G2" i="12"/>
  <c r="F2" i="12"/>
  <c r="G20" i="11"/>
  <c r="G14" i="11"/>
  <c r="F14" i="11"/>
  <c r="F32" i="11"/>
  <c r="F31" i="11"/>
  <c r="F30" i="11"/>
  <c r="F29" i="11"/>
  <c r="F12" i="11"/>
  <c r="F11" i="11"/>
  <c r="F10" i="11"/>
  <c r="F9" i="11"/>
  <c r="F8" i="11"/>
  <c r="F7" i="11"/>
  <c r="G6" i="11"/>
  <c r="F6" i="11"/>
  <c r="G5" i="11"/>
  <c r="F5" i="11"/>
  <c r="G4" i="11"/>
  <c r="F4" i="11"/>
  <c r="G3" i="11"/>
  <c r="G715" i="10" l="1"/>
  <c r="G714" i="10"/>
  <c r="G495" i="10" l="1"/>
  <c r="G730" i="10"/>
  <c r="G729" i="10"/>
  <c r="H728" i="10"/>
  <c r="G728" i="10" s="1"/>
  <c r="G725" i="10"/>
  <c r="G721" i="10"/>
  <c r="G720" i="10"/>
  <c r="G719" i="10"/>
  <c r="F718" i="10"/>
  <c r="F717" i="10"/>
  <c r="F716" i="10"/>
  <c r="G710" i="10"/>
  <c r="G709" i="10"/>
  <c r="G708" i="10"/>
  <c r="G707" i="10"/>
  <c r="G706" i="10"/>
  <c r="G705" i="10"/>
  <c r="G704" i="10"/>
  <c r="F704" i="10"/>
  <c r="G703" i="10"/>
  <c r="G700" i="10"/>
  <c r="G699" i="10"/>
  <c r="G698" i="10"/>
  <c r="G697" i="10"/>
  <c r="F693" i="10"/>
  <c r="G692" i="10"/>
  <c r="G683" i="10"/>
  <c r="G666" i="10"/>
  <c r="G661" i="10"/>
  <c r="F660" i="10"/>
  <c r="F659" i="10"/>
  <c r="H658" i="10"/>
  <c r="G658" i="10" s="1"/>
  <c r="H657" i="10"/>
  <c r="G657" i="10" s="1"/>
  <c r="H656" i="10"/>
  <c r="G656" i="10" s="1"/>
  <c r="H655" i="10"/>
  <c r="G655" i="10" s="1"/>
  <c r="G650" i="10"/>
  <c r="G649" i="10"/>
  <c r="G648" i="10"/>
  <c r="G642" i="10"/>
  <c r="G619" i="10"/>
  <c r="G618" i="10"/>
  <c r="F612" i="10"/>
  <c r="F611" i="10"/>
  <c r="G604" i="10"/>
  <c r="G603" i="10"/>
  <c r="G602" i="10"/>
  <c r="G589" i="10"/>
  <c r="G587" i="10"/>
  <c r="G581" i="10"/>
  <c r="H580" i="10"/>
  <c r="G580" i="10" s="1"/>
  <c r="F533" i="10"/>
  <c r="F529" i="10"/>
  <c r="F528" i="10"/>
  <c r="F527" i="10"/>
  <c r="G519" i="10"/>
  <c r="G517" i="10"/>
  <c r="F517" i="10"/>
  <c r="F513" i="10"/>
  <c r="G512" i="10"/>
  <c r="G511" i="10"/>
  <c r="G510" i="10"/>
  <c r="G509" i="10"/>
  <c r="F503" i="10"/>
  <c r="F470" i="10"/>
  <c r="F469" i="10"/>
  <c r="F468" i="10"/>
  <c r="G456" i="10"/>
  <c r="G438" i="10"/>
  <c r="H421" i="10"/>
  <c r="G421" i="10" s="1"/>
  <c r="G383" i="10"/>
  <c r="G382" i="10"/>
  <c r="G381" i="10"/>
  <c r="G380" i="10"/>
  <c r="G376" i="10"/>
  <c r="F376" i="10"/>
  <c r="F375" i="10"/>
  <c r="F374" i="10"/>
  <c r="F369" i="10"/>
  <c r="F368" i="10"/>
  <c r="H359" i="10"/>
  <c r="G359" i="10" s="1"/>
  <c r="H358" i="10"/>
  <c r="G358" i="10" s="1"/>
  <c r="F357" i="10"/>
  <c r="F356" i="10"/>
  <c r="G342" i="10"/>
  <c r="G333" i="10"/>
  <c r="F333" i="10"/>
  <c r="F331" i="10"/>
  <c r="F330" i="10"/>
  <c r="F329" i="10"/>
  <c r="F328" i="10"/>
  <c r="F327" i="10"/>
  <c r="F326" i="10"/>
  <c r="F325" i="10"/>
  <c r="F324" i="10"/>
  <c r="F323" i="10"/>
  <c r="F322" i="10"/>
  <c r="G321" i="10"/>
  <c r="F321" i="10"/>
  <c r="G320" i="10"/>
  <c r="F320" i="10"/>
  <c r="G319" i="10"/>
  <c r="F319" i="10"/>
  <c r="G318" i="10"/>
  <c r="G301" i="10"/>
  <c r="G285" i="10"/>
  <c r="G284" i="10"/>
  <c r="G283" i="10"/>
  <c r="G282" i="10"/>
  <c r="G281" i="10"/>
  <c r="G280" i="10"/>
  <c r="H235" i="10"/>
  <c r="G235" i="10" s="1"/>
  <c r="G234" i="10"/>
  <c r="G233" i="10"/>
  <c r="H232" i="10"/>
  <c r="G232" i="10" s="1"/>
  <c r="H231" i="10"/>
  <c r="G231" i="10" s="1"/>
  <c r="H230" i="10"/>
  <c r="G230" i="10" s="1"/>
  <c r="G229" i="10"/>
  <c r="G228" i="10"/>
  <c r="H227" i="10"/>
  <c r="G227" i="10" s="1"/>
  <c r="H226" i="10"/>
  <c r="G226" i="10" s="1"/>
  <c r="G225" i="10"/>
  <c r="H224" i="10"/>
  <c r="G224" i="10" s="1"/>
  <c r="G217" i="10"/>
  <c r="G192" i="10"/>
  <c r="F178" i="10"/>
  <c r="F177" i="10"/>
  <c r="F176" i="10"/>
  <c r="G173" i="10"/>
  <c r="G172" i="10"/>
  <c r="G171" i="10"/>
  <c r="G170" i="10"/>
  <c r="G169" i="10"/>
  <c r="G161" i="10"/>
  <c r="G160" i="10"/>
  <c r="G151" i="10"/>
  <c r="G150" i="10"/>
  <c r="G149" i="10"/>
  <c r="G148" i="10"/>
  <c r="G147" i="10"/>
  <c r="G146" i="10"/>
  <c r="G145" i="10"/>
  <c r="G144" i="10"/>
  <c r="G143" i="10"/>
  <c r="G142" i="10"/>
  <c r="G141" i="10"/>
  <c r="G140" i="10"/>
  <c r="G139" i="10"/>
  <c r="G138" i="10"/>
  <c r="G137" i="10"/>
  <c r="G136" i="10"/>
  <c r="G129" i="10"/>
  <c r="G128" i="10"/>
  <c r="G127" i="10"/>
  <c r="G126" i="10"/>
  <c r="G125" i="10"/>
  <c r="G124" i="10"/>
  <c r="G123" i="10"/>
  <c r="G122" i="10"/>
  <c r="G121" i="10"/>
  <c r="G120" i="10"/>
  <c r="G119" i="10"/>
  <c r="G118" i="10"/>
  <c r="G113" i="10"/>
  <c r="G112" i="10"/>
  <c r="G111" i="10"/>
  <c r="G110" i="10"/>
  <c r="G109" i="10"/>
  <c r="G108" i="10"/>
  <c r="G107" i="10"/>
  <c r="G106" i="10"/>
  <c r="G103" i="10"/>
  <c r="G102" i="10"/>
  <c r="G101" i="10"/>
  <c r="G100" i="10"/>
  <c r="G95" i="10"/>
  <c r="G94" i="10"/>
  <c r="G93" i="10"/>
  <c r="G92" i="10"/>
  <c r="G91" i="10"/>
  <c r="G90" i="10"/>
  <c r="G89" i="10"/>
  <c r="G88" i="10"/>
  <c r="G27" i="10"/>
  <c r="G26" i="10"/>
  <c r="G25" i="10"/>
  <c r="G24" i="10"/>
  <c r="G18" i="10"/>
  <c r="G17" i="10"/>
  <c r="G11" i="10"/>
  <c r="F11" i="10"/>
  <c r="G10" i="10"/>
  <c r="F10" i="10"/>
  <c r="G5" i="10"/>
  <c r="F5" i="10"/>
  <c r="G4" i="10"/>
  <c r="F4" i="10"/>
  <c r="G3" i="10"/>
  <c r="F3" i="10"/>
  <c r="G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96D8BD4D-CD7D-A646-8C88-7CACFB56A957}">
      <text>
        <r>
          <rPr>
            <sz val="9"/>
            <color rgb="FF000000"/>
            <rFont val="Tahoma"/>
            <family val="2"/>
          </rPr>
          <t>APA-style citation of paper</t>
        </r>
      </text>
    </comment>
    <comment ref="B1" authorId="0" shapeId="0" xr:uid="{E8B106EF-7F29-4B4A-ADAC-52D7B63E6B2C}">
      <text>
        <r>
          <rPr>
            <sz val="9"/>
            <color indexed="81"/>
            <rFont val="Tahoma"/>
            <family val="2"/>
          </rPr>
          <t xml:space="preserve">Study number as it's listed within the paper. </t>
        </r>
      </text>
    </comment>
    <comment ref="C1" authorId="0" shapeId="0" xr:uid="{CA3C2F13-D178-2248-ADC1-679E55495CBB}">
      <text>
        <r>
          <rPr>
            <sz val="9"/>
            <color indexed="81"/>
            <rFont val="Tahoma"/>
            <family val="2"/>
          </rPr>
          <t>Identifier distinguishing the independent samples within a study.</t>
        </r>
      </text>
    </comment>
    <comment ref="D1" authorId="0" shapeId="0" xr:uid="{066C4897-A12A-9048-B2F6-D760C6083DA4}">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2F5D118-8809-D247-A7EB-51A91FE76A59}">
      <text>
        <r>
          <rPr>
            <sz val="9"/>
            <color indexed="81"/>
            <rFont val="Tahoma"/>
            <family val="2"/>
          </rPr>
          <t>Type of estimate retrieved IC = Internal Consistency
TRR = Test-Retest Reliability</t>
        </r>
      </text>
    </comment>
    <comment ref="F1" authorId="0" shapeId="0" xr:uid="{E5CD4A36-C55C-614B-AA63-CDAD8F2BF3A2}">
      <text>
        <r>
          <rPr>
            <sz val="9"/>
            <color rgb="FF000000"/>
            <rFont val="Tahoma"/>
            <family val="2"/>
          </rPr>
          <t>Number of participants in the analysis</t>
        </r>
      </text>
    </comment>
    <comment ref="G1" authorId="0" shapeId="0" xr:uid="{00CC7858-67B5-9647-A858-4F4F71565AB5}">
      <text>
        <r>
          <rPr>
            <sz val="9"/>
            <color indexed="81"/>
            <rFont val="Tahoma"/>
            <family val="2"/>
          </rPr>
          <t>Numerical estimate of reliability</t>
        </r>
      </text>
    </comment>
    <comment ref="H1" authorId="0" shapeId="0" xr:uid="{AB584387-EB98-7446-80C3-3F15AB5CD60A}">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80FEB79-F374-B149-830A-5059850A1B9F}">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24918C0D-E1A6-564D-B471-8A0BB99786EC}">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34067211-0018-CC46-91EC-3896DD34A409}">
      <text>
        <r>
          <rPr>
            <sz val="9"/>
            <color indexed="81"/>
            <rFont val="Tahoma"/>
            <family val="2"/>
          </rPr>
          <t>For TRR estimates, time between administrations of the measure</t>
        </r>
      </text>
    </comment>
    <comment ref="L1" authorId="0" shapeId="0" xr:uid="{6870F629-DAC9-6E4C-86DA-8E2CA1FEDBDA}">
      <text>
        <r>
          <rPr>
            <sz val="9"/>
            <color indexed="81"/>
            <rFont val="Tahoma"/>
            <family val="2"/>
          </rPr>
          <t>If estimate is aggregated, describe how it's aggregated.</t>
        </r>
      </text>
    </comment>
    <comment ref="M1" authorId="0" shapeId="0" xr:uid="{E249B06B-A173-FC46-831C-00CA3D8CAA33}">
      <text>
        <r>
          <rPr>
            <sz val="9"/>
            <color indexed="81"/>
            <rFont val="Tahoma"/>
            <family val="2"/>
          </rPr>
          <t>If estimate is aggregated, # of estimates that contributed to the aggregate estimate</t>
        </r>
      </text>
    </comment>
    <comment ref="N1" authorId="0" shapeId="0" xr:uid="{EA069F4E-C5F8-4542-93CE-829249B9AEE9}">
      <text>
        <r>
          <rPr>
            <sz val="9"/>
            <color indexed="81"/>
            <rFont val="Tahoma"/>
            <family val="2"/>
          </rPr>
          <t>Notes detailing what estimates were retrieved (if there are multiple estimates)</t>
        </r>
      </text>
    </comment>
    <comment ref="O1" authorId="0" shapeId="0" xr:uid="{E21D7CF1-E633-3D4C-99A2-47C9F56F281B}">
      <text>
        <r>
          <rPr>
            <sz val="9"/>
            <color indexed="81"/>
            <rFont val="Tahoma"/>
            <family val="2"/>
          </rPr>
          <t>Is this estimate directly retrievable from the paper's main text? (Yes/No)</t>
        </r>
      </text>
    </comment>
    <comment ref="P1" authorId="0" shapeId="0" xr:uid="{11423FAB-0970-0540-943E-DDEBF204DA34}">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38DDED17-CC53-BC41-BEE7-5FECD2BEB64B}">
      <text>
        <r>
          <rPr>
            <sz val="9"/>
            <color rgb="FF000000"/>
            <rFont val="Tahoma"/>
            <family val="2"/>
          </rPr>
          <t>APA-style citation of paper</t>
        </r>
      </text>
    </comment>
    <comment ref="B1" authorId="0" shapeId="0" xr:uid="{40541BF0-3F66-074E-81F3-DD7BCD560DFB}">
      <text>
        <r>
          <rPr>
            <sz val="9"/>
            <color indexed="81"/>
            <rFont val="Tahoma"/>
            <family val="2"/>
          </rPr>
          <t xml:space="preserve">Study number as it's listed within the paper. </t>
        </r>
      </text>
    </comment>
    <comment ref="C1" authorId="0" shapeId="0" xr:uid="{44CA170D-10D4-7F4E-8AC8-61A420F752BB}">
      <text>
        <r>
          <rPr>
            <sz val="9"/>
            <color indexed="81"/>
            <rFont val="Tahoma"/>
            <family val="2"/>
          </rPr>
          <t>Identifier distinguishing the independent samples within a study.</t>
        </r>
      </text>
    </comment>
    <comment ref="D1" authorId="0" shapeId="0" xr:uid="{57E9FD5B-9020-8841-8763-86B3501634C6}">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B1C1456-3CAC-9A4C-B102-54E08A6ADD83}">
      <text>
        <r>
          <rPr>
            <sz val="9"/>
            <color indexed="81"/>
            <rFont val="Tahoma"/>
            <family val="2"/>
          </rPr>
          <t>Type of estimate retrieved IC = Internal Consistency
TRR = Test-Retest Reliability</t>
        </r>
      </text>
    </comment>
    <comment ref="F1" authorId="0" shapeId="0" xr:uid="{3DF55FE0-C361-B044-BEAD-AFD65F458225}">
      <text>
        <r>
          <rPr>
            <sz val="9"/>
            <color rgb="FF000000"/>
            <rFont val="Tahoma"/>
            <family val="2"/>
          </rPr>
          <t>Number of participants in the analysis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7A0672CF-3119-1A4E-AB7C-95D05677099C}">
      <text>
        <r>
          <rPr>
            <sz val="9"/>
            <color indexed="81"/>
            <rFont val="Tahoma"/>
            <family val="2"/>
          </rPr>
          <t>APA-style citation of paper</t>
        </r>
      </text>
    </comment>
    <comment ref="B1" authorId="0" shapeId="0" xr:uid="{A4341819-3E8C-4B4B-A2C0-65F8C350C3F4}">
      <text>
        <r>
          <rPr>
            <sz val="9"/>
            <color indexed="81"/>
            <rFont val="Tahoma"/>
            <family val="2"/>
          </rPr>
          <t xml:space="preserve">Study number as it's listed within the paper. </t>
        </r>
      </text>
    </comment>
    <comment ref="C1" authorId="0" shapeId="0" xr:uid="{03F2CF5E-420A-8848-9413-0275C97F97DF}">
      <text>
        <r>
          <rPr>
            <sz val="9"/>
            <color indexed="81"/>
            <rFont val="Tahoma"/>
            <family val="2"/>
          </rPr>
          <t>Identifier distinguishing the independent samples within a study.</t>
        </r>
      </text>
    </comment>
    <comment ref="D1" authorId="0" shapeId="0" xr:uid="{C96C417A-3EDC-8543-BC72-DD02CD3A91DD}">
      <text>
        <r>
          <rPr>
            <sz val="9"/>
            <color rgb="FF000000"/>
            <rFont val="Tahoma"/>
            <family val="2"/>
          </rPr>
          <t>Name of the implicit measure</t>
        </r>
        <r>
          <rPr>
            <b/>
            <sz val="9"/>
            <color rgb="FF000000"/>
            <rFont val="Tahoma"/>
            <family val="2"/>
          </rPr>
          <t xml:space="preserve"> </t>
        </r>
        <r>
          <rPr>
            <sz val="9"/>
            <color rgb="FF000000"/>
            <rFont val="Tahoma"/>
            <family val="2"/>
          </rPr>
          <t>examined</t>
        </r>
      </text>
    </comment>
    <comment ref="E1" authorId="0" shapeId="0" xr:uid="{653A4F5F-2756-AD45-BD93-26B64E3E8CC4}">
      <text>
        <r>
          <rPr>
            <sz val="9"/>
            <color indexed="81"/>
            <rFont val="Tahoma"/>
            <family val="2"/>
          </rPr>
          <t>Type of estimate retrieved IC = Internal Consistency
TRR = Test-Retest Reliability</t>
        </r>
      </text>
    </comment>
    <comment ref="F1" authorId="0" shapeId="0" xr:uid="{C42A82F1-2EF1-8846-885B-FF419AE8B7ED}">
      <text>
        <r>
          <rPr>
            <sz val="9"/>
            <color indexed="81"/>
            <rFont val="Tahoma"/>
            <family val="2"/>
          </rPr>
          <t>Number of participants in the analysis</t>
        </r>
      </text>
    </comment>
    <comment ref="G1" authorId="0" shapeId="0" xr:uid="{1CA037E3-69EB-8C41-9466-961AEC9E8969}">
      <text>
        <r>
          <rPr>
            <sz val="9"/>
            <color indexed="81"/>
            <rFont val="Tahoma"/>
            <family val="2"/>
          </rPr>
          <t>Numerical estimate of reliability</t>
        </r>
      </text>
    </comment>
    <comment ref="H1" authorId="0" shapeId="0" xr:uid="{B8DBDE27-DBC1-CE4F-AC15-A9D76D3B0D75}">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2B2E5970-AD19-0445-95EC-C9D3A55970ED}">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CBA589BA-7800-AE4B-A594-B52FAEC42AE1}">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861DB28E-620F-9A48-A1A6-05FF79D0C58E}">
      <text>
        <r>
          <rPr>
            <sz val="9"/>
            <color indexed="81"/>
            <rFont val="Tahoma"/>
            <family val="2"/>
          </rPr>
          <t>For TRR estimates, time between administrations of the measure</t>
        </r>
      </text>
    </comment>
    <comment ref="L1" authorId="0" shapeId="0" xr:uid="{791053E8-68E3-DC41-A660-BF49868585B5}">
      <text>
        <r>
          <rPr>
            <sz val="9"/>
            <color indexed="81"/>
            <rFont val="Tahoma"/>
            <family val="2"/>
          </rPr>
          <t>If estimate is aggregated, describe how it's aggregated.</t>
        </r>
      </text>
    </comment>
    <comment ref="M1" authorId="0" shapeId="0" xr:uid="{6E879AC0-FEA0-CA47-86D8-ED9927102AC1}">
      <text>
        <r>
          <rPr>
            <sz val="9"/>
            <color indexed="81"/>
            <rFont val="Tahoma"/>
            <family val="2"/>
          </rPr>
          <t>If estimate is aggregated, # of estimates that contributed to the aggregate estimate</t>
        </r>
      </text>
    </comment>
    <comment ref="N1" authorId="0" shapeId="0" xr:uid="{5F6BDA04-EFFA-534B-9F1F-1C1737072737}">
      <text>
        <r>
          <rPr>
            <sz val="9"/>
            <color indexed="81"/>
            <rFont val="Tahoma"/>
            <family val="2"/>
          </rPr>
          <t>Notes detailing what estimates were retrieved (if there are multiple estimates)</t>
        </r>
      </text>
    </comment>
    <comment ref="O1" authorId="0" shapeId="0" xr:uid="{40441366-908D-4C46-BA13-F149702E3CC9}">
      <text>
        <r>
          <rPr>
            <sz val="9"/>
            <color indexed="81"/>
            <rFont val="Tahoma"/>
            <family val="2"/>
          </rPr>
          <t>Is this estimate directly retrievable from the paper's main text? (Yes/No)</t>
        </r>
      </text>
    </comment>
    <comment ref="P1" authorId="0" shapeId="0" xr:uid="{F4E5F6F2-1F66-2D4A-9686-86BD42684195}">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00000000-0006-0000-0000-000001000000}">
      <text>
        <r>
          <rPr>
            <sz val="9"/>
            <color indexed="81"/>
            <rFont val="Tahoma"/>
            <family val="2"/>
          </rPr>
          <t>APA-style citation of paper</t>
        </r>
      </text>
    </comment>
    <comment ref="B1" authorId="0" shapeId="0" xr:uid="{00000000-0006-0000-0000-000002000000}">
      <text>
        <r>
          <rPr>
            <sz val="9"/>
            <color indexed="81"/>
            <rFont val="Tahoma"/>
            <family val="2"/>
          </rPr>
          <t xml:space="preserve">Study number as it's listed within the paper. </t>
        </r>
      </text>
    </comment>
    <comment ref="C1" authorId="0" shapeId="0" xr:uid="{00000000-0006-0000-0000-000003000000}">
      <text>
        <r>
          <rPr>
            <sz val="9"/>
            <color indexed="81"/>
            <rFont val="Tahoma"/>
            <family val="2"/>
          </rPr>
          <t>Identifier distinguishing the independent samples within a study.</t>
        </r>
      </text>
    </comment>
    <comment ref="D1" authorId="0" shapeId="0" xr:uid="{00000000-0006-0000-0000-000004000000}">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00000000-0006-0000-0000-000005000000}">
      <text>
        <r>
          <rPr>
            <sz val="9"/>
            <color indexed="81"/>
            <rFont val="Tahoma"/>
            <family val="2"/>
          </rPr>
          <t>Type of estimate retrieved IC = Internal Consistency
TRR = Test-Retest Reliability</t>
        </r>
      </text>
    </comment>
    <comment ref="F1" authorId="0" shapeId="0" xr:uid="{00000000-0006-0000-0000-000006000000}">
      <text>
        <r>
          <rPr>
            <sz val="9"/>
            <color indexed="81"/>
            <rFont val="Tahoma"/>
            <family val="2"/>
          </rPr>
          <t>Number of participants in the analysis</t>
        </r>
      </text>
    </comment>
    <comment ref="G1" authorId="0" shapeId="0" xr:uid="{00000000-0006-0000-0000-000007000000}">
      <text>
        <r>
          <rPr>
            <sz val="9"/>
            <color indexed="81"/>
            <rFont val="Tahoma"/>
            <family val="2"/>
          </rPr>
          <t>Numerical estimate of reliability</t>
        </r>
      </text>
    </comment>
    <comment ref="H1" authorId="0" shapeId="0" xr:uid="{00000000-0006-0000-0000-000008000000}">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0000000-0006-0000-0000-000009000000}">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00000000-0006-0000-0000-00000A000000}">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00000000-0006-0000-0000-00000B000000}">
      <text>
        <r>
          <rPr>
            <sz val="9"/>
            <color indexed="81"/>
            <rFont val="Tahoma"/>
            <family val="2"/>
          </rPr>
          <t>For TRR estimates, time between administrations of the measure</t>
        </r>
      </text>
    </comment>
    <comment ref="L1" authorId="0" shapeId="0" xr:uid="{00000000-0006-0000-0000-00000C000000}">
      <text>
        <r>
          <rPr>
            <sz val="9"/>
            <color indexed="81"/>
            <rFont val="Tahoma"/>
            <family val="2"/>
          </rPr>
          <t>If estimate is aggregated, describe how it's aggregated.</t>
        </r>
      </text>
    </comment>
    <comment ref="M1" authorId="0" shapeId="0" xr:uid="{00000000-0006-0000-0000-00000D000000}">
      <text>
        <r>
          <rPr>
            <sz val="9"/>
            <color indexed="81"/>
            <rFont val="Tahoma"/>
            <family val="2"/>
          </rPr>
          <t>If estimate is aggregated, # of estimates that contributed to the aggregate estimate</t>
        </r>
      </text>
    </comment>
    <comment ref="N1" authorId="0" shapeId="0" xr:uid="{00000000-0006-0000-0000-00000E000000}">
      <text>
        <r>
          <rPr>
            <sz val="9"/>
            <color indexed="81"/>
            <rFont val="Tahoma"/>
            <family val="2"/>
          </rPr>
          <t>Notes detailing what estimates were retrieved (if there are multiple estimates)</t>
        </r>
      </text>
    </comment>
    <comment ref="O1" authorId="0" shapeId="0" xr:uid="{00000000-0006-0000-0000-00000F000000}">
      <text>
        <r>
          <rPr>
            <sz val="9"/>
            <color indexed="81"/>
            <rFont val="Tahoma"/>
            <family val="2"/>
          </rPr>
          <t>Is this estimate directly retrievable from the paper's main text? (Yes/No)</t>
        </r>
      </text>
    </comment>
    <comment ref="P1" authorId="0" shapeId="0" xr:uid="{00000000-0006-0000-0000-000010000000}">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sharedStrings.xml><?xml version="1.0" encoding="utf-8"?>
<sst xmlns="http://schemas.openxmlformats.org/spreadsheetml/2006/main" count="6733" uniqueCount="620">
  <si>
    <t>IC</t>
  </si>
  <si>
    <t>Estimate</t>
  </si>
  <si>
    <t>N</t>
  </si>
  <si>
    <t>TRR</t>
  </si>
  <si>
    <t>30 minutes</t>
  </si>
  <si>
    <t>4 weeks</t>
  </si>
  <si>
    <t>Reliability</t>
  </si>
  <si>
    <t>Delay</t>
  </si>
  <si>
    <t>Citation</t>
  </si>
  <si>
    <t>1 week</t>
  </si>
  <si>
    <t>Alcohol Cope</t>
  </si>
  <si>
    <t>Stress Drinking</t>
  </si>
  <si>
    <t>IAT</t>
  </si>
  <si>
    <t>Drinking Identity</t>
  </si>
  <si>
    <t>Alcohol Excitement</t>
  </si>
  <si>
    <t>Alcohol Approach</t>
  </si>
  <si>
    <t>Alcohol Control</t>
  </si>
  <si>
    <t>4-block scoring</t>
  </si>
  <si>
    <t>Sample</t>
  </si>
  <si>
    <t>Study</t>
  </si>
  <si>
    <t>Slabbinck, H., Van Witteloostuijn, A., Hermans, J., Vanderstraeten, J., Dejardin, M., Brassey, J., &amp; Ramdani, D. (2018). The added value of implicit motives for management research development and first validation of a brief implicit association test (biat) for the measurement of implicit motives. PLoS ONE, 13. doi:10.1371/journal.pone.0198094</t>
  </si>
  <si>
    <t>pow-ach</t>
  </si>
  <si>
    <t>pow-aff</t>
  </si>
  <si>
    <t>ach-aff</t>
  </si>
  <si>
    <t>European IAT</t>
  </si>
  <si>
    <t>Mediteranean</t>
  </si>
  <si>
    <t>Fornara, F., Dentale, F., Troffa, R., &amp; Piras, S. (2016). Measuring Implicit European and Mediterranean Landscape Identity: A Tool Proposal. Frontiers in Psychology, 7. doi:10.3389/fpsyg.2016.01259</t>
  </si>
  <si>
    <t>Bar-Anan, Y., &amp; Nosek, B. A. (2014). A comparative investigation of seven indirect attitude measures. Behavior Research Methods, 46, 668–688.</t>
  </si>
  <si>
    <t>Lindgren, K. P., Neighbors, C., Teachman, B. A., Wiers, R. W., Westgate, E., &amp; Greenwald, A. G. (2013). I Drink Therefore I am: Validating Alcohol-related Implicit Association Tests. Psychology of Addictive Behaviors : Journal of the Society of Psychologists in Addictive Behaviors, 27, 1–13.</t>
  </si>
  <si>
    <t>Denenny, D., Bentley, E., &amp; Schiffman, J. (2014). Validation of a brief implicit association test of stigma: schizophrenia and dangerousness. Journal of Mental Health, 23, 246–250.</t>
  </si>
  <si>
    <t>Millner, A. J., Coppersmith, D. D. L., Teachman, B. A., &amp; Nock, M. K. (2018). The Brief Death Implicit Association Test: Scoring recommendations, reliability, validity, and comparisons with the Death Implicit Association Test. Psychological Assessment, 30, 1356–1366.</t>
  </si>
  <si>
    <t>Foster, D. W., Neighbors, C., &amp; Young, C. M. (2014). Drink refusal self-efficacy and implicit drinking identity: An evaluation of moderators of the relationship between self-awareness and drinking behavior. Addictive Behaviors, 39, 196–204.</t>
  </si>
  <si>
    <t>Trauma-self</t>
  </si>
  <si>
    <t>Dangerous memory</t>
  </si>
  <si>
    <t>Lindgren, K. P., Kaysen, D., Werntz, A. J., Gasser, M. L., &amp; Teachman, B. A. (2013). Wounds that can’t be seen: Implicit Trauma Associations predict posttraumatic stress disorder symptoms. Journal of Behavior Therapy and Experimental Psychiatry, 44, 368–375.</t>
  </si>
  <si>
    <t>Krause, S., Back, M. D., Egloff, B., &amp; Schmukle, S. C. (2011). Reliability of implicit self-esteem measures revisited. European Journal of Personality, 25, 239–251.</t>
  </si>
  <si>
    <t>EAST</t>
  </si>
  <si>
    <t>Name Letter Effect</t>
  </si>
  <si>
    <t>Evaluative Priming</t>
  </si>
  <si>
    <t>Self-Other + Positive</t>
  </si>
  <si>
    <t>Positive-Negative + Self</t>
  </si>
  <si>
    <t>Standard</t>
  </si>
  <si>
    <t>Houben, K., Nosek, B. A., &amp; Wiers, R. W. (2010). Seeing the forest through the trees: A comparison of different IAT variants measuring implicit alcohol associations. Drug and Alcohol Dependence, 106, 204–211.</t>
  </si>
  <si>
    <t>Bipolar alcohol affective</t>
  </si>
  <si>
    <t>Bipolar general affective</t>
  </si>
  <si>
    <t>Unipolar alcohol positive</t>
  </si>
  <si>
    <t>Unipolar general positive</t>
  </si>
  <si>
    <t>Unipolar alcohol negative</t>
  </si>
  <si>
    <t>Unipolar general negative</t>
  </si>
  <si>
    <t>GNAT</t>
  </si>
  <si>
    <t>ST-IAT</t>
  </si>
  <si>
    <t>AMP</t>
  </si>
  <si>
    <t>Kerry-Bush/good</t>
  </si>
  <si>
    <t>Bush-Kerry/bad</t>
  </si>
  <si>
    <t>Female-male/self</t>
  </si>
  <si>
    <t>Male-female/other</t>
  </si>
  <si>
    <t>Sriram, N., &amp; Greenwald, A. G. (2009). The brief implicit association test. Experimental Psychology, 56, 283–294.</t>
  </si>
  <si>
    <t>Candidate</t>
  </si>
  <si>
    <t>Gender Identity</t>
  </si>
  <si>
    <t>Asian-American/self</t>
  </si>
  <si>
    <t>Coke-Pepsi/pleasant</t>
  </si>
  <si>
    <t>African American-European American/weapons</t>
  </si>
  <si>
    <t>Male-female/science</t>
  </si>
  <si>
    <t>Leeman, R. F., Nogueira, C., Wiers, R. W., Cousijn, J., Serafini, K., DeMartini, K. S., … O’Malley, S. S. (2018). A Test of Multisession Automatic Action Tendency Retraining to Reduce Alcohol Consumption Among Young Adults in the Context of a Human Laboratory Paradigm. Alcoholism: Clinical and Experimental Research, 42, 803–814.</t>
  </si>
  <si>
    <t>Van Duijvenbode, N., Didden, R., Korzilius, H. P. L. M., &amp; Engels, R. C. M. E. (2016). The addicted brain: Cognitive biases in problematic drinkers with mild to borderline intellectual disability. Journal of Intellectual Disability Research, 60, 242–253.</t>
  </si>
  <si>
    <t>Spruyt, A., Lemaigre, V., Salhi, B., Van Gucht, D., Tibboel, H., Van Bockstaele, B., … Nackaerts, K. (2015). Implicit attitudes towards smoking predict long-term relapse in abstinent smokers. Psychopharmacology, 232, 2551–2561.</t>
  </si>
  <si>
    <t>Rothermund, K., Teige-Mocigemba, S., Gast, A., &amp; Wentura, D. (2009). Minimizing the influence of recoding in the Implicit Association Test: The Recoding-Free Implicit Association Test (IAT-RF). The Quarterly Journal of Experimental Psychology, 62, 84–98.</t>
  </si>
  <si>
    <t>IAT-RF</t>
  </si>
  <si>
    <t>shyness</t>
  </si>
  <si>
    <t>angriness</t>
  </si>
  <si>
    <t>Teige, S., Schnabel, K., Banse, R., &amp; Asendorpf, J. B. (2004). Assessment of multiple implicit self-concept dimensions using the extrinsic affective simon task (EAST). European Journal of Personality, 18, 495–520.</t>
  </si>
  <si>
    <t>SC-IAT</t>
  </si>
  <si>
    <t>Anxiety Control</t>
  </si>
  <si>
    <t>Calmness Control</t>
  </si>
  <si>
    <t>Control</t>
  </si>
  <si>
    <t>Stieger, S., Göritz, A. S., Hergovich, A., &amp; Voracek, M. (2011). Intentional faking of the single category implicit association test and the implicit association test. Psychological Reports, 109, 219–230.</t>
  </si>
  <si>
    <t>Bluemke, M., &amp; Friese, M. (2008). Reliability and validity of the Single-Target IAT (ST-IAT): assessing automatic affect towards multiple attitude objects. European Journal of Social Psychology, 38, 977–997.</t>
  </si>
  <si>
    <t>CU/CSU</t>
  </si>
  <si>
    <t>FDP</t>
  </si>
  <si>
    <t>SPD</t>
  </si>
  <si>
    <t>GREEN</t>
  </si>
  <si>
    <t>PDS</t>
  </si>
  <si>
    <t>3 months or more</t>
  </si>
  <si>
    <t>CDU/CSU</t>
  </si>
  <si>
    <t>Bird–mammal/small–(large)</t>
  </si>
  <si>
    <t>Mammal–bird/large–(small)</t>
  </si>
  <si>
    <t>Young–old/able–(disabled)</t>
  </si>
  <si>
    <t>Old–young/disabled–(able)</t>
  </si>
  <si>
    <t>Male–female/math–(arts)</t>
  </si>
  <si>
    <t>Female–male/arts–(math)</t>
  </si>
  <si>
    <t>Black–White/weapons–(gadgets)</t>
  </si>
  <si>
    <t>White–Black/gadgets–(weapons)</t>
  </si>
  <si>
    <t>Hoorens, V., Takano, K., Franck, E., Roberts, J. E., &amp; Raes, F. (2015). Initial and noninitial name-letter preferences as obtained through repeated letter rating tasks continue to reflect (different aspects of) self-esteem. Psychological Assessment, 27, 905–914.</t>
  </si>
  <si>
    <t>Bosson, J. K., Swann, J. W., &amp; Pennebaker, J. W. (2000). Stalking the perfect measure of implicit self-esteem: the blind men and the elephant revisited? Journal of Personality and Social Psychology, 79, 631–643.</t>
  </si>
  <si>
    <t>about 31 days (mean = 31.23, range = 22-38 days)</t>
  </si>
  <si>
    <t>supraliminal</t>
  </si>
  <si>
    <t>subliminal</t>
  </si>
  <si>
    <t>Williams, B. J., &amp; Kaufmann, L. M. (2012). Reliability of the Go/No Go Association Task. Journal of Experimental Social Psychology, 48, 879–891.</t>
  </si>
  <si>
    <t>Demeyer, I., Romero, N., &amp; De Raedt, R. (2018). Assessment of Implicit Self-Esteem in Older Adults: The Role of Actual and Ideal Self-Esteem in Negative Mood. Assessment, 25, 302–309.</t>
  </si>
  <si>
    <t>actual self-esteem</t>
  </si>
  <si>
    <t>ideal self-esteem</t>
  </si>
  <si>
    <t>Pirutinsky, S., Carp, S., &amp; Rosmarin, D. H. (2017). A Paradigm to Assess Implicit Attitudes towards God: The Positive/Negative God Associations Task. Journal of Religion and Health, 56, 305–319.</t>
  </si>
  <si>
    <t>ageism;  odd/even split, Table 4</t>
  </si>
  <si>
    <t>homophobia;  odd/even split, Table 4</t>
  </si>
  <si>
    <t>Nosek, B. A., &amp; Banaji, M. R. (2001). The Go/No-Go Association Task. Social Cognition, 19, 625–666.</t>
  </si>
  <si>
    <t>Yes</t>
  </si>
  <si>
    <t>Boldero, J. M., Rawlings, D., &amp; Haslam, N. (2007). Convergence between GNAT-assessed implicit and explicit personality. European Journal of Personality, 21, 341–358.</t>
  </si>
  <si>
    <t>D measure</t>
  </si>
  <si>
    <t>Rudolph, A., Schröder-Abé, M., Schütz, A., Gregg, A. P., &amp; Sedikides, C. (2008). Through a glass, less darkly? Reassessing convergent and discriminant validity in measures of implicit self-esteem. European Journal of Psychological Assessment, 24, 273–281.</t>
  </si>
  <si>
    <t>Relative GNAT index</t>
  </si>
  <si>
    <t>original index d</t>
  </si>
  <si>
    <t>Measure</t>
  </si>
  <si>
    <t>No</t>
  </si>
  <si>
    <t>Aggregate</t>
  </si>
  <si>
    <t>Aggregate_num</t>
  </si>
  <si>
    <t>Estimate_notes</t>
  </si>
  <si>
    <t>Aggregated across measurements (no more detail than that)</t>
  </si>
  <si>
    <t>Initial preference scores</t>
  </si>
  <si>
    <t>Averaged across estimates for single blocks</t>
  </si>
  <si>
    <t>Split-half reliability for D'</t>
  </si>
  <si>
    <t>bugs-fruit;  odd/even split, Table 4</t>
  </si>
  <si>
    <t>racism;  odd/even split, Table 4</t>
  </si>
  <si>
    <t>Averaged across estimates for two-block difference scores</t>
  </si>
  <si>
    <t>familiar / nonfamiliar nonwords - infrequent attributes, odd/even split, Table 4</t>
  </si>
  <si>
    <t>familiar / nonfamiliar nonwords - frequent attributes, odd/even split,  Table 4</t>
  </si>
  <si>
    <t>folk psychiatry;  odd/even split, Table 4</t>
  </si>
  <si>
    <t>Average across GNATs</t>
  </si>
  <si>
    <t>Reported in general discussion</t>
  </si>
  <si>
    <t>Average across estimates from 5 blocks of GNAT</t>
  </si>
  <si>
    <t>Table 1</t>
  </si>
  <si>
    <t>Estimate_searchable</t>
  </si>
  <si>
    <t>Stieger, S., Göritz, A. S., &amp; Burger, C. (2010). Personalizing the IAT and the SC-IAT: Impact of idiographic stimulus selection in the measurement of implicit anxiety. Personality and Individual Differences, 48, 940–944.</t>
  </si>
  <si>
    <t>IAT Control</t>
  </si>
  <si>
    <t>IAT 5 out of 10</t>
  </si>
  <si>
    <t>Anxiety 5 out of 10</t>
  </si>
  <si>
    <t>Calmness 5 out of 10</t>
  </si>
  <si>
    <t>5 months</t>
  </si>
  <si>
    <t xml:space="preserve">1 week </t>
  </si>
  <si>
    <t xml:space="preserve">12 months </t>
  </si>
  <si>
    <t xml:space="preserve">4-8 days </t>
  </si>
  <si>
    <t xml:space="preserve">10-15 days </t>
  </si>
  <si>
    <t>Control, Table 2.</t>
  </si>
  <si>
    <t>5 out of 10, Table 2.</t>
  </si>
  <si>
    <t>Free association, Table 2.</t>
  </si>
  <si>
    <t>Chevance, G., Héraud, N., Guerrieri, A., Rebar, A., &amp; Boiché, J. (2017). Measuring implicit attitudes toward physical activity and sedentary behaviors: Test-retest reliability of three scoring algorithms of the Implicit Association Test and Single Category-Implicit Association Test. Psychology of Sport and Exercise, 31, 70–78.</t>
  </si>
  <si>
    <t>D-Score</t>
  </si>
  <si>
    <t>Karpinski, A., &amp; Steinman, R. B. (2006). The Single Category Implicit Association Test as a measure of implicit social cognition. Journal of Personality and Social Psychology, 91, 16–32.</t>
  </si>
  <si>
    <t>Coke</t>
  </si>
  <si>
    <t>Pepsi</t>
  </si>
  <si>
    <t>White</t>
  </si>
  <si>
    <t>Black</t>
  </si>
  <si>
    <t>Ye, Y., &amp; Gawronski, B. (2018). Validating the semantic misattribution procedure as an implicit measure of gender stereotyping. European Journal of Social Psychology, 48, 348–364.</t>
  </si>
  <si>
    <t>stereotypical gender priming</t>
  </si>
  <si>
    <t>Average of 2 block order conditions</t>
  </si>
  <si>
    <t>Williams, A., Steele, J. R., &amp; Lipman, C. (2016). Assessing children’s implicit attitudes using the affect misattribution procedure. Journal of Cognition and Development, 17, 505–525.</t>
  </si>
  <si>
    <t>Cooley, E., &amp; Payne, B. K. (2017). Using groups to measure intergroup prejudice. Personality and Social Psychology Bulletin, 43, 46–59.</t>
  </si>
  <si>
    <t>Individual AMP</t>
  </si>
  <si>
    <t>Group AMP</t>
  </si>
  <si>
    <t>3-4 weeks</t>
  </si>
  <si>
    <t>2 T1</t>
  </si>
  <si>
    <t>Payne, B. K., Cheng, C. M., Govorun, O., &amp; Stewart, B. D. (2005). An inkblot for attitudes: affect misattribution as implicit measurement. Journal of Personality and Social Psychology, 89, 277–293.</t>
  </si>
  <si>
    <t>IRAP</t>
  </si>
  <si>
    <t>De Schryver, M., Hussey, I., De Neve, J., Cartwright, A., &amp; Barnes-Holmes, D. (2018). The PIIRAP: An alternative scoring algorithm for the IRAP using a probabilistic semiparametric effect size measure. Journal of Contextual Behavioral Science, 7, 97–103.</t>
  </si>
  <si>
    <t>DIRAP scoring algorithm</t>
  </si>
  <si>
    <t>Pilch, I., &amp; Hyla, M. (2017). Narcissism and self-esteem revisited: The relationships between the subscales of the NPI and explicit/implicit self-esteem. Polish Psychological Bulletin, 48, 264–278.</t>
  </si>
  <si>
    <t>Average of 4 trial types</t>
  </si>
  <si>
    <t>McKenna, I., Hughes, S., Barnes-Holmes, D., De Schryver, M., Yoder, R., &amp; O’Shea, D. (2016). Obesity, food restriction, and implicit attitudes to healthy and unhealthy foods: Lessons learned from the implicit relational assessment procedure. Appetite, 100, 41–54.</t>
  </si>
  <si>
    <t>Average of 2 trial types</t>
  </si>
  <si>
    <t>Drake, C. E., Seymour, K. H., &amp; Habib, R. (2016). Testing the IRAP: Exploring the Reliability and Fakability of an Idiographic Approach to Interpersonal Attitudes. Psychological Record, 66, 153–163.</t>
  </si>
  <si>
    <t>real-real-fake, real IRAPs only</t>
  </si>
  <si>
    <t>real-fake-fake, real IRAP only</t>
  </si>
  <si>
    <t>Rönspies, J., Schmidt, A. F., Melnikova, A., Krumova, R., Zolfagari, A., &amp; Banse, R. (2015). Indirect measurement of sexual orientation: comparison of the Implicit Relational Assessment Procedure, viewing time, and choice reaction time tasks. Archives of Sexual Behavior, 44, 1483–1492.</t>
  </si>
  <si>
    <t>Barnes-Holmes, D., Murphy, A., Barnes-Holmes, Y., &amp; Stewart, I. (2010). The implicit relational assessment procedure: exploring the impact of private versus public contexts and the response latency criterion on pro-white and anti-black stereotyping among white irish individuals. The Psychological Record, 60, 57–79.</t>
  </si>
  <si>
    <t>Average across two conditions</t>
  </si>
  <si>
    <t>Barnes-Holmes, D., Murtagh, L., Barnes-Holmes, Y., &amp; Stewart, I. (2010). Using the implicit association test and the implicit relational assessment procedure to measure attitudes toward meat and vegetables in vegetarians and meat-eaters. The Psychological Record, 60, 287–305.</t>
  </si>
  <si>
    <t>Barnes-Holmes, D., Waldron, D., Barnes-Holmes, Y., &amp; Stewart, I. (2009). Testing the validity of the implicit relational assessment procedure and the implicit association test: measuring attitudes toward dublin and country life in ireland. The Psychological Record, 59, 389–406.</t>
  </si>
  <si>
    <t>Campbell, C., Barnes-Holmes, Y., Barnes-Holmes, D., &amp; Stewart, I. (2011). Exploring Screen Presentations in the Implicit Relational Assessment Procedure (IRAP). International Journal of Psychology and Psychological Therapy, 11, 377.</t>
  </si>
  <si>
    <t>24 hours</t>
  </si>
  <si>
    <t>1 hour</t>
  </si>
  <si>
    <t>Cullen, C., Barnes-Holmes, D., Barnes-Holmes, Y., &amp; Stewart, I. (2009). The implicit relational assessment procedure (IRAP) and the malleability of ageist attitudes. The Psychological Record, 59, 591–620.</t>
  </si>
  <si>
    <t>Drake, C. E., Kellum, K. K., Wilson, K. G., Luoma, J. B., Weinstein, J. H., &amp; Adams, C. H. (2010). Examining the implicit relational assessment procedure: four preliminary studies. The Psychological Record, 60, 81–100.</t>
  </si>
  <si>
    <t>Juarascio, A. S., Forman, E. M. ., Timko, C. A., Herbert, J. D., Butryn, M., &amp; Lowe, M. (2011). Implicit internalization of the thin ideal as a predictor of increases in weight, body dissatisfaction, and disordered eating. Eating Behaviors, 12, 207–213.</t>
  </si>
  <si>
    <t>Reinecke, A., Becker, E. S., &amp; Rinck, M. (2010). Three indirect tasks assessing implicit threat associations and behavioral response tendencies test-retest reliability and validity. Journal of Psychology, 218, 4–11.</t>
  </si>
  <si>
    <t>3-21 days (mean = 9 days)</t>
  </si>
  <si>
    <t>AAT</t>
  </si>
  <si>
    <t>De Houwer, J., &amp; De Bruycker, E. (2007). The Implicit Association Test outperforms the Extrinsic Affective Simon Task as an implicit measure of inter-individual differences in attitudes. British Journal of Social Psychology, 46, 401–421.</t>
  </si>
  <si>
    <t>Relative D600 score</t>
  </si>
  <si>
    <t>De Houwer, J. (2003). The Extrinsic Affective Simon Task. Experimental Psychology, 50, 77–85.</t>
  </si>
  <si>
    <t>Average of positive &amp; negative words</t>
  </si>
  <si>
    <t>Reaction time data</t>
  </si>
  <si>
    <t>Average of self, other, flower, and insect</t>
  </si>
  <si>
    <t>Reaction time data. Excluded XXXXX trials.</t>
  </si>
  <si>
    <t>Schmukle, S. C., &amp; Egloff, B. (2006). Assessing anxiety with extrinsic simon tasks. Experimental Psychology, 53, 149–160.</t>
  </si>
  <si>
    <t>D score</t>
  </si>
  <si>
    <t>EST-A, all critical trials, odd-even, D score</t>
  </si>
  <si>
    <t>EST-B, all critical trials, odd-even, D score</t>
  </si>
  <si>
    <t>Zenko, Z., &amp; Ekkekakis, P. (2019). Internal consistency and validity of measures of automatic exercise associations. Psychology of Sport and Exercise, 43, 4–15.</t>
  </si>
  <si>
    <t>Regular</t>
  </si>
  <si>
    <t>Personalized</t>
  </si>
  <si>
    <t>Rinck, M., &amp; Becker, E. S. (2007). Approach and avoidance in fear of spiders. Journal of Behavior Therapy and Experimental Psychiatry, 38, 105–120.</t>
  </si>
  <si>
    <t>Cludius, B., Külz, A. K., Landmann, S., Moritz, S., &amp; Wittekind, C. E. (2017). Implicit approach and avoidance in patients with obsessive-compulsive disorder. Journal of Abnormal Psychology, 126, 761–773.</t>
  </si>
  <si>
    <t>Average of 3 trial types</t>
  </si>
  <si>
    <t>Used difference scores</t>
  </si>
  <si>
    <t>Effting, M., Salemink, E., Verschuere, B., &amp; Beckers, T. (2016). Implicit and explicit measures of spider fear and avoidance behavior: Examination of the moderating role of working memory capacity. Journal of Behavior Therapy and Experimental Psychiatry, 50, 269–276.</t>
  </si>
  <si>
    <t>yellow/blue frame AAT</t>
  </si>
  <si>
    <t>BIAT</t>
  </si>
  <si>
    <t>attitude</t>
  </si>
  <si>
    <t>identification</t>
  </si>
  <si>
    <t>deliquent sample</t>
  </si>
  <si>
    <t>control group</t>
  </si>
  <si>
    <t>Kämpfe, N., Penzhorn, J., Schikora, J., Dünzl, J., &amp; Schneidenbach, J. (2009). Empathy and social desirability: A comparison of delinquent and non-delinquent participants using direct and indirect measures. Psychology, Crime and Law, 15, 1–17.</t>
  </si>
  <si>
    <t>Cunningham, W. A., Preacher, K. J., &amp; Banaji, M. R. (2001). Implicit Attitude Measures: Consistency, Stability, and Convergent Validity. Psychological Science, 12, 163–170.</t>
  </si>
  <si>
    <t>Janssen, T., Larsen, H., Vollebergh, W. A. M., &amp; Wiers, R. W. (2015). Longitudinal relations between cognitive bias and adolescent alcohol use. Addictive Behaviors, 44, 51–57.</t>
  </si>
  <si>
    <t>SRCT</t>
  </si>
  <si>
    <t>van der Kaap-Deeder, J., De Houwer, J., Hughes, S., Spruyt, A., &amp; Vansteenkiste, M. (2018). The development and validation of an implicit measure of competence need satisfaction. Motivation and Emotion, 42, 615–637.</t>
  </si>
  <si>
    <t>Heider, N., Spruyt, A., &amp; De Houwer, J. (2015). Implicit beliefs about ideal body image predict body image dissatisfaction. Frontiers in Psychology, 6. doi:10.3389/fpsyg.2015.01402</t>
  </si>
  <si>
    <t>actual body image</t>
  </si>
  <si>
    <t>ideal body image</t>
  </si>
  <si>
    <t>Source</t>
  </si>
  <si>
    <t>Search</t>
  </si>
  <si>
    <t>OrigPub</t>
  </si>
  <si>
    <t>Author</t>
  </si>
  <si>
    <t>Bluemke, M., &amp; Zumbach, J. (2018). Enter the matrix: Does self-activation really matter for aggressiveness after violence exposure? Psychology of Popular Media Culture, No Pagination Specified-No Pagination Specified.</t>
  </si>
  <si>
    <t>Bluemke, M., Crombach, A., Hecker, T., Schalinski, I., Elbert, T., &amp; Weierstall, R. (2017). Is the implicit association test for aggressive attitudes a measure for attraction to violence or traumatization? Zeitschrift Für Psychologie, 225, 54–63.</t>
  </si>
  <si>
    <t>Aggregate of 3 administrations</t>
  </si>
  <si>
    <t>Took midpoint in range given (.88-.93)</t>
  </si>
  <si>
    <t>Zumbach, J., Seitz, C., &amp; Bluemke, M. (2015). Impact of violent video game realism on the self-concept of aggressiveness assessed with explicit and implicit measures. Computers in Human Behavior, 53, 278–288.</t>
  </si>
  <si>
    <t>gen-IAT</t>
  </si>
  <si>
    <t>idio-IAT</t>
  </si>
  <si>
    <t>Bluemke, M., &amp; Friese, M. (2012). On the validity of idiographic and generic self-concept implicit association tests: a core-concept model. European Journal of Personality, 26, 515–528.</t>
  </si>
  <si>
    <t>Friese, M., Smith, C. T., Plischke, T., Bluemke, M., &amp; Nosek, B. A. (2012). Do implicit attitudes predict actual voting behavior particularly for undecided voters? PLOS ONE, 7, e44130.</t>
  </si>
  <si>
    <t>About 54.22 days</t>
  </si>
  <si>
    <t>Delay estimated from "On average, participants took part in the first part of the study 51.74 days (SD = 44.94) before, and in the second part 2.48 days (SD = 1.85) after the election."</t>
  </si>
  <si>
    <t>Friese, M., &amp; Hofmann, W. (2012). Just a little bit longer: viewing time of erotic material from a self-control perspective. Applied Cognitive Psychology, 26, 489–496.</t>
  </si>
  <si>
    <t>Galdi, S., Gawronski, B., Arcuri, L., &amp; Friese, M. (2012). Selective exposure in decided and undecided individuals: differential relations to automatic associations and conscious beliefs. Personality and Social Psychology Bulletin, 38, 559–569.</t>
  </si>
  <si>
    <t>Weighted average of 3 subgroups</t>
  </si>
  <si>
    <t>From Table 2</t>
  </si>
  <si>
    <t>Florack, A., Friese, M., &amp; Scarabis, M. (2010). Regulatory focus and reliance on implicit preferences in consumption contexts. Journal of Consumer Psychology, 20, 193–204.</t>
  </si>
  <si>
    <t>Friese, M., Bargas-Avila, J., Hofmann, W., &amp; Wiers, R. W. (2010). Here’s looking at you, bud: alcohol-related memory structures predict eye movements for social drinkers with low executive control. Social Psychological and Personality Science, 1, 143–151.</t>
  </si>
  <si>
    <t>Friese, M., &amp; Hofmann, W. (2009). Control me or I will control you: Impulses, trait self-control, and the guidance of behavior. Journal of Research in Personality, 43, 795–805.</t>
  </si>
  <si>
    <t>2a</t>
  </si>
  <si>
    <t>2b</t>
  </si>
  <si>
    <t>Friese, M., Hofmann, W., &amp; Wänke, M. (2008). When impulses take over: Moderated predictive validity of explicit and implicit attitude measures in predicting food choice and consumption behaviour. British Journal of Social Psychology, 47, 397–419.</t>
  </si>
  <si>
    <t>Hofmann, W., &amp; Friese, M. (2008). Impulses got the better of me: Alcohol moderates the influence of implicit attitudes toward food cues on eating behavior. Journal of Abnormal Psychology, 117, 420–427.</t>
  </si>
  <si>
    <t>Moffitt, R. L., Kemps, E., Hannan, T. E., Neumann, D. L., Stopar, S. P., &amp; Anderson, C. J. (2019). Implicit approach biases for physically active lifestyle cues. International Journal of Sport and Exercise Psychology.</t>
  </si>
  <si>
    <t xml:space="preserve">Chen, J., Zheng, K., Xia, W., Wang, Q., Liao, Z., &amp; Zheng, Y. (2018). Does inside equal outside? Relations between older adults’ implicit and explicit aging attitudes and self-esteem. Frontiers in Psychology, 9. </t>
  </si>
  <si>
    <t>Word IAT</t>
  </si>
  <si>
    <t>Picture IAT</t>
  </si>
  <si>
    <t>Labeled as "Study 2" in paper but was on the same sample</t>
  </si>
  <si>
    <t>Moser, S., &amp; Zumbach, J. (2018). Exploring the development and impact of learning styles: An empirical investigation based on explicit and implicit measures. Computers and Education, 125, 146–157.</t>
  </si>
  <si>
    <t>Dormal, V., Maurage, P., Lannoy, S., &amp; D’Hondt, F. (2018). Positive attitude toward alcohol predicts actual consumption in young adults: an ecological implicit association test. Journal of Studies on Alcohol and Drugs, 79, 733–740.</t>
  </si>
  <si>
    <t>McCartan, R., Elliott, M. A., Pagani, S., Finnegan, E., &amp; Kelly, S. W. (2018). Testing the effects of explicit and implicit bidimensional attitudes on objectively measured speeding behaviour. British Journal of Social Psychology, 57, 630–651.</t>
  </si>
  <si>
    <t>positive dimension</t>
  </si>
  <si>
    <t>negative dimension</t>
  </si>
  <si>
    <t>Roessel, J., Schoel, C., &amp; Stahlberg, D. (2018). What’s in an accent? General spontaneous biases against nonnative accents: An investigation with conceptual and auditory IATs. European Journal of Social Psychology, 48, 535–550.</t>
  </si>
  <si>
    <t>affect</t>
  </si>
  <si>
    <t>trust</t>
  </si>
  <si>
    <t>competence</t>
  </si>
  <si>
    <t>sociability</t>
  </si>
  <si>
    <t>3a</t>
  </si>
  <si>
    <t>evaluative</t>
  </si>
  <si>
    <t>Rae, J. R., &amp; Olson, K. R. (2018). Test-retest reliability and predictive validity of the implicit association test in children. Developmental Psychology, 54, 308–330.</t>
  </si>
  <si>
    <t>Sample size from # of participants who contributed data to TRR</t>
  </si>
  <si>
    <t>1 month</t>
  </si>
  <si>
    <t>1 year</t>
  </si>
  <si>
    <t>Dentale, F., Vecchione, M., Gebauer, J. E., &amp; Barbaranelli, C. (2018). Measuring automatic value orientations: The Achievement–Benevolence Implicit Association Test. British Journal of Social Psychology, 57, 210–229.</t>
  </si>
  <si>
    <t>Achievement-Benevolence</t>
  </si>
  <si>
    <t>Power-Univeralism</t>
  </si>
  <si>
    <t>Security-Self-direction</t>
  </si>
  <si>
    <t>Tradition-Stimulation</t>
  </si>
  <si>
    <t>Keech, J. J., Hagger, M. S., O’Callaghan, F. V., &amp; Hamilton, K. (2018). The infuence of university students’ stress mindsets on health and performance outcomes. Annals of Behavioral Medicine, 52, 1046–1059.</t>
  </si>
  <si>
    <t>Suter, M., Pihet, S., Zimmermann, G., de Ridder, J., Urben, S., &amp; Stephan, P. (2017). Predicting daily-life antisocial behaviour in institutionalized adolescents with Transgression-related Implicit Association Tests. Journal of Forensic Psychiatry and Psychology, 28, 881–900.</t>
  </si>
  <si>
    <t>IA</t>
  </si>
  <si>
    <t>ISC</t>
  </si>
  <si>
    <t>Fleischhauer, M. (2017). The moving-IAT evaluating the potential of a single-block variant of the implicit association test in personality assessment. European Journal of Psychological Assessment, 33, 445–452.</t>
  </si>
  <si>
    <t>NFC</t>
  </si>
  <si>
    <t>TSA</t>
  </si>
  <si>
    <t>Antons, D., Declerck, M., Diener, K., Koch, I., &amp; Piller, F. T. (2017). Assessing the not-invented-here syndrome: Development and validation of implicit and explicit measurements. Journal of Organizational Behavior, 38, 1227–1245.</t>
  </si>
  <si>
    <t>Mills, J. P., &amp; Boardley, I. D. (2017). Development and initial validation of an indirect measure of transformational leadership integrity. Psychology of Sport and Exercise, 32, 34–46.</t>
  </si>
  <si>
    <t>Delker, B. C., &amp; Freyd, J. J. (2017). Betrayed? That’s me: implicit and explicit betrayed self-concept in young adults abused as children. Journal of Aggression, Maltreatment and Trauma, 26, 701–716.</t>
  </si>
  <si>
    <t>Tibboel, H., De Houwer, J., Dirix, N., &amp; Spruyt, A. (2017). Beyond associations: Do implicit beliefs play a role in smoking addiction? Journal of Psychopharmacology, 31, 43–53.</t>
  </si>
  <si>
    <t>approach/avoid</t>
  </si>
  <si>
    <t>liking</t>
  </si>
  <si>
    <t>Wang-Jones, T. T. S., Hattrup, K., Alhassoon, O. M., Ferdman, B. M., &amp; Lowman, R. L. (2017). Development of gender identity implicit association tests to assess attitudes toward transmen and transwomen. Psychology of Sexual Orientation and Gender Diversity, 4, 169–183.</t>
  </si>
  <si>
    <t>Transmen</t>
  </si>
  <si>
    <t>Transwomen</t>
  </si>
  <si>
    <t>Lindgren, K. P., Ramirez, J. J., Namaky, N., Olin, C. C., &amp; Teachman, B. A. (2016). Evaluating the relationship between explicit and implicit drinking identity centrality and hazardous drinking. Addictive Behaviors Reports, 4, 87–96.</t>
  </si>
  <si>
    <t>1a</t>
  </si>
  <si>
    <t>Luehring-Jones, P., Dennis-Tiwary, T. A., Murphy, J. G., Dennhardt, A., Lindgren, K. P., Yarmush, D. E., &amp; Erblich, J. (2016). Favorable associations with alcohol and impaired self-regulation: A behavioral economic analysis. Drug and Alcohol Dependence, 163, 172–178.</t>
  </si>
  <si>
    <t>Midpoint between range given (.87 to .91)</t>
  </si>
  <si>
    <t>Venta, A., Jardin, C., Kalpakci, A., &amp; Sharp, C. (2016). The development and preliminary psychometric evaluation of an attachment implicit association task. Bulletin of the Menninger Clinic, 80, 255–280.</t>
  </si>
  <si>
    <t>self</t>
  </si>
  <si>
    <t>mother</t>
  </si>
  <si>
    <t>father</t>
  </si>
  <si>
    <t>Mosca, O., Dentale, F., Lauriola, M., &amp; Leone, L. (2016). Applying the implicit association test to measure intolerance of uncertainty. Psychological Reports, 119, 55–70.</t>
  </si>
  <si>
    <t>Weck, F., &amp; Höfling, V. (2015). Assessment of implicit health attitudes: A multitrait-multimethod approach and a comparison between patients with hypochondriasis and patients with anxiety disorders. Journal of Personality Assessment, 97, 55–65.</t>
  </si>
  <si>
    <t>IAT-Anxiety</t>
  </si>
  <si>
    <t>IAT-Hypochondriasis</t>
  </si>
  <si>
    <t>Fleischhauer, M., Strobel, A., &amp; Strobel, A. (2015). Directly and indirectly assessed need for cognition differentially predict spontaneous and reflective information processing behavior. Journal of Individual Differences, 36, 101–109.</t>
  </si>
  <si>
    <t>4-6 weeks</t>
  </si>
  <si>
    <t>Curci, A., Lanciano, T., Maddalena, C., Mastandrea, S., &amp; Sartori, G. (2015). Flashbulb memories of the Pope’s resignation: Explicit and implicit measures across differing religious groups. Memory, 23, 529–544.</t>
  </si>
  <si>
    <t>Wong, J., Morrison, A. S., Heimberg, R. G., Goldin, P. R., &amp; Gross, J. J. (2014). Implicit associations in social anxiety disorder: The effects of comorbid depression. Journal of Anxiety Disorders, 28, 537–546.</t>
  </si>
  <si>
    <t>anxiety/calmness</t>
  </si>
  <si>
    <t>acceptance/rejection</t>
  </si>
  <si>
    <t>Glashouwer, K. A., Smulders, F. T. Y., De Jong, P. J., Roefs, A., &amp; Wiers, R. W. H. J. (2013). Measuring automatic associations: Validation of algorithms for the Implicit Association Test (IAT) in a laboratory setting. Journal of Behavior Therapy and Experimental Psychiatry, 44, 105–113.</t>
  </si>
  <si>
    <t>Fujii, T., Sawaumi, T., &amp; Aikawa, A. (2013). Test-retest reliability and criterion-related validity of the implicit association test for measuring shyness. IEICE Transactions on Fundamentals of Electronics, Communications and Computer Sciences, E96-A, 1768–1774.</t>
  </si>
  <si>
    <t>Shyness</t>
  </si>
  <si>
    <t>Self-esteem</t>
  </si>
  <si>
    <t>Yovel, I., &amp; Friedman, A. (2013). Bridging the gap between explicit and implicit measurement of personality: The questionnaire-based implicit association test. Personality and Individual Differences, 54, 76–80.</t>
  </si>
  <si>
    <t>Slabbinck, H., De Houwer, J., &amp; Van Kenhove, P. (2013). Convergent, discriminant, and incremental validity of the pictorial attitude implicit association test and the picture story exercise as measures of the implicit power motive. European Journal of Personality, 27, 30–38.</t>
  </si>
  <si>
    <t>Schnabel, K., &amp; Asendorpf, J. B. (2013). Free associations as a measure of stable implicit attitudes. European Journal of Personality, 27, 39–50.</t>
  </si>
  <si>
    <t>Weck, F., Bleichhardt, G., Witthöft, M., &amp; Hiller, W. (2011). Explicit and implicit anxiety: Differences between patients with hypochondriasis, patients with anxiety disorders, and healthy controls. Cognitive Therapy and Research, 35, 317–325.</t>
  </si>
  <si>
    <t>Brand, R., Melzer, M., &amp; Hagemann, N. (2011). Towards an implicit association test (IAT) for measuring doping attitudes in sports. Data-based recommendations developed from two recently published tests. Psychology of Sport and Exercise, 12, 250–256.</t>
  </si>
  <si>
    <t>doping vs. supplement. Excluded control IAT.</t>
  </si>
  <si>
    <t>doping vs. tea. Excluded control IAT.</t>
  </si>
  <si>
    <t>Ventis, W. L., Ball, C. T., &amp; Viggiano, C. (2010). A Christian humanist implicit association test: Validity and test-retest reliability. Psychology of Religion and Spirituality, 2, 181–189.</t>
  </si>
  <si>
    <t>6 months</t>
  </si>
  <si>
    <t>Lebel, E. P. (2010). Attitude accessibility as a moderator of implicit and explicit self-esteem correspondence. Self and Identity, 9, 195–208.</t>
  </si>
  <si>
    <t>Reinecke, A., Becker, E. S., Hoyer, J., &amp; Rinck, M. (2010). Generalized implicit fear associations in generalized anxiety disorder. Depression and Anxiety, 27, 252–259.</t>
  </si>
  <si>
    <t>Díaz, D., Horcajo, J., &amp; Blanco, A. (2009). Development of an implicit overall well-being measure using the implicit association test. Spanish Journal of Psychology, 12, 604–617.</t>
  </si>
  <si>
    <t>Schnabel, K., Asendorpf, J. B., &amp; Greenwald, A. G. (2008). Understanding and using the Implicit Association Test: V. measuring semantic aspects of trait self-concepts. European Journal of Personality, 22, 695–706.</t>
  </si>
  <si>
    <t>positive attributes</t>
  </si>
  <si>
    <t>negative attributes</t>
  </si>
  <si>
    <t>Gschwendner, T., Hofmann, W., &amp; Schmitt, M. (2008). Convergent and predictive validity of implicit and explicit anxiety measures as a function of specificity similarity and content similarity. European Journal of Psychological Assessment, 24, 254–262.</t>
  </si>
  <si>
    <t>general anxiety</t>
  </si>
  <si>
    <t>speech anxiety</t>
  </si>
  <si>
    <t>spider anxiety</t>
  </si>
  <si>
    <t>Neuroticism</t>
  </si>
  <si>
    <t>Extraversion</t>
  </si>
  <si>
    <t>Openness</t>
  </si>
  <si>
    <t>Agreeableness</t>
  </si>
  <si>
    <t>Conscientiousness</t>
  </si>
  <si>
    <t>Grumm, M., &amp; von Collani, G. (2007). Measuring Big-Five personality dimensions with the implicit association test - Implicit personality traits or self-esteem? Personality and Individual Differences, 43, 2205–2217.</t>
  </si>
  <si>
    <t>Huijding, J., &amp; de Jong, P. J. (2007). Beyond fear and disgust: The role of (automatic) contamination-related associations in spider phobia. Journal of Behavior Therapy and Experimental Psychiatry, 38, 200–211.</t>
  </si>
  <si>
    <t>Mean of IATs</t>
  </si>
  <si>
    <t>Banse, R., &amp; Kowalick, C. (2007). Implicit attitudes towards romantic partners predict well-being in stressful life conditions: Evidence from the antenatal maternity ward. International Journal of Psychology, 42, 149–157.</t>
  </si>
  <si>
    <t>Nosek, B. A., &amp; Smyth, F. L. (2007). A multitrait-multimethod validation of the implicit association test: Implicit and explicit attitudes are related but distinct constructs. Experimental Psychology, 54, 14–29.</t>
  </si>
  <si>
    <t>Nosek, B. A., Smyth, F. L., Hansen, J. J., Devos, T., Lindner, N. M., Ranganath, K. A., … Banaji, M. R. (2007). Pervasiveness and correlates of implicit attitudes and stereotypes. European Review of Social Psychology, 18, 36–88.</t>
  </si>
  <si>
    <t>Hudson, A., Gough, K., Yi, S., Stiles, M., Davis MacNevin, P., &amp; Stewart, S. H. (2017). Examining the effects of gambling-relevant cues on gambling outcome expectancies. International Gambling Studies, 17, 236–250.</t>
  </si>
  <si>
    <t>Klein, A. M., van Niekerk, R., ten Brink, G., Rapee, R. M., Hudson, J. L., Bögels, S. M., … Rinck, M. (2017). Biases in attention, interpretation, memory, and associations in children with varying levels of spider fear: Inter-relations and prediction of behavior. Journal of Behavior Therapy and Experimental Psychiatry, 54, 285–291.</t>
  </si>
  <si>
    <t>Midpoint of range given (.57 and .82)</t>
  </si>
  <si>
    <t>Robey, K. L., Beckley, L., &amp; Kirschner, M. (2006). Implicit infantilizing attitudes about disability. Journal of Developmental and Physical Disabilities, 18, 441–453.</t>
  </si>
  <si>
    <t>5 days</t>
  </si>
  <si>
    <t>infantilization</t>
  </si>
  <si>
    <t>evaluation</t>
  </si>
  <si>
    <t>Steffens, M. C. (2005). Implicit and explicit attitudes towards lesbians and gay men. Journal of Homosexuality, 49, 39–66.</t>
  </si>
  <si>
    <t>gay men</t>
  </si>
  <si>
    <t>lesbians</t>
  </si>
  <si>
    <t>gender</t>
  </si>
  <si>
    <t>gender role</t>
  </si>
  <si>
    <t>gay men / lesbians IAT combined</t>
  </si>
  <si>
    <t>Combined two sub-samples who took IATs about own gender</t>
  </si>
  <si>
    <t>Back, M. D., Schmukle, S. C., &amp; Egloff, B. (2005). Measuring task-switching ability in the implicit association test. Experimental Psychology, 52, 167–179.</t>
  </si>
  <si>
    <t>Egloff, B., Schwerdtfeger, A., &amp; Schmukle, S. C. (2005). Temporal stability of the Implicit Association Test-Anxiety. Journal of Personality Assessment, 84, 82–88.</t>
  </si>
  <si>
    <t>Anxiety, D1 measure. Excluded TSA-IAT for stimuli/categories that deviate too much from standard practice</t>
  </si>
  <si>
    <t>D1 algorithm</t>
  </si>
  <si>
    <t>Kim, D.-Y. (2004). The implicit life satisfaction measure. Asian Journal of Social Psychology, 7, 236–262.</t>
  </si>
  <si>
    <t>3 weeks</t>
  </si>
  <si>
    <t>ILS-Global</t>
  </si>
  <si>
    <t>ILS-Unique</t>
  </si>
  <si>
    <t>Implicit self-esteem</t>
  </si>
  <si>
    <t>ILS-Emotion</t>
  </si>
  <si>
    <t>ILS-Global preliminary test</t>
  </si>
  <si>
    <t>ILS-Unique preliminary test</t>
  </si>
  <si>
    <t>Schultz, P. W., Shriver, C., Tabanico, J. J., &amp; Khazian, A. M. (2004). Implicit connections with nature. Journal of Environmental Psychology, 24, 31–42.</t>
  </si>
  <si>
    <t>4 week</t>
  </si>
  <si>
    <t>Egloff, B., &amp; Schmukle, S. C. (2003). Does social desirability moderate the relationship between implicit and explicit anxiety measures? Personality and Individual Differences, 35, 1697–1706.</t>
  </si>
  <si>
    <t>I  did not include estimates from Greenwald et al. 2003 (Understanding &amp; Using the IAT 1), which uses data that seems to overlap with this paper.</t>
  </si>
  <si>
    <t>Steffens, M. C., &amp; Buchner, A. (2003). Implicit Association Test: separating transsituationally stable and variable components of attitudes toward gay men. Experimental Psychology, 50, 33–48.</t>
  </si>
  <si>
    <t>Didn't include TRRs, which were partial correlations</t>
  </si>
  <si>
    <t>Egloff, B., &amp; Schmukle, S. C. (2002). Predictive validity of an implicit association test for assessing anxiety. Journal of Personality and Social Psychology, 83, 1441–1455.</t>
  </si>
  <si>
    <t>Control condition</t>
  </si>
  <si>
    <t>same session</t>
  </si>
  <si>
    <t>same session (10 minutes)</t>
  </si>
  <si>
    <t>unclear (not same session)</t>
  </si>
  <si>
    <t>Leeuwis, F. H., Koot, H. M., Creemers, D. H. M., &amp; van Lier, P. A. C. (2015). Implicit and explicit self-esteem discrepancies, victimization and the development of late childhood internalizing problems. Journal of Abnormal Child Psychology, 43, 909–919.</t>
  </si>
  <si>
    <t>Review</t>
  </si>
  <si>
    <t>Aggregated across 4 administrations</t>
  </si>
  <si>
    <t>Midpoint of range given (r = .14 to r = .36)</t>
  </si>
  <si>
    <t>4-11 months</t>
  </si>
  <si>
    <t>Lemmer, G., Gollwitzer, M., &amp; Banse, R. (2015). On the psychometric properties of the aggressiveness-IAT for children and adolescents. Aggressive Behavior, 41, 84–95.</t>
  </si>
  <si>
    <t>Banse, R., Seise, J., &amp; Zerbes, N. (2001). Implicit attitudes towards homosexuality: Reliability, validity, and controllability of the IAT. Experimental Psychology, 48, 145–160.</t>
  </si>
  <si>
    <t>1b</t>
  </si>
  <si>
    <t xml:space="preserve">Banse, R., Imhoff, R., Steffens, M., Schramm, N., Rosch, A., Roberts, M., Stangier, U. (2012). Partner-AMP and well-being: Evidence for an implicit secure base script? Personal Relationships, 20, 140-154. </t>
  </si>
  <si>
    <t xml:space="preserve">Bar-Anan, Y., Nosek, B.A. (2012). Reporting intentional rating of the primes predicts priming effects in the Affective Misattribution Procedure. Personality and Social Psychology Bulletin, 38, 1194-1208. </t>
  </si>
  <si>
    <t xml:space="preserve">Blaison, C., Imhoff, R., Hühnel, I., Hess, U., Banse, R. (2012). The Affect Misattribution Procedure: Hot or not? Emotion, 12, 403-412. </t>
  </si>
  <si>
    <t xml:space="preserve">Carraro, L., Gawronski, B., &amp; Castelli, L. (2010). Losing on all fronts: The effects of negative versus positive person-based campaigns on implicit and explicit evaluations of political candidates. British Journal of Social Psychology, 49, 453-470. </t>
  </si>
  <si>
    <t xml:space="preserve">Chan, M., Chen, E., Hibbert, A.S., Wong, J. H. K., Miller, G. E. (2011). Implicit measures of early-life family conditions: Relationships to psychosocial characteristics and cardiovascular disease risk in adulthood. Health Psychology, 30, 570-578. </t>
  </si>
  <si>
    <t>Cooley, E., Payne, B. K., &amp; Phillips, K. J. (2014). Implicit bias and the illusion of conscious will. Social Psychological and Personality Science, 5, 500-507</t>
  </si>
  <si>
    <t xml:space="preserve">De Houwer, J., &amp; Tucker Smith, C. (2013). Go with your gut!: Effects in the Affect Misattribution Procedure become stronger when participants are encouraged to rely on their gut feelings. Social Psychology, 44, 299-302. </t>
  </si>
  <si>
    <t>Gawronski, B., Cunningham, W. A., LeBel, E. P., &amp; Deutsch, R. (2010). Attentional influences on affective priming: Does categorisation influence spontaneous evaluations of multiply categorisable objects? Cognition &amp; Emotion, 24, 1008-1025</t>
  </si>
  <si>
    <t>pilot 2</t>
  </si>
  <si>
    <t>Average of 2 conditions</t>
  </si>
  <si>
    <t>main study</t>
  </si>
  <si>
    <t xml:space="preserve">Gawronski, B., &amp; LeBel, E. P. (2008). Understanding patterns of attitude change: When implicit measures show change, but explicit measures do not. Journal of Experimental Social Psychology, 44, 1355-1361. </t>
  </si>
  <si>
    <t xml:space="preserve">Gawronski, B., Peters, K. R., Brochu, P. M., &amp; Strack, F. (2008). Understanding the relations between different forms of racial prejudice: A cognitive consistency perspective. Personality and Social Psychology Bulletin, 34, 648-665. </t>
  </si>
  <si>
    <t>IAT-S</t>
  </si>
  <si>
    <t>IAT-P</t>
  </si>
  <si>
    <t xml:space="preserve">Herbstrith, J. C., Tobin, R. M., Hesson-McInnis, M. S., &amp; Schneider, W. J. (2013). Preservice teacher attitudes toward gay and lesbian parents. School Psychology Quarterly, 28, 183-194. </t>
  </si>
  <si>
    <t>Midpoint from a range (.70 to .86)</t>
  </si>
  <si>
    <t xml:space="preserve">Hofmann, W., &amp; Baumert, A. (2010). Immediate affect as a basis for intuitive moral judgment: An adaptation of the Affect Misattribution Procedure. Cognition &amp; Emotion, 24, 522-535. </t>
  </si>
  <si>
    <t>IACs index</t>
  </si>
  <si>
    <t>Imhoff, R., &amp; Banse, R. (2009). Ongoing victim suffering increases prejudice: The case of secondary anti-semitism. Psychological Science, 20, 1443-1447.</t>
  </si>
  <si>
    <t xml:space="preserve">Imhoff, R., &amp; Banse, R. (2011). Implicit and explicit relationships toward ex-partners differentially predict breakup adjustment. Personal Relationships, 18, 427-438. </t>
  </si>
  <si>
    <t>Imhoff, R., Schmidt, A. F., Bernhardt, J., Dierksmier, A., &amp; Banse, R. (2011). An inkblot for sexual preference: A semantic variant of the Affect Misattribution Procedure. Cognition &amp; Emotion, 25, 676-690</t>
  </si>
  <si>
    <t xml:space="preserve">Jasper, F., &amp; Witthoft, M. (2013). Automatic evaluative processes in health anxiety and their relations to emotion regulation. Cognitive Therapy &amp; Research, 37, 521-533. </t>
  </si>
  <si>
    <t xml:space="preserve">Krieglmeyer, R. &amp; Jeffrey W. Sherman, J. W. (2012). Disentangling stereotype activation and stereotype application in the Stereotype Misperception Task. Journal of Personality and Social Psychology 103, 205-224. </t>
  </si>
  <si>
    <t>Lundberg, K. B., &amp; Payne, B. K. (2014). Decisions among the undecided: Implicit attitudes predict future voting behavior of undecided voters. PLoS ONE, 9(1): e85680</t>
  </si>
  <si>
    <t xml:space="preserve">Payne, B.K., Brown-Iannuzzi, J., Burkley, M., Arbuckle, N.L., Cooley, E., Cameron, C.D., Lundberg, K.B. (2013). Intention invention and the Affect Misattribution Procedure: Reply to Bar-Anan and Nosek (2012). </t>
  </si>
  <si>
    <t>Payne, B. K., Burkley, M., &amp; Stokes, M. B. (2008). Why do implicit and explicit attitude tests diverge? The role of structural fit. Journal of Personality and Social Psychology, 94, 16-31</t>
  </si>
  <si>
    <t xml:space="preserve">Payne, B. K., Govorun, O., &amp; Arbuckle, N. L. (2008). Automatic attitudes and alcohol: Does implicit liking predict drinking? Cognition &amp; Emotion, 22, 238-271. </t>
  </si>
  <si>
    <t xml:space="preserve">Payne, B. K., McClernon, J. F., &amp; Dobbins, I. G. (2007). Automatic affective responses to smoking cues. Experimental and Clinical Psychopharmacology, 15, 400-409. </t>
  </si>
  <si>
    <t xml:space="preserve">Perugini, M., Richetin, J., &amp; Zogmaister, C. (2013). Indirect measures as a symbol for evaluative change. Cognition &amp; Emotion 28, 208-229. </t>
  </si>
  <si>
    <t xml:space="preserve">Prestwich, A., Perugini, M., Hurling, R., Richetin, J. (2010). Using the self to change implicit attitudes. European Journal of Social Psychology, 40, 61-71. </t>
  </si>
  <si>
    <t>Pryor, J. B., Reeder, G. D., Wesselmann, E. D., Williams, K. D., &amp; Wirth. J. H. (2013). The influence of social norms upon behavioral expressions of implicit and explicit weight-related stigma in an interactive game. Yale Journal of Biology and Medicine 86, 189-201.</t>
  </si>
  <si>
    <t>Sava, F. A., Maricutoiu, L. P., Rusu, S., Macsinga, I., Virga, D., Cheng, C. M., &amp; Payne, B. K. (2012). An inkblot for the implicit assessment of personality: The Semantic Misattribution Procedure. European Journal of Personality, 26, 613-628</t>
  </si>
  <si>
    <t xml:space="preserve">Schreiber, F., Bohn, C., Aderka, I. M., Stangier, U., &amp; Steil, R. (2012). Discrepancies between implicit and explicit self-esteem among adolescents with social anxiety disorder. Journal of Behavior Therapy and Experimental Psychiatry, 43, 1074-1081. </t>
  </si>
  <si>
    <t xml:space="preserve">Smith, C.T., Houwer, J., Nosek, B. A. (2013). Consider the source: Persuasion of implicit evaluations is moderated by source credibility. Personality and Psychology Bulletin 39, 193-205. </t>
  </si>
  <si>
    <t xml:space="preserve">Spring, V.L., &amp; Bulik, C.M. (2013). Implicit and explicit affect toward food and weight stimuli in anorexia nervosa. Eating Behaviors, 15, 91-94. </t>
  </si>
  <si>
    <t xml:space="preserve">Sritharan, R., Heilpern, K., Wilbur, C. J., &amp; Gawronski, B. (2010). I think I like you: Spontaneous and deliberate evaluations of potential romantic partners in an online dating context. European Journal of Social Psychology, 40, 1062-1077. </t>
  </si>
  <si>
    <t>SMP</t>
  </si>
  <si>
    <t>traditional index</t>
  </si>
  <si>
    <t>indirect/verbal and indirect/picture</t>
  </si>
  <si>
    <t>implicit preference for drink A over neutral primes</t>
  </si>
  <si>
    <t>C</t>
  </si>
  <si>
    <t>E</t>
  </si>
  <si>
    <t>Average of 2 subsamples</t>
  </si>
  <si>
    <t>SAD + healthy controls</t>
  </si>
  <si>
    <t>Olson, M. A., &amp; Fazio, R. H. (2003). Relations between implicit measures of prejudice: what are we measuring? Psychological Science, 14, 636–639.</t>
  </si>
  <si>
    <t>Rinck, M., Wiers, R.W., Becker, E.S., &amp; Lindenmeyer, J. (2018). Relapse prevention in abstinent alcoholics by Cognitive Bias Modification: Clinical effects of combining Approach Bias Modification and Attention Bias Modification. Journal of Consulting and Clinical Psychology, 86, 1005-1016.</t>
  </si>
  <si>
    <t>2-3 weeks</t>
  </si>
  <si>
    <t>Brown, H. M., Eley, T. C., Broeren, S., MacLeod, C., Rinck, M., Hadwin, J. A., &amp; Lester, K. J. (2014). Psychometric properties of reaction time based experimental paradigms measuring anxiety-related information-processing biases in children. Journal of Anxiety Disorders, 28, 97–107.</t>
  </si>
  <si>
    <t>2 weeks to 10 weeks</t>
  </si>
  <si>
    <t>Genschow, O., Demanet, J., Hersche, L., &amp; Brass, M. (2017). An empirical comparison of different implicit measures to predict consumer choice. PLOS ONE, 12, e0183937.</t>
  </si>
  <si>
    <t>Huijding, J., &amp; de Jong, P. J. (2005). A pictorial version of the extrinsic affective simon task. Experimental Psychology, 52, 289–295.</t>
  </si>
  <si>
    <t>RT based</t>
  </si>
  <si>
    <t>Richetin, J., Perugini, M., Adjali, I., &amp; Hurling, R. (2007). The moderator role of intuitive versus deliberative decision making for the predictive validity of implicit and explicit measures. European Journal of Personality, 21, 529–546.</t>
  </si>
  <si>
    <t>Vancleef, L. M. G., Peters, M. L., Gilissen, S. M. P., &amp; De Jong, P. J. (2007). Understanding the Role of Injury/Illness Sensitivity and Anxiety Sensitivity in (Automatic) Pain Processing: An Examination Using the Extrinsic Affective Simon Task. The Journal of Pain, 8, 563–572.</t>
  </si>
  <si>
    <t>RT for panic words, pain-related words, social evaluation words</t>
  </si>
  <si>
    <t>RT</t>
  </si>
  <si>
    <t>de Jong, P. J., Wiers, R. W., van de Braak, M., &amp; Huijding, J. (2007). Using the Extrinsic Affective Simon Test as a measure of implicit attitudes towards alcohol: Relationship with drinking behavior and alcohol problems. Addictive Behaviors, 32, 881–887.</t>
  </si>
  <si>
    <t>alcohol, soda</t>
  </si>
  <si>
    <t>long. excluded short.</t>
  </si>
  <si>
    <t>valence-consistent. Excluded IAT since it is not in line with its measurement best practices.</t>
  </si>
  <si>
    <t>valence-inconsistent. Excluded IAT since it is not in line with its measurement best practices.</t>
  </si>
  <si>
    <t>implicit racism. Excluded explicit attention to categories conditions.</t>
  </si>
  <si>
    <t>implicit ageism. Excluded explicit attention to categories conditions.</t>
  </si>
  <si>
    <t xml:space="preserve">implicit ageism. </t>
  </si>
  <si>
    <t xml:space="preserve">implicit racism. </t>
  </si>
  <si>
    <t>traditional. Excluded explicit attention to category condition.</t>
  </si>
  <si>
    <t>Race. Data is from a planned missingness design so measurements are not completely independent. Currently treated as independent samples for analysis.</t>
  </si>
  <si>
    <t>Race.  Data is from a planned missingness design so measurements are not completely independent. Currently treated as independent samples for analysis.</t>
  </si>
  <si>
    <t>Politics. Data is from a planned missingness design so measurements are not completely independent. Currently treated as independent samples for analysis.</t>
  </si>
  <si>
    <t>Self-Esteem. Data is from a planned missingness design so measurements are not completely independent. Currently treated as independent samples for analysis.</t>
  </si>
  <si>
    <t>Group AMP. Excluded Study 2 T2 since sample was not completely the same.</t>
  </si>
  <si>
    <t>FI. Data is aggregated from 5 studies, which each contains some of the measures. For analysis, treated as one independent sample.</t>
  </si>
  <si>
    <t>DR. Data is aggregated from 5 studies, which each contains some of the measures. For analysis, treated as one independent sample.</t>
  </si>
  <si>
    <t>HS. Data is aggregated from 5 studies, which each contains some of the measures. For analysis, treated as one independent sample.</t>
  </si>
  <si>
    <t>SG. Data is aggregated from 5 studies, which each contains some of the measures. For analysis, treated as one independent sample.</t>
  </si>
  <si>
    <t>WB. Data is aggregated from 5 studies, which each contains some of the measures. For analysis, treated as one independent sample.</t>
  </si>
  <si>
    <t>CE. Data is aggregated from 5 studies, which each contains some of the measures. For analysis, treated as one independent sample.</t>
  </si>
  <si>
    <t>TF. Data is aggregated from 5 studies, which each contains some of the measures. For analysis, treated as one independent sample.</t>
  </si>
  <si>
    <t>McNulty, J. K., Baker, L. R., &amp; Olson, M. A. (2014). Implicit self-evaluations predict changes in implicit partner evaluations. Psychological Science, 25, 1649–1657.</t>
  </si>
  <si>
    <t>3 years</t>
  </si>
  <si>
    <t>Implicit partner evaluation. Excluded Hicks et al 2016 since it used the same sample.</t>
  </si>
  <si>
    <t>Implicit self-evaluation. Excluded Hicks et al 2016 since it used the same sample.</t>
  </si>
  <si>
    <t>T1</t>
  </si>
  <si>
    <t>T2</t>
  </si>
  <si>
    <t>Self-Other + Positive, T1</t>
  </si>
  <si>
    <t>Self-Other + Positive, T2</t>
  </si>
  <si>
    <t>Positive-Negative + Self, T1</t>
  </si>
  <si>
    <t>Positive-Negative + Self, T2</t>
  </si>
  <si>
    <t>Standard, T1</t>
  </si>
  <si>
    <t>Standard, T2</t>
  </si>
  <si>
    <t>RT Score (log), T1</t>
  </si>
  <si>
    <t>RT Score (log), T2</t>
  </si>
  <si>
    <t>Baseline-corrected, T1</t>
  </si>
  <si>
    <t>Baseline-corrected, T2</t>
  </si>
  <si>
    <t>Kerry-Bush/good, T1</t>
  </si>
  <si>
    <t>Kerry-Bush/good, T2</t>
  </si>
  <si>
    <t>Bush-Kerry/bad, T1</t>
  </si>
  <si>
    <t>Bush-Kerry/bad, T2</t>
  </si>
  <si>
    <t>Female-male/self, T1</t>
  </si>
  <si>
    <t>Female-male/self, T2</t>
  </si>
  <si>
    <t>Male-female/other, T1</t>
  </si>
  <si>
    <t>Male-female/other, T2</t>
  </si>
  <si>
    <t>Candidate, T1</t>
  </si>
  <si>
    <t>Candidate, T2</t>
  </si>
  <si>
    <t>Gender Identity, T1</t>
  </si>
  <si>
    <t>Gender Identity, T2</t>
  </si>
  <si>
    <t>Asian-American/self, T1</t>
  </si>
  <si>
    <t>Asian-American/self, T2</t>
  </si>
  <si>
    <t>Coke-Pepsi/pleasant, T1</t>
  </si>
  <si>
    <t>Coke-Pepsi/pleasant, T2</t>
  </si>
  <si>
    <t>African American-European American/weapons, T1</t>
  </si>
  <si>
    <t>African American-European American/weapons, T2</t>
  </si>
  <si>
    <t>Male-female/science, T1</t>
  </si>
  <si>
    <t>Male-female/science, T2</t>
  </si>
  <si>
    <t>Bird–mammal/small–(large), T1</t>
  </si>
  <si>
    <t>Bird–mammal/small–(large), T2</t>
  </si>
  <si>
    <t>Mammal–bird/large–(small), T1</t>
  </si>
  <si>
    <t>Mammal–bird/large–(small), T2</t>
  </si>
  <si>
    <t>Young–old/able–(disabled), T1</t>
  </si>
  <si>
    <t>Young–old/able–(disabled), T2</t>
  </si>
  <si>
    <t>Old–young/disabled–(able), T1</t>
  </si>
  <si>
    <t>Old–young/disabled–(able), T2</t>
  </si>
  <si>
    <t>Male–female/math–(arts), T1</t>
  </si>
  <si>
    <t>Male–female/math–(arts), T2</t>
  </si>
  <si>
    <t>Female–male/arts–(math), T1</t>
  </si>
  <si>
    <t>Female–male/arts–(math), T2</t>
  </si>
  <si>
    <t>Black–White/weapons–(gadgets), T1</t>
  </si>
  <si>
    <t>Black–White/weapons–(gadgets), T2</t>
  </si>
  <si>
    <t>White–Black/gadgets–(weapons), T1</t>
  </si>
  <si>
    <t>White–Black/gadgets–(weapons), T2</t>
  </si>
  <si>
    <t>1 day</t>
  </si>
  <si>
    <t>2 days</t>
  </si>
  <si>
    <t>3 days</t>
  </si>
  <si>
    <t>4 days</t>
  </si>
  <si>
    <t>6 days</t>
  </si>
  <si>
    <t>Initial preference scores, days 1-2 correlation</t>
  </si>
  <si>
    <t>Initial preference scores, days 1-3 correlation</t>
  </si>
  <si>
    <t>Initial preference scores, days 2-3 correlation</t>
  </si>
  <si>
    <t>Initial preference scores, days 1-4 correlation</t>
  </si>
  <si>
    <t>Initial preference scores, days 2-4 correlation</t>
  </si>
  <si>
    <t>Initial preference scores, days 3-4 correlation</t>
  </si>
  <si>
    <t>Initial preference scores, days 1-5 correlation</t>
  </si>
  <si>
    <t>Initial preference scores, days 2-5 correlation</t>
  </si>
  <si>
    <t>Initial preference scores, days 3-5 correlation</t>
  </si>
  <si>
    <t>Initial preference scores, days 4-5 correlation</t>
  </si>
  <si>
    <t>Initial preference scores, days 1-6 correlation</t>
  </si>
  <si>
    <t>Initial preference scores, days 2-6 correlation</t>
  </si>
  <si>
    <t>Initial preference scores, days 3-6 correlation</t>
  </si>
  <si>
    <t>Initial preference scores, days 4-6 correlation</t>
  </si>
  <si>
    <t>Initial preference scores, days 5-7 correlation</t>
  </si>
  <si>
    <t>Initial preference scores, days 1-7 correlation</t>
  </si>
  <si>
    <t>Initial preference scores, days 2-7 correlation</t>
  </si>
  <si>
    <t>Initial preference scores, days 3-7 correlation</t>
  </si>
  <si>
    <t>Initial preference scores, days 4-7 correlation</t>
  </si>
  <si>
    <t>Initial preference scores, days 6-7 correlation</t>
  </si>
  <si>
    <t>IAT 5 out of 10, Table 2, T1</t>
  </si>
  <si>
    <t>IAT 5 out of 10, Table 2, T2</t>
  </si>
  <si>
    <t>Anxiety Control, Table 2, T1</t>
  </si>
  <si>
    <t>Anxiety Control, Table 2, T2</t>
  </si>
  <si>
    <t>Calmness Control, Table 2, T1</t>
  </si>
  <si>
    <t>Calmness Control, Table 2, T2</t>
  </si>
  <si>
    <t>Anxiety 5 out of 10, Table 2, T1</t>
  </si>
  <si>
    <t>Anxiety 5 out of 10, Table 2, T2</t>
  </si>
  <si>
    <t>Calmness 5 out of 10, Table 2, T1</t>
  </si>
  <si>
    <t>Calmness 5 out of 10, Table 2, T2</t>
  </si>
  <si>
    <t>IAT Control, Table 2, T1</t>
  </si>
  <si>
    <t>IAT Control, Table 2, T2</t>
  </si>
  <si>
    <t>Control, Table 2, T1</t>
  </si>
  <si>
    <t>Control, Table 2, T2</t>
  </si>
  <si>
    <t>5 out of 10, Table 2, T1</t>
  </si>
  <si>
    <t>5 out of 10, Table 2, T2</t>
  </si>
  <si>
    <t>Free association, Table 2, T1</t>
  </si>
  <si>
    <t>Free association, Table 2, T2</t>
  </si>
  <si>
    <t>D-Score, Section 3.3, T1</t>
  </si>
  <si>
    <t>D-Score, Section 3.3, T2</t>
  </si>
  <si>
    <t>D-Score physical activity, Section 3.3, T1</t>
  </si>
  <si>
    <t>D-Score physical activity, Section 3.3, T2</t>
  </si>
  <si>
    <t>D-Score sedentary behavior, Section 3.3, T1</t>
  </si>
  <si>
    <t>D-Score sedentary behavior, Section 3.3, T2</t>
  </si>
  <si>
    <t>real-real-real, T1-T2</t>
  </si>
  <si>
    <t>real-real-real, T1-T3</t>
  </si>
  <si>
    <t>real-real-real, T2-T3</t>
  </si>
  <si>
    <t>IAT1-IAT2, Regular IAT</t>
  </si>
  <si>
    <t>IAT1-IAT3, Regular IAT</t>
  </si>
  <si>
    <t>IAT1-IAT4, Regular IAT</t>
  </si>
  <si>
    <t>IAT2-IAT3, Regular IAT</t>
  </si>
  <si>
    <t>IAT2-IAT4, Regular IAT</t>
  </si>
  <si>
    <t>IAT3-IAT4, Regular IAT</t>
  </si>
  <si>
    <t>RW-P1-RW-P2, Response-window evaluative priming</t>
  </si>
  <si>
    <t>RW-P1-RW-P3, Response-window evaluative priming</t>
  </si>
  <si>
    <t>RW-P1-RW-P4, Response-window evaluative priming</t>
  </si>
  <si>
    <t>RW-P2-RW-P3, Response-window evaluative priming</t>
  </si>
  <si>
    <t>RW-P2-RW-P4, Response-window evaluative priming</t>
  </si>
  <si>
    <t>RW-P3-RW-P4, Response-window evaluative priming</t>
  </si>
  <si>
    <t>2 weeks</t>
  </si>
  <si>
    <t>6 weeks</t>
  </si>
  <si>
    <t>T3</t>
  </si>
  <si>
    <t>T4</t>
  </si>
  <si>
    <t>camp.t1</t>
  </si>
  <si>
    <t>candidate.t1</t>
  </si>
  <si>
    <t>camp.t2</t>
  </si>
  <si>
    <t>T1. Sample size from # of participants who contributed data to TRR</t>
  </si>
  <si>
    <t>T2. Sample size from # of participants who contributed data to TRR</t>
  </si>
  <si>
    <t>T1, anxiety, D600 in Table 4. Data have also been reported in Glashouwer &amp; de Jong 2009</t>
  </si>
  <si>
    <t>T2, anxiety, D600 in Table 4. Data have also been reported in Glashouwer &amp; de Jong 2009</t>
  </si>
  <si>
    <t>T1 depression, D600 in Table 5. Data have also been reported in Glashouwer &amp; de Jong 2009</t>
  </si>
  <si>
    <t>T2 depression, D600 in Table 5. Data have also been reported in Glashouwer &amp; de Jong 2009</t>
  </si>
  <si>
    <t>T1, D1 algorithm</t>
  </si>
  <si>
    <t>T2, D1 algorithm</t>
  </si>
  <si>
    <t>Homos.-IAT 1</t>
  </si>
  <si>
    <t>Homos.-IAT 2</t>
  </si>
  <si>
    <t>pretest</t>
  </si>
  <si>
    <t>posttest</t>
  </si>
  <si>
    <t xml:space="preserve">Used Angry bias, Happy bias, and Neutral bias from Table 2. </t>
  </si>
  <si>
    <t xml:space="preserve">Wave 1, Used Angry bias, Happy bias, and Neutral bias from Table 2. </t>
  </si>
  <si>
    <t xml:space="preserve">Wave 2, Used Angry bias, Happy bias, and Neutral bias from Table 2. </t>
  </si>
  <si>
    <t>real-real-real, T1</t>
  </si>
  <si>
    <t>real-real-real, T3</t>
  </si>
  <si>
    <t>real-real-real, T2</t>
  </si>
  <si>
    <t>real-real-fake, real IRAPs only, T1</t>
  </si>
  <si>
    <t>real-real-fake, real IRAPs only, T2</t>
  </si>
  <si>
    <t>Parts</t>
  </si>
  <si>
    <t>Parts_provided</t>
  </si>
  <si>
    <t>First session</t>
  </si>
  <si>
    <t>Second session</t>
  </si>
  <si>
    <t>Separate sessions, but no information apst that</t>
  </si>
  <si>
    <t>Regular IAT, IAT1</t>
  </si>
  <si>
    <t>Regular IAT, IAT2</t>
  </si>
  <si>
    <t>Regular IAT, IAT3</t>
  </si>
  <si>
    <t>Regular IAT, IAT4</t>
  </si>
  <si>
    <t>RW-P1</t>
  </si>
  <si>
    <t>RW-P2</t>
  </si>
  <si>
    <t>RW-P4</t>
  </si>
  <si>
    <t>RW-P3</t>
  </si>
  <si>
    <t>Splithalf</t>
  </si>
  <si>
    <t>Yang, J., Shi, Y., Luo, Y. L. L., Shi, J., &amp; Cai, H. (2014). The brief implicit association test is valid: Experimental evidence. Social Cognition, 32, 449–465.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</si>
</sst>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rgb="FF000000"/>
      <name val="Times New Roman"/>
      <family val="1"/>
    </font>
    <font>
      <sz val="9"/>
      <color rgb="FF000000"/>
      <name val="Tahoma"/>
      <family val="2"/>
    </font>
    <font>
      <b/>
      <sz val="9"/>
      <color rgb="FF000000"/>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1">
    <border>
      <left/>
      <right/>
      <top/>
      <bottom/>
      <diagonal/>
    </border>
  </borders>
  <cellStyleXfs count="2">
    <xf numFmtId="0" fontId="0" fillId="0" borderId="0"/>
    <xf numFmtId="0" fontId="4" fillId="0" borderId="0"/>
  </cellStyleXfs>
  <cellXfs count="14">
    <xf numFmtId="0" fontId="0" fillId="0" borderId="0" xfId="0"/>
    <xf numFmtId="0" fontId="1" fillId="0" borderId="0" xfId="0" applyFont="1"/>
    <xf numFmtId="0" fontId="0" fillId="0" borderId="0" xfId="0" applyAlignment="1">
      <alignment vertical="top"/>
    </xf>
    <xf numFmtId="164" fontId="0" fillId="0" borderId="0" xfId="0" applyNumberFormat="1"/>
    <xf numFmtId="0" fontId="0" fillId="0" borderId="0" xfId="0" applyAlignment="1">
      <alignment vertical="center"/>
    </xf>
    <xf numFmtId="0" fontId="1" fillId="2" borderId="0" xfId="0" applyFont="1" applyFill="1"/>
    <xf numFmtId="0" fontId="1" fillId="2" borderId="0" xfId="0"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164" fontId="1" fillId="6" borderId="0" xfId="0" applyNumberFormat="1" applyFont="1" applyFill="1" applyAlignment="1">
      <alignment horizontal="center" vertical="center"/>
    </xf>
    <xf numFmtId="0" fontId="0" fillId="0" borderId="0" xfId="0" quotePrefix="1"/>
    <xf numFmtId="49"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colors>
    <mruColors>
      <color rgb="FF92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E2A2-0FB3-2A43-96CF-79282F6E3964}">
  <dimension ref="A1:P33"/>
  <sheetViews>
    <sheetView workbookViewId="0">
      <selection sqref="A1:F1"/>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t="s">
        <v>162</v>
      </c>
      <c r="B2">
        <v>1</v>
      </c>
      <c r="C2">
        <v>1</v>
      </c>
      <c r="D2" t="s">
        <v>161</v>
      </c>
      <c r="E2" t="s">
        <v>0</v>
      </c>
      <c r="F2">
        <v>188</v>
      </c>
      <c r="G2" s="3">
        <v>0.28999999999999998</v>
      </c>
      <c r="H2" s="3"/>
      <c r="I2">
        <v>2</v>
      </c>
      <c r="N2" t="s">
        <v>163</v>
      </c>
      <c r="O2" t="s">
        <v>105</v>
      </c>
      <c r="P2" t="s">
        <v>219</v>
      </c>
    </row>
    <row r="3" spans="1:16" x14ac:dyDescent="0.2">
      <c r="A3" t="s">
        <v>164</v>
      </c>
      <c r="B3">
        <v>1</v>
      </c>
      <c r="C3">
        <v>1</v>
      </c>
      <c r="D3" t="s">
        <v>161</v>
      </c>
      <c r="E3" t="s">
        <v>0</v>
      </c>
      <c r="F3">
        <v>49</v>
      </c>
      <c r="G3" s="3">
        <f>FISHERINV(AVERAGE(FISHER(0.629),FISHER(0.812),FISHER(0.877),FISHER(0.84)))</f>
        <v>0.80550939691185719</v>
      </c>
      <c r="H3" s="3"/>
      <c r="I3">
        <v>2</v>
      </c>
      <c r="L3" t="s">
        <v>165</v>
      </c>
      <c r="M3">
        <v>4</v>
      </c>
      <c r="O3" t="s">
        <v>112</v>
      </c>
      <c r="P3" t="s">
        <v>219</v>
      </c>
    </row>
    <row r="4" spans="1:16" x14ac:dyDescent="0.2">
      <c r="A4" t="s">
        <v>166</v>
      </c>
      <c r="B4">
        <v>1</v>
      </c>
      <c r="C4">
        <v>1</v>
      </c>
      <c r="D4" t="s">
        <v>161</v>
      </c>
      <c r="E4" t="s">
        <v>0</v>
      </c>
      <c r="F4">
        <f>23+24</f>
        <v>47</v>
      </c>
      <c r="G4" s="3">
        <f>FISHERINV(AVERAGE(FISHER(0.45),FISHER(0.75)))</f>
        <v>0.62234761038705577</v>
      </c>
      <c r="H4" s="3"/>
      <c r="I4">
        <v>2</v>
      </c>
      <c r="L4" t="s">
        <v>167</v>
      </c>
      <c r="M4">
        <v>2</v>
      </c>
      <c r="O4" t="s">
        <v>112</v>
      </c>
      <c r="P4" t="s">
        <v>219</v>
      </c>
    </row>
    <row r="5" spans="1:16" x14ac:dyDescent="0.2">
      <c r="A5" t="s">
        <v>166</v>
      </c>
      <c r="B5">
        <v>2</v>
      </c>
      <c r="C5">
        <v>1</v>
      </c>
      <c r="D5" t="s">
        <v>161</v>
      </c>
      <c r="E5" t="s">
        <v>0</v>
      </c>
      <c r="F5">
        <f>25+32</f>
        <v>57</v>
      </c>
      <c r="G5" s="3">
        <f>FISHERINV(AVERAGE(FISHER(0.29),FISHER(0.37)))</f>
        <v>0.33059372268373965</v>
      </c>
      <c r="H5" s="3"/>
      <c r="I5">
        <v>2</v>
      </c>
      <c r="L5" t="s">
        <v>167</v>
      </c>
      <c r="M5">
        <v>2</v>
      </c>
      <c r="O5" t="s">
        <v>112</v>
      </c>
      <c r="P5" t="s">
        <v>219</v>
      </c>
    </row>
    <row r="6" spans="1:16" x14ac:dyDescent="0.2">
      <c r="A6" t="s">
        <v>166</v>
      </c>
      <c r="B6">
        <v>3</v>
      </c>
      <c r="C6">
        <v>1</v>
      </c>
      <c r="D6" t="s">
        <v>161</v>
      </c>
      <c r="E6" t="s">
        <v>0</v>
      </c>
      <c r="F6">
        <f>32+42</f>
        <v>74</v>
      </c>
      <c r="G6" s="3">
        <f>FISHERINV(AVERAGE(FISHER(0.6),FISHER(0.35)))</f>
        <v>0.4848423580970444</v>
      </c>
      <c r="H6" s="3"/>
      <c r="I6">
        <v>2</v>
      </c>
      <c r="L6" t="s">
        <v>167</v>
      </c>
      <c r="M6">
        <v>2</v>
      </c>
      <c r="O6" t="s">
        <v>112</v>
      </c>
      <c r="P6" t="s">
        <v>219</v>
      </c>
    </row>
    <row r="7" spans="1:16" x14ac:dyDescent="0.2">
      <c r="A7" t="s">
        <v>168</v>
      </c>
      <c r="B7">
        <v>1</v>
      </c>
      <c r="C7">
        <v>1</v>
      </c>
      <c r="D7" t="s">
        <v>161</v>
      </c>
      <c r="E7" t="s">
        <v>0</v>
      </c>
      <c r="F7">
        <f t="shared" ref="F7:F12" si="0">76/3</f>
        <v>25.333333333333332</v>
      </c>
      <c r="G7" s="3">
        <v>0.7</v>
      </c>
      <c r="H7" s="3"/>
      <c r="I7">
        <v>2</v>
      </c>
      <c r="N7" t="s">
        <v>600</v>
      </c>
      <c r="O7" t="s">
        <v>105</v>
      </c>
      <c r="P7" t="s">
        <v>219</v>
      </c>
    </row>
    <row r="8" spans="1:16" x14ac:dyDescent="0.2">
      <c r="A8" t="s">
        <v>168</v>
      </c>
      <c r="B8">
        <v>1</v>
      </c>
      <c r="C8">
        <v>1</v>
      </c>
      <c r="D8" t="s">
        <v>161</v>
      </c>
      <c r="E8" t="s">
        <v>0</v>
      </c>
      <c r="F8">
        <f t="shared" si="0"/>
        <v>25.333333333333332</v>
      </c>
      <c r="G8" s="3">
        <v>0.73</v>
      </c>
      <c r="H8" s="3"/>
      <c r="I8">
        <v>2</v>
      </c>
      <c r="N8" t="s">
        <v>602</v>
      </c>
      <c r="O8" t="s">
        <v>105</v>
      </c>
      <c r="P8" t="s">
        <v>219</v>
      </c>
    </row>
    <row r="9" spans="1:16" x14ac:dyDescent="0.2">
      <c r="A9" t="s">
        <v>168</v>
      </c>
      <c r="B9">
        <v>1</v>
      </c>
      <c r="C9">
        <v>1</v>
      </c>
      <c r="D9" t="s">
        <v>161</v>
      </c>
      <c r="E9" t="s">
        <v>0</v>
      </c>
      <c r="F9">
        <f t="shared" si="0"/>
        <v>25.333333333333332</v>
      </c>
      <c r="G9" s="3">
        <v>0.63</v>
      </c>
      <c r="H9" s="3"/>
      <c r="I9">
        <v>2</v>
      </c>
      <c r="N9" t="s">
        <v>601</v>
      </c>
      <c r="O9" t="s">
        <v>105</v>
      </c>
      <c r="P9" t="s">
        <v>219</v>
      </c>
    </row>
    <row r="10" spans="1:16" x14ac:dyDescent="0.2">
      <c r="A10" t="s">
        <v>168</v>
      </c>
      <c r="B10">
        <v>1</v>
      </c>
      <c r="C10">
        <v>2</v>
      </c>
      <c r="D10" t="s">
        <v>161</v>
      </c>
      <c r="E10" t="s">
        <v>0</v>
      </c>
      <c r="F10">
        <f t="shared" si="0"/>
        <v>25.333333333333332</v>
      </c>
      <c r="G10" s="3">
        <v>0.4</v>
      </c>
      <c r="H10" s="3"/>
      <c r="I10">
        <v>2</v>
      </c>
      <c r="N10" t="s">
        <v>603</v>
      </c>
      <c r="O10" t="s">
        <v>105</v>
      </c>
      <c r="P10" t="s">
        <v>219</v>
      </c>
    </row>
    <row r="11" spans="1:16" x14ac:dyDescent="0.2">
      <c r="A11" t="s">
        <v>168</v>
      </c>
      <c r="B11">
        <v>1</v>
      </c>
      <c r="C11">
        <v>2</v>
      </c>
      <c r="D11" t="s">
        <v>161</v>
      </c>
      <c r="E11" t="s">
        <v>0</v>
      </c>
      <c r="F11">
        <f t="shared" si="0"/>
        <v>25.333333333333332</v>
      </c>
      <c r="G11" s="3">
        <v>0.62</v>
      </c>
      <c r="H11" s="3"/>
      <c r="I11">
        <v>2</v>
      </c>
      <c r="N11" t="s">
        <v>604</v>
      </c>
      <c r="O11" t="s">
        <v>105</v>
      </c>
      <c r="P11" t="s">
        <v>219</v>
      </c>
    </row>
    <row r="12" spans="1:16" x14ac:dyDescent="0.2">
      <c r="A12" t="s">
        <v>168</v>
      </c>
      <c r="B12">
        <v>1</v>
      </c>
      <c r="C12">
        <v>3</v>
      </c>
      <c r="D12" t="s">
        <v>161</v>
      </c>
      <c r="E12" t="s">
        <v>0</v>
      </c>
      <c r="F12">
        <f t="shared" si="0"/>
        <v>25.333333333333332</v>
      </c>
      <c r="G12" s="3">
        <v>0.61</v>
      </c>
      <c r="H12" s="3"/>
      <c r="I12">
        <v>2</v>
      </c>
      <c r="N12" t="s">
        <v>170</v>
      </c>
      <c r="O12" t="s">
        <v>105</v>
      </c>
      <c r="P12" t="s">
        <v>219</v>
      </c>
    </row>
    <row r="13" spans="1:16" x14ac:dyDescent="0.2">
      <c r="A13" t="s">
        <v>171</v>
      </c>
      <c r="B13">
        <v>1</v>
      </c>
      <c r="C13">
        <v>1</v>
      </c>
      <c r="D13" t="s">
        <v>161</v>
      </c>
      <c r="E13" t="s">
        <v>0</v>
      </c>
      <c r="F13">
        <v>118</v>
      </c>
      <c r="G13" s="3">
        <v>0.78</v>
      </c>
      <c r="H13" s="3"/>
      <c r="I13">
        <v>3</v>
      </c>
      <c r="O13" t="s">
        <v>105</v>
      </c>
      <c r="P13" t="s">
        <v>219</v>
      </c>
    </row>
    <row r="14" spans="1:16" x14ac:dyDescent="0.2">
      <c r="A14" t="s">
        <v>172</v>
      </c>
      <c r="B14">
        <v>1</v>
      </c>
      <c r="C14">
        <v>1</v>
      </c>
      <c r="D14" t="s">
        <v>161</v>
      </c>
      <c r="E14" t="s">
        <v>0</v>
      </c>
      <c r="F14">
        <f>16+15</f>
        <v>31</v>
      </c>
      <c r="G14" s="3">
        <f>FISHERINV(AVERAGE(FISHER(0.23),FISHER(0.44)))</f>
        <v>0.33921937730655999</v>
      </c>
      <c r="H14" s="3"/>
      <c r="I14">
        <v>2</v>
      </c>
      <c r="L14" t="s">
        <v>173</v>
      </c>
      <c r="M14">
        <v>2</v>
      </c>
      <c r="O14" t="s">
        <v>112</v>
      </c>
      <c r="P14" t="s">
        <v>219</v>
      </c>
    </row>
    <row r="15" spans="1:16" x14ac:dyDescent="0.2">
      <c r="A15" t="s">
        <v>172</v>
      </c>
      <c r="B15">
        <v>2</v>
      </c>
      <c r="C15">
        <v>1</v>
      </c>
      <c r="D15" t="s">
        <v>161</v>
      </c>
      <c r="E15" t="s">
        <v>0</v>
      </c>
      <c r="F15">
        <v>19</v>
      </c>
      <c r="G15" s="3">
        <v>0.81</v>
      </c>
      <c r="H15" s="3"/>
      <c r="I15">
        <v>2</v>
      </c>
      <c r="O15" t="s">
        <v>105</v>
      </c>
      <c r="P15" t="s">
        <v>376</v>
      </c>
    </row>
    <row r="16" spans="1:16" x14ac:dyDescent="0.2">
      <c r="A16" t="s">
        <v>174</v>
      </c>
      <c r="B16">
        <v>1</v>
      </c>
      <c r="C16">
        <v>1</v>
      </c>
      <c r="D16" t="s">
        <v>161</v>
      </c>
      <c r="E16" t="s">
        <v>0</v>
      </c>
      <c r="F16">
        <v>32</v>
      </c>
      <c r="G16" s="3">
        <v>0.71499999999999997</v>
      </c>
      <c r="H16" s="3"/>
      <c r="I16">
        <v>2</v>
      </c>
      <c r="O16" t="s">
        <v>105</v>
      </c>
      <c r="P16" t="s">
        <v>376</v>
      </c>
    </row>
    <row r="17" spans="1:16" x14ac:dyDescent="0.2">
      <c r="A17" t="s">
        <v>175</v>
      </c>
      <c r="B17">
        <v>1</v>
      </c>
      <c r="C17">
        <v>1</v>
      </c>
      <c r="D17" t="s">
        <v>161</v>
      </c>
      <c r="E17" t="s">
        <v>0</v>
      </c>
      <c r="F17">
        <v>26</v>
      </c>
      <c r="G17" s="3">
        <v>0.41</v>
      </c>
      <c r="H17" s="3"/>
      <c r="I17">
        <v>2</v>
      </c>
      <c r="O17" t="s">
        <v>105</v>
      </c>
      <c r="P17" t="s">
        <v>376</v>
      </c>
    </row>
    <row r="18" spans="1:16" x14ac:dyDescent="0.2">
      <c r="A18" t="s">
        <v>176</v>
      </c>
      <c r="B18">
        <v>1</v>
      </c>
      <c r="C18">
        <v>1</v>
      </c>
      <c r="D18" t="s">
        <v>161</v>
      </c>
      <c r="E18" t="s">
        <v>0</v>
      </c>
      <c r="F18">
        <v>47</v>
      </c>
      <c r="G18" s="3">
        <v>0.64400000000000002</v>
      </c>
      <c r="H18" s="3"/>
      <c r="I18">
        <v>2</v>
      </c>
      <c r="O18" t="s">
        <v>105</v>
      </c>
      <c r="P18" t="s">
        <v>376</v>
      </c>
    </row>
    <row r="19" spans="1:16" x14ac:dyDescent="0.2">
      <c r="A19" t="s">
        <v>180</v>
      </c>
      <c r="B19">
        <v>1</v>
      </c>
      <c r="C19">
        <v>1</v>
      </c>
      <c r="D19" t="s">
        <v>161</v>
      </c>
      <c r="E19" t="s">
        <v>0</v>
      </c>
      <c r="F19">
        <v>58</v>
      </c>
      <c r="G19" s="3">
        <v>0.59599999999999997</v>
      </c>
      <c r="H19" s="3"/>
      <c r="I19">
        <v>2</v>
      </c>
      <c r="O19" t="s">
        <v>105</v>
      </c>
      <c r="P19" t="s">
        <v>376</v>
      </c>
    </row>
    <row r="20" spans="1:16" x14ac:dyDescent="0.2">
      <c r="A20" t="s">
        <v>181</v>
      </c>
      <c r="B20">
        <v>1</v>
      </c>
      <c r="C20">
        <v>1</v>
      </c>
      <c r="D20" t="s">
        <v>161</v>
      </c>
      <c r="E20" t="s">
        <v>0</v>
      </c>
      <c r="F20">
        <v>79</v>
      </c>
      <c r="G20" s="3">
        <f>(2*H20)/(1+H20)</f>
        <v>0.83720930232558133</v>
      </c>
      <c r="H20" s="3">
        <v>0.72</v>
      </c>
      <c r="I20">
        <v>2</v>
      </c>
      <c r="O20" t="s">
        <v>105</v>
      </c>
      <c r="P20" t="s">
        <v>376</v>
      </c>
    </row>
    <row r="21" spans="1:16" x14ac:dyDescent="0.2">
      <c r="A21" t="s">
        <v>214</v>
      </c>
      <c r="B21">
        <v>2</v>
      </c>
      <c r="C21">
        <v>1</v>
      </c>
      <c r="D21" t="s">
        <v>161</v>
      </c>
      <c r="E21" t="s">
        <v>0</v>
      </c>
      <c r="F21">
        <v>67</v>
      </c>
      <c r="G21" s="3">
        <v>0.08</v>
      </c>
      <c r="H21" s="3"/>
      <c r="I21">
        <v>2</v>
      </c>
      <c r="O21" t="s">
        <v>105</v>
      </c>
      <c r="P21" t="s">
        <v>219</v>
      </c>
    </row>
    <row r="22" spans="1:16" x14ac:dyDescent="0.2">
      <c r="A22" t="s">
        <v>214</v>
      </c>
      <c r="B22">
        <v>2</v>
      </c>
      <c r="C22">
        <v>1</v>
      </c>
      <c r="D22" t="s">
        <v>161</v>
      </c>
      <c r="E22" t="s">
        <v>0</v>
      </c>
      <c r="F22">
        <v>67</v>
      </c>
      <c r="G22" s="3">
        <v>0.08</v>
      </c>
      <c r="H22" s="3"/>
      <c r="I22">
        <v>2</v>
      </c>
      <c r="O22" t="s">
        <v>105</v>
      </c>
      <c r="P22" t="s">
        <v>219</v>
      </c>
    </row>
    <row r="23" spans="1:16" x14ac:dyDescent="0.2">
      <c r="A23" t="s">
        <v>215</v>
      </c>
      <c r="B23">
        <v>1</v>
      </c>
      <c r="C23">
        <v>1</v>
      </c>
      <c r="D23" t="s">
        <v>161</v>
      </c>
      <c r="E23" t="s">
        <v>0</v>
      </c>
      <c r="F23">
        <v>48</v>
      </c>
      <c r="G23" s="3">
        <v>0.32</v>
      </c>
      <c r="H23" s="3"/>
      <c r="I23">
        <v>2</v>
      </c>
      <c r="N23" t="s">
        <v>216</v>
      </c>
      <c r="O23" t="s">
        <v>105</v>
      </c>
      <c r="P23" t="s">
        <v>219</v>
      </c>
    </row>
    <row r="24" spans="1:16" x14ac:dyDescent="0.2">
      <c r="A24" t="s">
        <v>215</v>
      </c>
      <c r="B24">
        <v>1</v>
      </c>
      <c r="C24">
        <v>1</v>
      </c>
      <c r="D24" t="s">
        <v>161</v>
      </c>
      <c r="E24" t="s">
        <v>0</v>
      </c>
      <c r="F24">
        <v>48</v>
      </c>
      <c r="G24" s="3">
        <v>0.42</v>
      </c>
      <c r="H24" s="3"/>
      <c r="I24">
        <v>2</v>
      </c>
      <c r="N24" t="s">
        <v>217</v>
      </c>
      <c r="O24" t="s">
        <v>105</v>
      </c>
      <c r="P24" t="s">
        <v>219</v>
      </c>
    </row>
    <row r="25" spans="1:16" x14ac:dyDescent="0.2">
      <c r="G25" s="3"/>
      <c r="H25" s="3"/>
    </row>
    <row r="26" spans="1:16" x14ac:dyDescent="0.2">
      <c r="G26" s="3"/>
      <c r="H26" s="3"/>
    </row>
    <row r="27" spans="1:16" x14ac:dyDescent="0.2">
      <c r="G27" s="3"/>
      <c r="H27" s="3"/>
    </row>
    <row r="28" spans="1:16" x14ac:dyDescent="0.2">
      <c r="G28" s="3"/>
      <c r="H28" s="3"/>
    </row>
    <row r="29" spans="1:16" x14ac:dyDescent="0.2">
      <c r="A29" t="s">
        <v>168</v>
      </c>
      <c r="B29">
        <v>1</v>
      </c>
      <c r="C29">
        <v>1</v>
      </c>
      <c r="D29" t="s">
        <v>161</v>
      </c>
      <c r="E29" t="s">
        <v>3</v>
      </c>
      <c r="F29">
        <f>76/3</f>
        <v>25.333333333333332</v>
      </c>
      <c r="G29" s="3">
        <v>0.51</v>
      </c>
      <c r="H29" s="3"/>
      <c r="K29" t="s">
        <v>372</v>
      </c>
      <c r="N29" t="s">
        <v>563</v>
      </c>
      <c r="O29" t="s">
        <v>105</v>
      </c>
      <c r="P29" t="s">
        <v>219</v>
      </c>
    </row>
    <row r="30" spans="1:16" x14ac:dyDescent="0.2">
      <c r="A30" t="s">
        <v>168</v>
      </c>
      <c r="B30">
        <v>1</v>
      </c>
      <c r="C30">
        <v>1</v>
      </c>
      <c r="D30" t="s">
        <v>161</v>
      </c>
      <c r="E30" t="s">
        <v>3</v>
      </c>
      <c r="F30">
        <f>76/3</f>
        <v>25.333333333333332</v>
      </c>
      <c r="G30" s="3">
        <v>0.3</v>
      </c>
      <c r="H30" s="3"/>
      <c r="K30" t="s">
        <v>372</v>
      </c>
      <c r="N30" t="s">
        <v>564</v>
      </c>
      <c r="O30" t="s">
        <v>105</v>
      </c>
      <c r="P30" t="s">
        <v>219</v>
      </c>
    </row>
    <row r="31" spans="1:16" x14ac:dyDescent="0.2">
      <c r="A31" t="s">
        <v>168</v>
      </c>
      <c r="B31">
        <v>1</v>
      </c>
      <c r="C31">
        <v>1</v>
      </c>
      <c r="D31" t="s">
        <v>161</v>
      </c>
      <c r="E31" t="s">
        <v>3</v>
      </c>
      <c r="F31">
        <f>76/3</f>
        <v>25.333333333333332</v>
      </c>
      <c r="G31" s="3">
        <v>0.59</v>
      </c>
      <c r="H31" s="3"/>
      <c r="K31" t="s">
        <v>372</v>
      </c>
      <c r="N31" t="s">
        <v>565</v>
      </c>
      <c r="O31" t="s">
        <v>105</v>
      </c>
      <c r="P31" t="s">
        <v>219</v>
      </c>
    </row>
    <row r="32" spans="1:16" x14ac:dyDescent="0.2">
      <c r="A32" t="s">
        <v>168</v>
      </c>
      <c r="B32">
        <v>1</v>
      </c>
      <c r="C32">
        <v>2</v>
      </c>
      <c r="D32" t="s">
        <v>161</v>
      </c>
      <c r="E32" t="s">
        <v>3</v>
      </c>
      <c r="F32">
        <f>76/3</f>
        <v>25.333333333333332</v>
      </c>
      <c r="G32" s="3">
        <v>0.32</v>
      </c>
      <c r="H32" s="3"/>
      <c r="K32" t="s">
        <v>372</v>
      </c>
      <c r="N32" t="s">
        <v>169</v>
      </c>
      <c r="O32" t="s">
        <v>105</v>
      </c>
      <c r="P32" t="s">
        <v>219</v>
      </c>
    </row>
    <row r="33" spans="1:16" x14ac:dyDescent="0.2">
      <c r="A33" t="s">
        <v>179</v>
      </c>
      <c r="B33">
        <v>2</v>
      </c>
      <c r="C33">
        <v>1</v>
      </c>
      <c r="D33" t="s">
        <v>161</v>
      </c>
      <c r="E33" t="s">
        <v>3</v>
      </c>
      <c r="F33">
        <v>23</v>
      </c>
      <c r="G33" s="3">
        <v>0.49</v>
      </c>
      <c r="H33" s="3"/>
      <c r="K33" t="s">
        <v>177</v>
      </c>
      <c r="O33" t="s">
        <v>105</v>
      </c>
      <c r="P33" t="s">
        <v>376</v>
      </c>
    </row>
  </sheetData>
  <sortState xmlns:xlrd2="http://schemas.microsoft.com/office/spreadsheetml/2017/richdata2" ref="A2:P737">
    <sortCondition ref="E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64F9-5C2C-DB44-8023-011B6DCF3D45}">
  <dimension ref="A1:G26"/>
  <sheetViews>
    <sheetView tabSelected="1" workbookViewId="0">
      <selection activeCell="G27" sqref="G27"/>
    </sheetView>
  </sheetViews>
  <sheetFormatPr baseColWidth="10" defaultRowHeight="15" x14ac:dyDescent="0.2"/>
  <cols>
    <col min="1" max="1" width="55.83203125" customWidth="1"/>
  </cols>
  <sheetData>
    <row r="1" spans="1:6" x14ac:dyDescent="0.2">
      <c r="A1" s="5" t="s">
        <v>8</v>
      </c>
      <c r="B1" s="6" t="s">
        <v>19</v>
      </c>
      <c r="C1" s="6" t="s">
        <v>18</v>
      </c>
      <c r="D1" s="6" t="s">
        <v>111</v>
      </c>
      <c r="E1" s="7" t="s">
        <v>6</v>
      </c>
      <c r="F1" s="7" t="s">
        <v>2</v>
      </c>
    </row>
    <row r="2" spans="1:6" x14ac:dyDescent="0.2">
      <c r="A2" t="s">
        <v>162</v>
      </c>
      <c r="B2">
        <v>1</v>
      </c>
      <c r="C2">
        <v>1</v>
      </c>
      <c r="D2" t="s">
        <v>161</v>
      </c>
      <c r="E2" t="s">
        <v>0</v>
      </c>
      <c r="F2">
        <v>188</v>
      </c>
    </row>
    <row r="3" spans="1:6" x14ac:dyDescent="0.2">
      <c r="A3" t="s">
        <v>164</v>
      </c>
      <c r="B3">
        <v>1</v>
      </c>
      <c r="C3">
        <v>1</v>
      </c>
      <c r="D3" t="s">
        <v>161</v>
      </c>
      <c r="E3" t="s">
        <v>0</v>
      </c>
      <c r="F3">
        <v>49</v>
      </c>
    </row>
    <row r="4" spans="1:6" x14ac:dyDescent="0.2">
      <c r="A4" t="s">
        <v>166</v>
      </c>
      <c r="B4">
        <v>1</v>
      </c>
      <c r="C4">
        <v>1</v>
      </c>
      <c r="D4" t="s">
        <v>161</v>
      </c>
      <c r="E4" t="s">
        <v>0</v>
      </c>
      <c r="F4">
        <f>23+24</f>
        <v>47</v>
      </c>
    </row>
    <row r="5" spans="1:6" x14ac:dyDescent="0.2">
      <c r="A5" t="s">
        <v>166</v>
      </c>
      <c r="B5">
        <v>2</v>
      </c>
      <c r="C5">
        <v>1</v>
      </c>
      <c r="D5" t="s">
        <v>161</v>
      </c>
      <c r="E5" t="s">
        <v>0</v>
      </c>
      <c r="F5">
        <f>25+32</f>
        <v>57</v>
      </c>
    </row>
    <row r="6" spans="1:6" x14ac:dyDescent="0.2">
      <c r="A6" t="s">
        <v>166</v>
      </c>
      <c r="B6">
        <v>3</v>
      </c>
      <c r="C6">
        <v>1</v>
      </c>
      <c r="D6" t="s">
        <v>161</v>
      </c>
      <c r="E6" t="s">
        <v>0</v>
      </c>
      <c r="F6">
        <f>32+42</f>
        <v>74</v>
      </c>
    </row>
    <row r="7" spans="1:6" x14ac:dyDescent="0.2">
      <c r="A7" t="s">
        <v>168</v>
      </c>
      <c r="B7">
        <v>1</v>
      </c>
      <c r="C7">
        <v>1</v>
      </c>
      <c r="D7" t="s">
        <v>161</v>
      </c>
      <c r="E7" t="s">
        <v>0</v>
      </c>
      <c r="F7">
        <f t="shared" ref="F7:F9" si="0">76/3</f>
        <v>25.333333333333332</v>
      </c>
    </row>
    <row r="8" spans="1:6" x14ac:dyDescent="0.2">
      <c r="A8" t="s">
        <v>168</v>
      </c>
      <c r="B8">
        <v>1</v>
      </c>
      <c r="C8">
        <v>2</v>
      </c>
      <c r="D8" t="s">
        <v>161</v>
      </c>
      <c r="E8" t="s">
        <v>0</v>
      </c>
      <c r="F8">
        <f t="shared" si="0"/>
        <v>25.333333333333332</v>
      </c>
    </row>
    <row r="9" spans="1:6" x14ac:dyDescent="0.2">
      <c r="A9" t="s">
        <v>168</v>
      </c>
      <c r="B9">
        <v>1</v>
      </c>
      <c r="C9">
        <v>3</v>
      </c>
      <c r="D9" t="s">
        <v>161</v>
      </c>
      <c r="E9" t="s">
        <v>0</v>
      </c>
      <c r="F9">
        <f t="shared" si="0"/>
        <v>25.333333333333332</v>
      </c>
    </row>
    <row r="10" spans="1:6" x14ac:dyDescent="0.2">
      <c r="A10" t="s">
        <v>171</v>
      </c>
      <c r="B10">
        <v>1</v>
      </c>
      <c r="C10">
        <v>1</v>
      </c>
      <c r="D10" t="s">
        <v>161</v>
      </c>
      <c r="E10" t="s">
        <v>0</v>
      </c>
      <c r="F10">
        <v>118</v>
      </c>
    </row>
    <row r="11" spans="1:6" x14ac:dyDescent="0.2">
      <c r="A11" t="s">
        <v>172</v>
      </c>
      <c r="B11">
        <v>1</v>
      </c>
      <c r="C11">
        <v>1</v>
      </c>
      <c r="D11" t="s">
        <v>161</v>
      </c>
      <c r="E11" t="s">
        <v>0</v>
      </c>
      <c r="F11">
        <f>16+15</f>
        <v>31</v>
      </c>
    </row>
    <row r="12" spans="1:6" x14ac:dyDescent="0.2">
      <c r="A12" t="s">
        <v>172</v>
      </c>
      <c r="B12">
        <v>2</v>
      </c>
      <c r="C12">
        <v>1</v>
      </c>
      <c r="D12" t="s">
        <v>161</v>
      </c>
      <c r="E12" t="s">
        <v>0</v>
      </c>
      <c r="F12">
        <v>19</v>
      </c>
    </row>
    <row r="13" spans="1:6" x14ac:dyDescent="0.2">
      <c r="A13" t="s">
        <v>174</v>
      </c>
      <c r="B13">
        <v>1</v>
      </c>
      <c r="C13">
        <v>1</v>
      </c>
      <c r="D13" t="s">
        <v>161</v>
      </c>
      <c r="E13" t="s">
        <v>0</v>
      </c>
      <c r="F13">
        <v>32</v>
      </c>
    </row>
    <row r="14" spans="1:6" x14ac:dyDescent="0.2">
      <c r="A14" t="s">
        <v>175</v>
      </c>
      <c r="B14">
        <v>1</v>
      </c>
      <c r="C14">
        <v>1</v>
      </c>
      <c r="D14" t="s">
        <v>161</v>
      </c>
      <c r="E14" t="s">
        <v>0</v>
      </c>
      <c r="F14">
        <v>26</v>
      </c>
    </row>
    <row r="15" spans="1:6" x14ac:dyDescent="0.2">
      <c r="A15" t="s">
        <v>176</v>
      </c>
      <c r="B15">
        <v>1</v>
      </c>
      <c r="C15">
        <v>1</v>
      </c>
      <c r="D15" t="s">
        <v>161</v>
      </c>
      <c r="E15" t="s">
        <v>0</v>
      </c>
      <c r="F15">
        <v>47</v>
      </c>
    </row>
    <row r="16" spans="1:6" x14ac:dyDescent="0.2">
      <c r="A16" t="s">
        <v>180</v>
      </c>
      <c r="B16">
        <v>1</v>
      </c>
      <c r="C16">
        <v>1</v>
      </c>
      <c r="D16" t="s">
        <v>161</v>
      </c>
      <c r="E16" t="s">
        <v>0</v>
      </c>
      <c r="F16">
        <v>58</v>
      </c>
    </row>
    <row r="17" spans="1:7" x14ac:dyDescent="0.2">
      <c r="A17" t="s">
        <v>181</v>
      </c>
      <c r="B17">
        <v>1</v>
      </c>
      <c r="C17">
        <v>1</v>
      </c>
      <c r="D17" t="s">
        <v>161</v>
      </c>
      <c r="E17" t="s">
        <v>0</v>
      </c>
      <c r="F17">
        <v>79</v>
      </c>
    </row>
    <row r="18" spans="1:7" x14ac:dyDescent="0.2">
      <c r="A18" t="s">
        <v>214</v>
      </c>
      <c r="B18">
        <v>2</v>
      </c>
      <c r="C18">
        <v>1</v>
      </c>
      <c r="D18" t="s">
        <v>161</v>
      </c>
      <c r="E18" t="s">
        <v>0</v>
      </c>
      <c r="F18">
        <v>67</v>
      </c>
    </row>
    <row r="19" spans="1:7" x14ac:dyDescent="0.2">
      <c r="A19" t="s">
        <v>215</v>
      </c>
      <c r="B19">
        <v>1</v>
      </c>
      <c r="C19">
        <v>1</v>
      </c>
      <c r="D19" t="s">
        <v>161</v>
      </c>
      <c r="E19" t="s">
        <v>0</v>
      </c>
      <c r="F19">
        <v>48</v>
      </c>
      <c r="G19">
        <f>SUM(F2:F19)</f>
        <v>1016</v>
      </c>
    </row>
    <row r="24" spans="1:7" x14ac:dyDescent="0.2">
      <c r="A24" t="s">
        <v>168</v>
      </c>
      <c r="B24">
        <v>1</v>
      </c>
      <c r="C24">
        <v>1</v>
      </c>
      <c r="D24" t="s">
        <v>161</v>
      </c>
      <c r="E24" t="s">
        <v>3</v>
      </c>
      <c r="F24">
        <f>76/3</f>
        <v>25.333333333333332</v>
      </c>
    </row>
    <row r="25" spans="1:7" x14ac:dyDescent="0.2">
      <c r="A25" t="s">
        <v>168</v>
      </c>
      <c r="B25">
        <v>1</v>
      </c>
      <c r="C25">
        <v>2</v>
      </c>
      <c r="D25" t="s">
        <v>161</v>
      </c>
      <c r="E25" t="s">
        <v>3</v>
      </c>
      <c r="F25">
        <f>76/3</f>
        <v>25.333333333333332</v>
      </c>
    </row>
    <row r="26" spans="1:7" x14ac:dyDescent="0.2">
      <c r="A26" t="s">
        <v>179</v>
      </c>
      <c r="B26">
        <v>2</v>
      </c>
      <c r="C26">
        <v>1</v>
      </c>
      <c r="D26" t="s">
        <v>161</v>
      </c>
      <c r="E26" t="s">
        <v>3</v>
      </c>
      <c r="F26">
        <v>23</v>
      </c>
      <c r="G26">
        <f>SUM(F24:F26)</f>
        <v>73.666666666666657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6DC7-9A39-E24B-AC3B-88802F01F8CB}">
  <dimension ref="A1:P318"/>
  <sheetViews>
    <sheetView topLeftCell="A285" workbookViewId="0">
      <selection activeCell="G319" sqref="G319"/>
    </sheetView>
  </sheetViews>
  <sheetFormatPr baseColWidth="10" defaultColWidth="8.83203125" defaultRowHeight="15" x14ac:dyDescent="0.2"/>
  <cols>
    <col min="1" max="1" width="55.16406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s="2" t="s">
        <v>28</v>
      </c>
      <c r="B2">
        <v>1</v>
      </c>
      <c r="C2">
        <v>1</v>
      </c>
      <c r="D2" t="s">
        <v>12</v>
      </c>
      <c r="E2" t="s">
        <v>0</v>
      </c>
      <c r="F2">
        <f>300-16</f>
        <v>284</v>
      </c>
      <c r="G2" s="3">
        <f>(2*H2)/(1+H2)</f>
        <v>0.72611464968152872</v>
      </c>
      <c r="H2" s="3">
        <v>0.56999999999999995</v>
      </c>
      <c r="I2">
        <v>2</v>
      </c>
      <c r="K2" s="1"/>
      <c r="N2" t="s">
        <v>16</v>
      </c>
      <c r="O2" t="s">
        <v>105</v>
      </c>
      <c r="P2" t="s">
        <v>219</v>
      </c>
    </row>
    <row r="3" spans="1:16" x14ac:dyDescent="0.2">
      <c r="A3" s="2" t="s">
        <v>28</v>
      </c>
      <c r="B3">
        <v>1</v>
      </c>
      <c r="C3">
        <v>1</v>
      </c>
      <c r="D3" t="s">
        <v>12</v>
      </c>
      <c r="E3" t="s">
        <v>0</v>
      </c>
      <c r="F3">
        <f>300-8</f>
        <v>292</v>
      </c>
      <c r="G3" s="3">
        <f>(2*H3)/(1+H3)</f>
        <v>0.67549668874172186</v>
      </c>
      <c r="H3" s="3">
        <v>0.51</v>
      </c>
      <c r="I3">
        <v>2</v>
      </c>
      <c r="N3" t="s">
        <v>13</v>
      </c>
      <c r="O3" t="s">
        <v>105</v>
      </c>
      <c r="P3" t="s">
        <v>219</v>
      </c>
    </row>
    <row r="4" spans="1:16" x14ac:dyDescent="0.2">
      <c r="A4" s="2" t="s">
        <v>28</v>
      </c>
      <c r="B4">
        <v>1</v>
      </c>
      <c r="C4">
        <v>1</v>
      </c>
      <c r="D4" t="s">
        <v>12</v>
      </c>
      <c r="E4" t="s">
        <v>0</v>
      </c>
      <c r="F4">
        <f>300-14</f>
        <v>286</v>
      </c>
      <c r="G4" s="3">
        <f>(2*H4)/(1+H4)</f>
        <v>0.68421052631578949</v>
      </c>
      <c r="H4" s="3">
        <v>0.52</v>
      </c>
      <c r="I4">
        <v>2</v>
      </c>
      <c r="N4" t="s">
        <v>14</v>
      </c>
      <c r="O4" t="s">
        <v>105</v>
      </c>
      <c r="P4" t="s">
        <v>219</v>
      </c>
    </row>
    <row r="5" spans="1:16" x14ac:dyDescent="0.2">
      <c r="A5" s="2" t="s">
        <v>28</v>
      </c>
      <c r="B5">
        <v>1</v>
      </c>
      <c r="C5">
        <v>1</v>
      </c>
      <c r="D5" t="s">
        <v>12</v>
      </c>
      <c r="E5" t="s">
        <v>0</v>
      </c>
      <c r="F5">
        <f>300-13</f>
        <v>287</v>
      </c>
      <c r="G5" s="3">
        <f>(2*H5)/(1+H5)</f>
        <v>0.64864864864864868</v>
      </c>
      <c r="H5" s="3">
        <v>0.48</v>
      </c>
      <c r="I5">
        <v>2</v>
      </c>
      <c r="N5" t="s">
        <v>15</v>
      </c>
      <c r="O5" t="s">
        <v>105</v>
      </c>
      <c r="P5" t="s">
        <v>219</v>
      </c>
    </row>
    <row r="6" spans="1:16" x14ac:dyDescent="0.2">
      <c r="A6" s="2" t="s">
        <v>30</v>
      </c>
      <c r="B6">
        <v>1</v>
      </c>
      <c r="C6">
        <v>1</v>
      </c>
      <c r="D6" t="s">
        <v>12</v>
      </c>
      <c r="E6" t="s">
        <v>0</v>
      </c>
      <c r="F6">
        <v>1855</v>
      </c>
      <c r="G6" s="3">
        <f>(2*H6)/(1+H6)</f>
        <v>0.86363636363636365</v>
      </c>
      <c r="H6" s="3">
        <v>0.76</v>
      </c>
      <c r="I6">
        <v>2</v>
      </c>
      <c r="O6" t="s">
        <v>105</v>
      </c>
      <c r="P6" t="s">
        <v>219</v>
      </c>
    </row>
    <row r="7" spans="1:16" x14ac:dyDescent="0.2">
      <c r="A7" t="s">
        <v>26</v>
      </c>
      <c r="B7">
        <v>1</v>
      </c>
      <c r="C7">
        <v>1</v>
      </c>
      <c r="D7" t="s">
        <v>12</v>
      </c>
      <c r="E7" t="s">
        <v>0</v>
      </c>
      <c r="F7">
        <v>174</v>
      </c>
      <c r="G7" s="3">
        <v>0.7</v>
      </c>
      <c r="H7" s="3"/>
      <c r="I7">
        <v>2</v>
      </c>
      <c r="N7" t="s">
        <v>24</v>
      </c>
      <c r="O7" t="s">
        <v>105</v>
      </c>
      <c r="P7" t="s">
        <v>219</v>
      </c>
    </row>
    <row r="8" spans="1:16" x14ac:dyDescent="0.2">
      <c r="A8" t="s">
        <v>26</v>
      </c>
      <c r="B8">
        <v>1</v>
      </c>
      <c r="C8">
        <v>1</v>
      </c>
      <c r="D8" t="s">
        <v>12</v>
      </c>
      <c r="E8" t="s">
        <v>0</v>
      </c>
      <c r="F8">
        <v>174</v>
      </c>
      <c r="G8" s="3">
        <v>0.76</v>
      </c>
      <c r="H8" s="3"/>
      <c r="I8">
        <v>2</v>
      </c>
      <c r="N8" t="s">
        <v>25</v>
      </c>
      <c r="O8" t="s">
        <v>105</v>
      </c>
      <c r="P8" t="s">
        <v>219</v>
      </c>
    </row>
    <row r="9" spans="1:16" x14ac:dyDescent="0.2">
      <c r="A9" t="s">
        <v>31</v>
      </c>
      <c r="B9">
        <v>1</v>
      </c>
      <c r="C9">
        <v>1</v>
      </c>
      <c r="D9" t="s">
        <v>12</v>
      </c>
      <c r="E9" t="s">
        <v>0</v>
      </c>
      <c r="F9">
        <v>218</v>
      </c>
      <c r="G9" s="3">
        <f>(2*H9)/(1+H9)</f>
        <v>0.70129870129870131</v>
      </c>
      <c r="H9" s="3">
        <v>0.54</v>
      </c>
      <c r="I9">
        <v>2</v>
      </c>
      <c r="O9" t="s">
        <v>105</v>
      </c>
      <c r="P9" t="s">
        <v>219</v>
      </c>
    </row>
    <row r="10" spans="1:16" x14ac:dyDescent="0.2">
      <c r="A10" t="s">
        <v>34</v>
      </c>
      <c r="B10">
        <v>1</v>
      </c>
      <c r="C10">
        <v>1</v>
      </c>
      <c r="D10" t="s">
        <v>12</v>
      </c>
      <c r="E10" t="s">
        <v>0</v>
      </c>
      <c r="F10">
        <v>209</v>
      </c>
      <c r="G10" s="3">
        <f>(2*H10)/(1+H10)</f>
        <v>0.81656804733727806</v>
      </c>
      <c r="H10" s="3">
        <v>0.69</v>
      </c>
      <c r="I10">
        <v>2</v>
      </c>
      <c r="N10" t="s">
        <v>32</v>
      </c>
      <c r="O10" t="s">
        <v>105</v>
      </c>
      <c r="P10" t="s">
        <v>219</v>
      </c>
    </row>
    <row r="11" spans="1:16" x14ac:dyDescent="0.2">
      <c r="A11" t="s">
        <v>34</v>
      </c>
      <c r="B11">
        <v>1</v>
      </c>
      <c r="C11">
        <v>1</v>
      </c>
      <c r="D11" t="s">
        <v>12</v>
      </c>
      <c r="E11" t="s">
        <v>0</v>
      </c>
      <c r="F11">
        <v>209</v>
      </c>
      <c r="G11" s="3">
        <f>(2*H11)/(1+H11)</f>
        <v>0.87005649717514122</v>
      </c>
      <c r="H11" s="3">
        <v>0.77</v>
      </c>
      <c r="I11">
        <v>2</v>
      </c>
      <c r="N11" t="s">
        <v>33</v>
      </c>
      <c r="O11" t="s">
        <v>105</v>
      </c>
      <c r="P11" t="s">
        <v>219</v>
      </c>
    </row>
    <row r="12" spans="1:16" x14ac:dyDescent="0.2">
      <c r="A12" t="s">
        <v>34</v>
      </c>
      <c r="B12">
        <v>2</v>
      </c>
      <c r="C12">
        <v>1</v>
      </c>
      <c r="D12" t="s">
        <v>12</v>
      </c>
      <c r="E12" t="s">
        <v>0</v>
      </c>
      <c r="F12">
        <v>290</v>
      </c>
      <c r="G12" s="3">
        <f>(2*H12)/(1+H12)</f>
        <v>0.78787878787878796</v>
      </c>
      <c r="H12" s="3">
        <v>0.65</v>
      </c>
      <c r="I12">
        <v>2</v>
      </c>
      <c r="N12" t="s">
        <v>32</v>
      </c>
      <c r="O12" t="s">
        <v>105</v>
      </c>
      <c r="P12" t="s">
        <v>219</v>
      </c>
    </row>
    <row r="13" spans="1:16" x14ac:dyDescent="0.2">
      <c r="A13" t="s">
        <v>35</v>
      </c>
      <c r="B13">
        <v>1</v>
      </c>
      <c r="C13">
        <v>1</v>
      </c>
      <c r="D13" t="s">
        <v>12</v>
      </c>
      <c r="E13" t="s">
        <v>0</v>
      </c>
      <c r="F13">
        <v>118</v>
      </c>
      <c r="G13" s="3">
        <v>0.75</v>
      </c>
      <c r="H13" s="3"/>
      <c r="I13">
        <v>2</v>
      </c>
      <c r="N13" t="s">
        <v>466</v>
      </c>
      <c r="O13" t="s">
        <v>105</v>
      </c>
      <c r="P13" t="s">
        <v>219</v>
      </c>
    </row>
    <row r="14" spans="1:16" x14ac:dyDescent="0.2">
      <c r="A14" t="s">
        <v>35</v>
      </c>
      <c r="B14">
        <v>1</v>
      </c>
      <c r="C14">
        <v>1</v>
      </c>
      <c r="D14" t="s">
        <v>12</v>
      </c>
      <c r="E14" t="s">
        <v>0</v>
      </c>
      <c r="F14">
        <v>118</v>
      </c>
      <c r="G14" s="3">
        <v>0.83</v>
      </c>
      <c r="H14" s="3"/>
      <c r="I14">
        <v>2</v>
      </c>
      <c r="N14" t="s">
        <v>467</v>
      </c>
      <c r="O14" t="s">
        <v>105</v>
      </c>
      <c r="P14" t="s">
        <v>219</v>
      </c>
    </row>
    <row r="15" spans="1:16" x14ac:dyDescent="0.2">
      <c r="A15" t="s">
        <v>42</v>
      </c>
      <c r="B15">
        <v>1</v>
      </c>
      <c r="C15">
        <v>1</v>
      </c>
      <c r="D15" t="s">
        <v>12</v>
      </c>
      <c r="E15" t="s">
        <v>0</v>
      </c>
      <c r="F15">
        <v>414</v>
      </c>
      <c r="G15" s="3">
        <v>0.79</v>
      </c>
      <c r="H15" s="3"/>
      <c r="I15">
        <v>3</v>
      </c>
      <c r="N15" t="s">
        <v>43</v>
      </c>
      <c r="O15" t="s">
        <v>105</v>
      </c>
      <c r="P15" t="s">
        <v>219</v>
      </c>
    </row>
    <row r="16" spans="1:16" x14ac:dyDescent="0.2">
      <c r="A16" t="s">
        <v>42</v>
      </c>
      <c r="B16">
        <v>1</v>
      </c>
      <c r="C16">
        <v>2</v>
      </c>
      <c r="D16" t="s">
        <v>12</v>
      </c>
      <c r="E16" t="s">
        <v>0</v>
      </c>
      <c r="F16">
        <v>493</v>
      </c>
      <c r="G16" s="3">
        <v>0.76</v>
      </c>
      <c r="H16" s="3"/>
      <c r="I16">
        <v>3</v>
      </c>
      <c r="N16" t="s">
        <v>44</v>
      </c>
      <c r="O16" t="s">
        <v>105</v>
      </c>
      <c r="P16" t="s">
        <v>219</v>
      </c>
    </row>
    <row r="17" spans="1:16" x14ac:dyDescent="0.2">
      <c r="A17" t="s">
        <v>42</v>
      </c>
      <c r="B17">
        <v>1</v>
      </c>
      <c r="C17">
        <v>3</v>
      </c>
      <c r="D17" t="s">
        <v>12</v>
      </c>
      <c r="E17" t="s">
        <v>0</v>
      </c>
      <c r="F17">
        <v>477</v>
      </c>
      <c r="G17" s="3">
        <v>0.78</v>
      </c>
      <c r="H17" s="3"/>
      <c r="I17">
        <v>3</v>
      </c>
      <c r="N17" t="s">
        <v>45</v>
      </c>
      <c r="O17" t="s">
        <v>105</v>
      </c>
      <c r="P17" t="s">
        <v>219</v>
      </c>
    </row>
    <row r="18" spans="1:16" x14ac:dyDescent="0.2">
      <c r="A18" t="s">
        <v>42</v>
      </c>
      <c r="B18">
        <v>1</v>
      </c>
      <c r="C18">
        <v>4</v>
      </c>
      <c r="D18" t="s">
        <v>12</v>
      </c>
      <c r="E18" t="s">
        <v>0</v>
      </c>
      <c r="F18">
        <v>485</v>
      </c>
      <c r="G18" s="3">
        <v>0.81</v>
      </c>
      <c r="H18" s="3"/>
      <c r="I18">
        <v>3</v>
      </c>
      <c r="N18" t="s">
        <v>46</v>
      </c>
      <c r="O18" t="s">
        <v>105</v>
      </c>
      <c r="P18" t="s">
        <v>219</v>
      </c>
    </row>
    <row r="19" spans="1:16" x14ac:dyDescent="0.2">
      <c r="A19" t="s">
        <v>42</v>
      </c>
      <c r="B19">
        <v>1</v>
      </c>
      <c r="C19">
        <v>5</v>
      </c>
      <c r="D19" t="s">
        <v>12</v>
      </c>
      <c r="E19" t="s">
        <v>0</v>
      </c>
      <c r="F19">
        <v>515</v>
      </c>
      <c r="G19" s="3">
        <v>0.68</v>
      </c>
      <c r="H19" s="3"/>
      <c r="I19">
        <v>3</v>
      </c>
      <c r="N19" t="s">
        <v>47</v>
      </c>
      <c r="O19" t="s">
        <v>105</v>
      </c>
      <c r="P19" t="s">
        <v>219</v>
      </c>
    </row>
    <row r="20" spans="1:16" x14ac:dyDescent="0.2">
      <c r="A20" t="s">
        <v>42</v>
      </c>
      <c r="B20">
        <v>1</v>
      </c>
      <c r="C20">
        <v>6</v>
      </c>
      <c r="D20" t="s">
        <v>12</v>
      </c>
      <c r="E20" t="s">
        <v>0</v>
      </c>
      <c r="F20">
        <v>484</v>
      </c>
      <c r="G20" s="3">
        <v>0.69</v>
      </c>
      <c r="H20" s="3"/>
      <c r="I20">
        <v>3</v>
      </c>
      <c r="N20" t="s">
        <v>48</v>
      </c>
      <c r="O20" t="s">
        <v>105</v>
      </c>
      <c r="P20" t="s">
        <v>219</v>
      </c>
    </row>
    <row r="21" spans="1:16" x14ac:dyDescent="0.2">
      <c r="A21" t="s">
        <v>27</v>
      </c>
      <c r="B21">
        <v>1</v>
      </c>
      <c r="C21">
        <v>1</v>
      </c>
      <c r="D21" t="s">
        <v>12</v>
      </c>
      <c r="E21" t="s">
        <v>0</v>
      </c>
      <c r="F21">
        <v>395</v>
      </c>
      <c r="G21" s="3">
        <v>0.86</v>
      </c>
      <c r="H21" s="3"/>
      <c r="I21">
        <v>3</v>
      </c>
      <c r="N21" t="s">
        <v>450</v>
      </c>
      <c r="O21" t="s">
        <v>105</v>
      </c>
      <c r="P21" t="s">
        <v>219</v>
      </c>
    </row>
    <row r="22" spans="1:16" x14ac:dyDescent="0.2">
      <c r="A22" t="s">
        <v>27</v>
      </c>
      <c r="B22">
        <v>1</v>
      </c>
      <c r="C22">
        <v>7</v>
      </c>
      <c r="D22" t="s">
        <v>12</v>
      </c>
      <c r="E22" t="s">
        <v>0</v>
      </c>
      <c r="F22">
        <v>395</v>
      </c>
      <c r="G22" s="3">
        <v>0.93</v>
      </c>
      <c r="H22" s="3"/>
      <c r="I22">
        <v>3</v>
      </c>
      <c r="N22" t="s">
        <v>452</v>
      </c>
      <c r="O22" t="s">
        <v>105</v>
      </c>
      <c r="P22" t="s">
        <v>219</v>
      </c>
    </row>
    <row r="23" spans="1:16" x14ac:dyDescent="0.2">
      <c r="A23" t="s">
        <v>27</v>
      </c>
      <c r="B23">
        <v>1</v>
      </c>
      <c r="C23">
        <v>13</v>
      </c>
      <c r="D23" t="s">
        <v>12</v>
      </c>
      <c r="E23" t="s">
        <v>0</v>
      </c>
      <c r="F23">
        <v>395</v>
      </c>
      <c r="G23" s="3">
        <v>0.82</v>
      </c>
      <c r="H23" s="3"/>
      <c r="I23">
        <v>3</v>
      </c>
      <c r="N23" t="s">
        <v>453</v>
      </c>
      <c r="O23" t="s">
        <v>105</v>
      </c>
      <c r="P23" t="s">
        <v>219</v>
      </c>
    </row>
    <row r="24" spans="1:16" x14ac:dyDescent="0.2">
      <c r="A24" t="s">
        <v>56</v>
      </c>
      <c r="B24">
        <v>2</v>
      </c>
      <c r="C24">
        <v>1</v>
      </c>
      <c r="D24" t="s">
        <v>12</v>
      </c>
      <c r="E24" t="s">
        <v>0</v>
      </c>
      <c r="F24">
        <v>67</v>
      </c>
      <c r="G24" s="3">
        <f>(2*H24)/(1+H24)</f>
        <v>0.93048128342245984</v>
      </c>
      <c r="H24" s="3">
        <v>0.87</v>
      </c>
      <c r="I24">
        <v>2</v>
      </c>
      <c r="N24" t="s">
        <v>486</v>
      </c>
      <c r="O24" t="s">
        <v>105</v>
      </c>
      <c r="P24" t="s">
        <v>220</v>
      </c>
    </row>
    <row r="25" spans="1:16" x14ac:dyDescent="0.2">
      <c r="A25" t="s">
        <v>56</v>
      </c>
      <c r="B25">
        <v>2</v>
      </c>
      <c r="C25">
        <v>1</v>
      </c>
      <c r="D25" t="s">
        <v>12</v>
      </c>
      <c r="E25" t="s">
        <v>0</v>
      </c>
      <c r="F25">
        <v>67</v>
      </c>
      <c r="G25" s="3">
        <f>(2*H25)/(1+H25)</f>
        <v>0.91891891891891886</v>
      </c>
      <c r="H25" s="3">
        <v>0.85</v>
      </c>
      <c r="I25">
        <v>2</v>
      </c>
      <c r="N25" t="s">
        <v>487</v>
      </c>
      <c r="O25" t="s">
        <v>105</v>
      </c>
      <c r="P25" t="s">
        <v>220</v>
      </c>
    </row>
    <row r="26" spans="1:16" x14ac:dyDescent="0.2">
      <c r="A26" t="s">
        <v>56</v>
      </c>
      <c r="B26">
        <v>2</v>
      </c>
      <c r="C26">
        <v>1</v>
      </c>
      <c r="D26" t="s">
        <v>12</v>
      </c>
      <c r="E26" t="s">
        <v>0</v>
      </c>
      <c r="F26">
        <v>67</v>
      </c>
      <c r="G26" s="3">
        <f>(2*H26)/(1+H26)</f>
        <v>0.94179894179894175</v>
      </c>
      <c r="H26" s="3">
        <v>0.89</v>
      </c>
      <c r="I26">
        <v>2</v>
      </c>
      <c r="N26" t="s">
        <v>488</v>
      </c>
      <c r="O26" t="s">
        <v>105</v>
      </c>
      <c r="P26" t="s">
        <v>220</v>
      </c>
    </row>
    <row r="27" spans="1:16" x14ac:dyDescent="0.2">
      <c r="A27" t="s">
        <v>56</v>
      </c>
      <c r="B27">
        <v>2</v>
      </c>
      <c r="C27">
        <v>1</v>
      </c>
      <c r="D27" t="s">
        <v>12</v>
      </c>
      <c r="E27" t="s">
        <v>0</v>
      </c>
      <c r="F27">
        <v>67</v>
      </c>
      <c r="G27" s="3">
        <f>(2*H27)/(1+H27)</f>
        <v>0.94179894179894175</v>
      </c>
      <c r="H27" s="3">
        <v>0.89</v>
      </c>
      <c r="I27">
        <v>2</v>
      </c>
      <c r="N27" t="s">
        <v>489</v>
      </c>
      <c r="O27" t="s">
        <v>105</v>
      </c>
      <c r="P27" t="s">
        <v>220</v>
      </c>
    </row>
    <row r="28" spans="1:16" x14ac:dyDescent="0.2">
      <c r="A28" t="s">
        <v>65</v>
      </c>
      <c r="B28">
        <v>1</v>
      </c>
      <c r="C28">
        <v>1</v>
      </c>
      <c r="D28" t="s">
        <v>12</v>
      </c>
      <c r="E28" t="s">
        <v>0</v>
      </c>
      <c r="F28">
        <v>78</v>
      </c>
      <c r="G28" s="3">
        <v>0.87</v>
      </c>
      <c r="H28" s="3"/>
      <c r="I28">
        <v>5</v>
      </c>
      <c r="N28" t="s">
        <v>466</v>
      </c>
      <c r="O28" t="s">
        <v>105</v>
      </c>
      <c r="P28" t="s">
        <v>219</v>
      </c>
    </row>
    <row r="29" spans="1:16" x14ac:dyDescent="0.2">
      <c r="A29" t="s">
        <v>65</v>
      </c>
      <c r="B29">
        <v>1</v>
      </c>
      <c r="C29">
        <v>1</v>
      </c>
      <c r="D29" t="s">
        <v>12</v>
      </c>
      <c r="E29" t="s">
        <v>0</v>
      </c>
      <c r="F29">
        <v>78</v>
      </c>
      <c r="G29" s="3">
        <v>0.89</v>
      </c>
      <c r="H29" s="3"/>
      <c r="I29">
        <v>5</v>
      </c>
      <c r="N29" t="s">
        <v>467</v>
      </c>
      <c r="O29" t="s">
        <v>105</v>
      </c>
      <c r="P29" t="s">
        <v>219</v>
      </c>
    </row>
    <row r="30" spans="1:16" x14ac:dyDescent="0.2">
      <c r="A30" t="s">
        <v>66</v>
      </c>
      <c r="B30">
        <v>1</v>
      </c>
      <c r="C30">
        <v>1</v>
      </c>
      <c r="D30" t="s">
        <v>12</v>
      </c>
      <c r="E30" t="s">
        <v>0</v>
      </c>
      <c r="F30">
        <v>16</v>
      </c>
      <c r="G30" s="3">
        <f>(2*H30)/(1+H30)</f>
        <v>0.88888888888888895</v>
      </c>
      <c r="H30" s="3">
        <v>0.8</v>
      </c>
      <c r="I30">
        <v>2</v>
      </c>
      <c r="O30" t="s">
        <v>105</v>
      </c>
      <c r="P30" t="s">
        <v>220</v>
      </c>
    </row>
    <row r="31" spans="1:16" x14ac:dyDescent="0.2">
      <c r="A31" t="s">
        <v>70</v>
      </c>
      <c r="B31">
        <v>1</v>
      </c>
      <c r="C31">
        <v>1</v>
      </c>
      <c r="D31" t="s">
        <v>12</v>
      </c>
      <c r="E31" t="s">
        <v>0</v>
      </c>
      <c r="F31">
        <v>99</v>
      </c>
      <c r="G31" s="3">
        <v>0.77</v>
      </c>
      <c r="H31" s="3"/>
      <c r="I31">
        <v>4</v>
      </c>
      <c r="N31" t="s">
        <v>68</v>
      </c>
      <c r="O31" t="s">
        <v>105</v>
      </c>
      <c r="P31" t="s">
        <v>219</v>
      </c>
    </row>
    <row r="32" spans="1:16" x14ac:dyDescent="0.2">
      <c r="A32" t="s">
        <v>70</v>
      </c>
      <c r="B32">
        <v>1</v>
      </c>
      <c r="C32">
        <v>1</v>
      </c>
      <c r="D32" t="s">
        <v>12</v>
      </c>
      <c r="E32" t="s">
        <v>0</v>
      </c>
      <c r="F32">
        <v>99</v>
      </c>
      <c r="G32" s="3">
        <v>0.76</v>
      </c>
      <c r="H32" s="3"/>
      <c r="I32">
        <v>4</v>
      </c>
      <c r="N32" t="s">
        <v>69</v>
      </c>
      <c r="O32" t="s">
        <v>105</v>
      </c>
      <c r="P32" t="s">
        <v>219</v>
      </c>
    </row>
    <row r="33" spans="1:16" x14ac:dyDescent="0.2">
      <c r="A33" t="s">
        <v>75</v>
      </c>
      <c r="B33">
        <v>1</v>
      </c>
      <c r="C33">
        <v>1</v>
      </c>
      <c r="D33" t="s">
        <v>12</v>
      </c>
      <c r="E33" t="s">
        <v>0</v>
      </c>
      <c r="F33">
        <f>2300/2/2</f>
        <v>575</v>
      </c>
      <c r="G33" s="3">
        <v>0.83</v>
      </c>
      <c r="H33" s="3"/>
      <c r="I33">
        <v>2</v>
      </c>
      <c r="N33" t="s">
        <v>74</v>
      </c>
      <c r="O33" t="s">
        <v>105</v>
      </c>
      <c r="P33" t="s">
        <v>219</v>
      </c>
    </row>
    <row r="34" spans="1:16" x14ac:dyDescent="0.2">
      <c r="A34" t="s">
        <v>76</v>
      </c>
      <c r="B34">
        <v>2</v>
      </c>
      <c r="C34">
        <v>1</v>
      </c>
      <c r="D34" t="s">
        <v>12</v>
      </c>
      <c r="E34" t="s">
        <v>0</v>
      </c>
      <c r="F34">
        <v>129</v>
      </c>
      <c r="G34" s="3">
        <v>0.88</v>
      </c>
      <c r="H34" s="3"/>
      <c r="I34">
        <v>2</v>
      </c>
      <c r="J34" t="s">
        <v>112</v>
      </c>
      <c r="O34" t="s">
        <v>105</v>
      </c>
      <c r="P34" t="s">
        <v>220</v>
      </c>
    </row>
    <row r="35" spans="1:16" x14ac:dyDescent="0.2">
      <c r="A35" t="s">
        <v>93</v>
      </c>
      <c r="B35">
        <v>1</v>
      </c>
      <c r="C35">
        <v>1</v>
      </c>
      <c r="D35" t="s">
        <v>12</v>
      </c>
      <c r="E35" t="s">
        <v>0</v>
      </c>
      <c r="F35">
        <v>87</v>
      </c>
      <c r="G35" s="3">
        <v>0.88</v>
      </c>
      <c r="H35" s="3"/>
      <c r="I35">
        <v>2</v>
      </c>
      <c r="J35" t="s">
        <v>112</v>
      </c>
      <c r="O35" t="s">
        <v>105</v>
      </c>
      <c r="P35" t="s">
        <v>219</v>
      </c>
    </row>
    <row r="36" spans="1:16" x14ac:dyDescent="0.2">
      <c r="A36" t="s">
        <v>108</v>
      </c>
      <c r="B36">
        <v>1</v>
      </c>
      <c r="C36">
        <v>1</v>
      </c>
      <c r="D36" t="s">
        <v>12</v>
      </c>
      <c r="E36" t="s">
        <v>0</v>
      </c>
      <c r="F36">
        <v>102</v>
      </c>
      <c r="G36" s="3">
        <v>0.85</v>
      </c>
      <c r="H36" s="3"/>
      <c r="I36">
        <v>2</v>
      </c>
      <c r="N36" t="s">
        <v>466</v>
      </c>
      <c r="O36" t="s">
        <v>105</v>
      </c>
      <c r="P36" t="s">
        <v>219</v>
      </c>
    </row>
    <row r="37" spans="1:16" x14ac:dyDescent="0.2">
      <c r="A37" t="s">
        <v>108</v>
      </c>
      <c r="B37">
        <v>1</v>
      </c>
      <c r="C37">
        <v>1</v>
      </c>
      <c r="D37" t="s">
        <v>12</v>
      </c>
      <c r="E37" t="s">
        <v>0</v>
      </c>
      <c r="F37">
        <v>102</v>
      </c>
      <c r="G37" s="3">
        <v>0.83</v>
      </c>
      <c r="H37" s="3"/>
      <c r="I37">
        <v>2</v>
      </c>
      <c r="N37" t="s">
        <v>467</v>
      </c>
      <c r="O37" t="s">
        <v>105</v>
      </c>
      <c r="P37" t="s">
        <v>219</v>
      </c>
    </row>
    <row r="38" spans="1:16" x14ac:dyDescent="0.2">
      <c r="A38" t="s">
        <v>108</v>
      </c>
      <c r="B38">
        <v>2</v>
      </c>
      <c r="C38">
        <v>1</v>
      </c>
      <c r="D38" t="s">
        <v>12</v>
      </c>
      <c r="E38" t="s">
        <v>0</v>
      </c>
      <c r="F38">
        <v>60</v>
      </c>
      <c r="G38" s="3">
        <v>0.8</v>
      </c>
      <c r="H38" s="3"/>
      <c r="I38">
        <v>2</v>
      </c>
      <c r="O38" t="s">
        <v>105</v>
      </c>
      <c r="P38" t="s">
        <v>219</v>
      </c>
    </row>
    <row r="39" spans="1:16" x14ac:dyDescent="0.2">
      <c r="A39" t="s">
        <v>108</v>
      </c>
      <c r="B39">
        <v>3</v>
      </c>
      <c r="C39">
        <v>1</v>
      </c>
      <c r="D39" t="s">
        <v>12</v>
      </c>
      <c r="E39" t="s">
        <v>0</v>
      </c>
      <c r="F39">
        <v>195</v>
      </c>
      <c r="G39" s="3">
        <v>0.85</v>
      </c>
      <c r="H39" s="3"/>
      <c r="I39">
        <v>2</v>
      </c>
      <c r="N39" t="s">
        <v>110</v>
      </c>
      <c r="O39" t="s">
        <v>105</v>
      </c>
      <c r="P39" t="s">
        <v>219</v>
      </c>
    </row>
    <row r="40" spans="1:16" x14ac:dyDescent="0.2">
      <c r="A40" t="s">
        <v>131</v>
      </c>
      <c r="B40">
        <v>1</v>
      </c>
      <c r="C40">
        <v>1</v>
      </c>
      <c r="D40" t="s">
        <v>12</v>
      </c>
      <c r="E40" t="s">
        <v>0</v>
      </c>
      <c r="F40">
        <v>102</v>
      </c>
      <c r="G40" s="3">
        <v>0.84</v>
      </c>
      <c r="H40" s="3"/>
      <c r="I40">
        <v>2</v>
      </c>
      <c r="J40" t="s">
        <v>112</v>
      </c>
      <c r="N40" t="s">
        <v>549</v>
      </c>
      <c r="O40" t="s">
        <v>105</v>
      </c>
      <c r="P40" t="s">
        <v>219</v>
      </c>
    </row>
    <row r="41" spans="1:16" x14ac:dyDescent="0.2">
      <c r="A41" t="s">
        <v>131</v>
      </c>
      <c r="B41">
        <v>1</v>
      </c>
      <c r="C41">
        <v>1</v>
      </c>
      <c r="D41" t="s">
        <v>12</v>
      </c>
      <c r="E41" t="s">
        <v>0</v>
      </c>
      <c r="F41">
        <v>94</v>
      </c>
      <c r="G41" s="3">
        <v>0.86</v>
      </c>
      <c r="H41" s="3"/>
      <c r="I41">
        <v>2</v>
      </c>
      <c r="J41" t="s">
        <v>112</v>
      </c>
      <c r="N41" t="s">
        <v>550</v>
      </c>
      <c r="O41" t="s">
        <v>105</v>
      </c>
      <c r="P41" t="s">
        <v>219</v>
      </c>
    </row>
    <row r="42" spans="1:16" x14ac:dyDescent="0.2">
      <c r="A42" t="s">
        <v>131</v>
      </c>
      <c r="B42">
        <v>1</v>
      </c>
      <c r="C42">
        <v>2</v>
      </c>
      <c r="D42" t="s">
        <v>12</v>
      </c>
      <c r="E42" t="s">
        <v>0</v>
      </c>
      <c r="F42">
        <v>97</v>
      </c>
      <c r="G42" s="3">
        <v>0.77</v>
      </c>
      <c r="H42" s="3"/>
      <c r="I42">
        <v>2</v>
      </c>
      <c r="J42" t="s">
        <v>112</v>
      </c>
      <c r="N42" t="s">
        <v>539</v>
      </c>
      <c r="O42" t="s">
        <v>105</v>
      </c>
      <c r="P42" t="s">
        <v>219</v>
      </c>
    </row>
    <row r="43" spans="1:16" x14ac:dyDescent="0.2">
      <c r="A43" t="s">
        <v>131</v>
      </c>
      <c r="B43">
        <v>1</v>
      </c>
      <c r="C43">
        <v>2</v>
      </c>
      <c r="D43" t="s">
        <v>12</v>
      </c>
      <c r="E43" t="s">
        <v>0</v>
      </c>
      <c r="F43">
        <v>74</v>
      </c>
      <c r="G43" s="3">
        <v>0.85</v>
      </c>
      <c r="H43" s="3"/>
      <c r="I43">
        <v>2</v>
      </c>
      <c r="J43" t="s">
        <v>112</v>
      </c>
      <c r="N43" t="s">
        <v>540</v>
      </c>
      <c r="O43" t="s">
        <v>105</v>
      </c>
      <c r="P43" t="s">
        <v>219</v>
      </c>
    </row>
    <row r="44" spans="1:16" x14ac:dyDescent="0.2">
      <c r="A44" t="s">
        <v>131</v>
      </c>
      <c r="B44">
        <v>2</v>
      </c>
      <c r="C44">
        <v>1</v>
      </c>
      <c r="D44" t="s">
        <v>12</v>
      </c>
      <c r="E44" t="s">
        <v>0</v>
      </c>
      <c r="F44">
        <v>60</v>
      </c>
      <c r="G44" s="3">
        <v>0.86</v>
      </c>
      <c r="H44" s="3"/>
      <c r="I44">
        <v>2</v>
      </c>
      <c r="J44" t="s">
        <v>112</v>
      </c>
      <c r="N44" t="s">
        <v>551</v>
      </c>
      <c r="O44" t="s">
        <v>105</v>
      </c>
      <c r="P44" t="s">
        <v>219</v>
      </c>
    </row>
    <row r="45" spans="1:16" x14ac:dyDescent="0.2">
      <c r="A45" t="s">
        <v>131</v>
      </c>
      <c r="B45">
        <v>2</v>
      </c>
      <c r="C45">
        <v>1</v>
      </c>
      <c r="D45" t="s">
        <v>12</v>
      </c>
      <c r="E45" t="s">
        <v>0</v>
      </c>
      <c r="F45">
        <v>60</v>
      </c>
      <c r="G45" s="3">
        <v>0.86</v>
      </c>
      <c r="H45" s="3"/>
      <c r="I45">
        <v>2</v>
      </c>
      <c r="J45" t="s">
        <v>112</v>
      </c>
      <c r="N45" t="s">
        <v>552</v>
      </c>
      <c r="O45" t="s">
        <v>105</v>
      </c>
      <c r="P45" t="s">
        <v>219</v>
      </c>
    </row>
    <row r="46" spans="1:16" x14ac:dyDescent="0.2">
      <c r="A46" t="s">
        <v>131</v>
      </c>
      <c r="B46">
        <v>2</v>
      </c>
      <c r="C46">
        <v>2</v>
      </c>
      <c r="D46" t="s">
        <v>12</v>
      </c>
      <c r="E46" t="s">
        <v>0</v>
      </c>
      <c r="F46">
        <v>61</v>
      </c>
      <c r="G46" s="3">
        <v>0.87</v>
      </c>
      <c r="H46" s="3"/>
      <c r="I46">
        <v>2</v>
      </c>
      <c r="J46" t="s">
        <v>112</v>
      </c>
      <c r="N46" t="s">
        <v>553</v>
      </c>
      <c r="O46" t="s">
        <v>105</v>
      </c>
      <c r="P46" t="s">
        <v>219</v>
      </c>
    </row>
    <row r="47" spans="1:16" x14ac:dyDescent="0.2">
      <c r="A47" t="s">
        <v>131</v>
      </c>
      <c r="B47">
        <v>2</v>
      </c>
      <c r="C47">
        <v>2</v>
      </c>
      <c r="D47" t="s">
        <v>12</v>
      </c>
      <c r="E47" t="s">
        <v>0</v>
      </c>
      <c r="F47">
        <v>61</v>
      </c>
      <c r="G47" s="3">
        <v>0.8</v>
      </c>
      <c r="H47" s="3"/>
      <c r="I47">
        <v>2</v>
      </c>
      <c r="J47" t="s">
        <v>112</v>
      </c>
      <c r="N47" t="s">
        <v>554</v>
      </c>
      <c r="O47" t="s">
        <v>105</v>
      </c>
      <c r="P47" t="s">
        <v>219</v>
      </c>
    </row>
    <row r="48" spans="1:16" x14ac:dyDescent="0.2">
      <c r="A48" t="s">
        <v>131</v>
      </c>
      <c r="B48">
        <v>2</v>
      </c>
      <c r="C48">
        <v>3</v>
      </c>
      <c r="D48" t="s">
        <v>12</v>
      </c>
      <c r="E48" t="s">
        <v>0</v>
      </c>
      <c r="F48">
        <v>60</v>
      </c>
      <c r="G48" s="3">
        <v>0.88</v>
      </c>
      <c r="H48" s="3"/>
      <c r="I48">
        <v>2</v>
      </c>
      <c r="J48" t="s">
        <v>112</v>
      </c>
      <c r="N48" t="s">
        <v>555</v>
      </c>
      <c r="O48" t="s">
        <v>105</v>
      </c>
      <c r="P48" t="s">
        <v>219</v>
      </c>
    </row>
    <row r="49" spans="1:16" x14ac:dyDescent="0.2">
      <c r="A49" t="s">
        <v>131</v>
      </c>
      <c r="B49">
        <v>2</v>
      </c>
      <c r="C49">
        <v>3</v>
      </c>
      <c r="D49" t="s">
        <v>12</v>
      </c>
      <c r="E49" t="s">
        <v>0</v>
      </c>
      <c r="F49">
        <v>60</v>
      </c>
      <c r="G49" s="3">
        <v>0.86</v>
      </c>
      <c r="H49" s="3"/>
      <c r="I49">
        <v>2</v>
      </c>
      <c r="J49" t="s">
        <v>112</v>
      </c>
      <c r="N49" t="s">
        <v>556</v>
      </c>
      <c r="O49" t="s">
        <v>105</v>
      </c>
      <c r="P49" t="s">
        <v>219</v>
      </c>
    </row>
    <row r="50" spans="1:16" x14ac:dyDescent="0.2">
      <c r="A50" t="s">
        <v>144</v>
      </c>
      <c r="B50">
        <v>1</v>
      </c>
      <c r="C50">
        <v>1</v>
      </c>
      <c r="D50" t="s">
        <v>12</v>
      </c>
      <c r="E50" t="s">
        <v>0</v>
      </c>
      <c r="F50">
        <v>54</v>
      </c>
      <c r="G50" s="3">
        <f>(2*H50)/(1+H50)</f>
        <v>0.97435897435897434</v>
      </c>
      <c r="H50" s="3">
        <v>0.95</v>
      </c>
      <c r="I50">
        <v>2</v>
      </c>
      <c r="N50" t="s">
        <v>557</v>
      </c>
      <c r="O50" t="s">
        <v>105</v>
      </c>
      <c r="P50" t="s">
        <v>219</v>
      </c>
    </row>
    <row r="51" spans="1:16" x14ac:dyDescent="0.2">
      <c r="A51" t="s">
        <v>144</v>
      </c>
      <c r="B51">
        <v>1</v>
      </c>
      <c r="C51">
        <v>1</v>
      </c>
      <c r="D51" t="s">
        <v>12</v>
      </c>
      <c r="E51" t="s">
        <v>0</v>
      </c>
      <c r="F51">
        <v>54</v>
      </c>
      <c r="G51" s="3">
        <f>(2*H51)/(1+H51)</f>
        <v>0.95287958115183247</v>
      </c>
      <c r="H51" s="3">
        <v>0.91</v>
      </c>
      <c r="I51">
        <v>2</v>
      </c>
      <c r="N51" t="s">
        <v>558</v>
      </c>
      <c r="O51" t="s">
        <v>105</v>
      </c>
      <c r="P51" t="s">
        <v>219</v>
      </c>
    </row>
    <row r="52" spans="1:16" x14ac:dyDescent="0.2">
      <c r="A52" t="s">
        <v>146</v>
      </c>
      <c r="B52">
        <v>1</v>
      </c>
      <c r="C52">
        <v>1</v>
      </c>
      <c r="D52" t="s">
        <v>12</v>
      </c>
      <c r="E52" t="s">
        <v>0</v>
      </c>
      <c r="F52">
        <v>56</v>
      </c>
      <c r="G52" s="3">
        <v>0.82</v>
      </c>
      <c r="H52" s="3"/>
      <c r="I52">
        <v>2</v>
      </c>
      <c r="O52" t="s">
        <v>105</v>
      </c>
      <c r="P52" t="s">
        <v>220</v>
      </c>
    </row>
    <row r="53" spans="1:16" x14ac:dyDescent="0.2">
      <c r="A53" t="s">
        <v>146</v>
      </c>
      <c r="B53">
        <v>2</v>
      </c>
      <c r="C53">
        <v>1</v>
      </c>
      <c r="D53" t="s">
        <v>12</v>
      </c>
      <c r="E53" t="s">
        <v>0</v>
      </c>
      <c r="F53">
        <v>66</v>
      </c>
      <c r="G53" s="3">
        <v>0.57999999999999996</v>
      </c>
      <c r="H53" s="3"/>
      <c r="I53">
        <v>2</v>
      </c>
      <c r="O53" t="s">
        <v>105</v>
      </c>
      <c r="P53" t="s">
        <v>220</v>
      </c>
    </row>
    <row r="54" spans="1:16" x14ac:dyDescent="0.2">
      <c r="A54" t="s">
        <v>146</v>
      </c>
      <c r="B54">
        <v>3</v>
      </c>
      <c r="C54">
        <v>1</v>
      </c>
      <c r="D54" t="s">
        <v>12</v>
      </c>
      <c r="E54" t="s">
        <v>0</v>
      </c>
      <c r="F54">
        <v>81</v>
      </c>
      <c r="G54" s="3">
        <v>0.75</v>
      </c>
      <c r="H54" s="3"/>
      <c r="I54">
        <v>2</v>
      </c>
      <c r="O54" t="s">
        <v>105</v>
      </c>
      <c r="P54" t="s">
        <v>220</v>
      </c>
    </row>
    <row r="55" spans="1:16" x14ac:dyDescent="0.2">
      <c r="A55" t="s">
        <v>146</v>
      </c>
      <c r="B55">
        <v>4</v>
      </c>
      <c r="C55">
        <v>1</v>
      </c>
      <c r="D55" t="s">
        <v>12</v>
      </c>
      <c r="E55" t="s">
        <v>0</v>
      </c>
      <c r="F55">
        <v>84</v>
      </c>
      <c r="G55" s="3">
        <v>0.78</v>
      </c>
      <c r="H55" s="3"/>
      <c r="I55">
        <v>2</v>
      </c>
      <c r="O55" t="s">
        <v>105</v>
      </c>
      <c r="P55" t="s">
        <v>220</v>
      </c>
    </row>
    <row r="56" spans="1:16" x14ac:dyDescent="0.2">
      <c r="A56" t="s">
        <v>154</v>
      </c>
      <c r="B56">
        <v>2</v>
      </c>
      <c r="C56">
        <v>1</v>
      </c>
      <c r="D56" t="s">
        <v>12</v>
      </c>
      <c r="E56" t="s">
        <v>0</v>
      </c>
      <c r="F56">
        <v>57</v>
      </c>
      <c r="G56" s="3">
        <v>0.83</v>
      </c>
      <c r="H56" s="3"/>
      <c r="I56">
        <v>2</v>
      </c>
      <c r="J56" t="s">
        <v>112</v>
      </c>
      <c r="O56" t="s">
        <v>105</v>
      </c>
      <c r="P56" t="s">
        <v>219</v>
      </c>
    </row>
    <row r="57" spans="1:16" x14ac:dyDescent="0.2">
      <c r="A57" t="s">
        <v>154</v>
      </c>
      <c r="B57">
        <v>3</v>
      </c>
      <c r="C57">
        <v>1</v>
      </c>
      <c r="D57" t="s">
        <v>12</v>
      </c>
      <c r="E57" t="s">
        <v>0</v>
      </c>
      <c r="F57">
        <v>84</v>
      </c>
      <c r="G57" s="3">
        <v>0.74</v>
      </c>
      <c r="H57" s="3"/>
      <c r="I57">
        <v>2</v>
      </c>
      <c r="J57" t="s">
        <v>112</v>
      </c>
      <c r="O57" t="s">
        <v>105</v>
      </c>
      <c r="P57" t="s">
        <v>219</v>
      </c>
    </row>
    <row r="58" spans="1:16" x14ac:dyDescent="0.2">
      <c r="A58" t="s">
        <v>174</v>
      </c>
      <c r="B58">
        <v>1</v>
      </c>
      <c r="C58">
        <v>1</v>
      </c>
      <c r="D58" t="s">
        <v>12</v>
      </c>
      <c r="E58" t="s">
        <v>0</v>
      </c>
      <c r="F58">
        <v>32</v>
      </c>
      <c r="G58" s="3">
        <v>0.76</v>
      </c>
      <c r="H58" s="3"/>
      <c r="I58">
        <v>2</v>
      </c>
      <c r="O58" t="s">
        <v>105</v>
      </c>
      <c r="P58" t="s">
        <v>376</v>
      </c>
    </row>
    <row r="59" spans="1:16" x14ac:dyDescent="0.2">
      <c r="A59" t="s">
        <v>175</v>
      </c>
      <c r="B59">
        <v>1</v>
      </c>
      <c r="C59">
        <v>1</v>
      </c>
      <c r="D59" t="s">
        <v>12</v>
      </c>
      <c r="E59" t="s">
        <v>0</v>
      </c>
      <c r="F59">
        <v>26</v>
      </c>
      <c r="G59" s="3">
        <v>0.46</v>
      </c>
      <c r="H59" s="3"/>
      <c r="I59">
        <v>2</v>
      </c>
      <c r="O59" t="s">
        <v>105</v>
      </c>
      <c r="P59" t="s">
        <v>376</v>
      </c>
    </row>
    <row r="60" spans="1:16" x14ac:dyDescent="0.2">
      <c r="A60" t="s">
        <v>185</v>
      </c>
      <c r="B60">
        <v>1</v>
      </c>
      <c r="C60">
        <v>1</v>
      </c>
      <c r="D60" t="s">
        <v>12</v>
      </c>
      <c r="E60" t="s">
        <v>0</v>
      </c>
      <c r="F60">
        <v>45</v>
      </c>
      <c r="G60" s="3">
        <v>0.88</v>
      </c>
      <c r="H60" s="3"/>
      <c r="I60">
        <v>2</v>
      </c>
      <c r="O60" t="s">
        <v>105</v>
      </c>
      <c r="P60" t="s">
        <v>219</v>
      </c>
    </row>
    <row r="61" spans="1:16" x14ac:dyDescent="0.2">
      <c r="A61" t="s">
        <v>185</v>
      </c>
      <c r="B61">
        <v>2</v>
      </c>
      <c r="C61">
        <v>1</v>
      </c>
      <c r="D61" t="s">
        <v>12</v>
      </c>
      <c r="E61" t="s">
        <v>0</v>
      </c>
      <c r="F61">
        <v>46</v>
      </c>
      <c r="G61" s="3">
        <v>0.95</v>
      </c>
      <c r="H61" s="3"/>
      <c r="I61">
        <v>2</v>
      </c>
      <c r="O61" t="s">
        <v>105</v>
      </c>
      <c r="P61" t="s">
        <v>219</v>
      </c>
    </row>
    <row r="62" spans="1:16" x14ac:dyDescent="0.2">
      <c r="A62" t="s">
        <v>185</v>
      </c>
      <c r="B62">
        <v>3</v>
      </c>
      <c r="C62">
        <v>1</v>
      </c>
      <c r="D62" t="s">
        <v>12</v>
      </c>
      <c r="E62" t="s">
        <v>0</v>
      </c>
      <c r="F62">
        <f>39+38</f>
        <v>77</v>
      </c>
      <c r="G62" s="3">
        <v>0.83</v>
      </c>
      <c r="H62" s="3"/>
      <c r="I62">
        <v>2</v>
      </c>
      <c r="O62" t="s">
        <v>105</v>
      </c>
      <c r="P62" t="s">
        <v>219</v>
      </c>
    </row>
    <row r="63" spans="1:16" x14ac:dyDescent="0.2">
      <c r="A63" t="s">
        <v>192</v>
      </c>
      <c r="B63">
        <v>1</v>
      </c>
      <c r="C63">
        <v>1</v>
      </c>
      <c r="D63" t="s">
        <v>12</v>
      </c>
      <c r="E63" t="s">
        <v>0</v>
      </c>
      <c r="F63">
        <v>106</v>
      </c>
      <c r="G63" s="3">
        <v>0.77</v>
      </c>
      <c r="H63" s="3"/>
      <c r="I63">
        <v>2</v>
      </c>
      <c r="N63" t="s">
        <v>193</v>
      </c>
      <c r="O63" t="s">
        <v>105</v>
      </c>
      <c r="P63" t="s">
        <v>219</v>
      </c>
    </row>
    <row r="64" spans="1:16" x14ac:dyDescent="0.2">
      <c r="A64" t="s">
        <v>192</v>
      </c>
      <c r="B64">
        <v>2</v>
      </c>
      <c r="C64">
        <v>1</v>
      </c>
      <c r="D64" t="s">
        <v>12</v>
      </c>
      <c r="E64" t="s">
        <v>0</v>
      </c>
      <c r="F64">
        <v>81</v>
      </c>
      <c r="G64" s="3">
        <v>0.85</v>
      </c>
      <c r="H64" s="3"/>
      <c r="I64">
        <v>2</v>
      </c>
      <c r="N64" t="s">
        <v>193</v>
      </c>
      <c r="O64" t="s">
        <v>105</v>
      </c>
      <c r="P64" t="s">
        <v>219</v>
      </c>
    </row>
    <row r="65" spans="1:16" x14ac:dyDescent="0.2">
      <c r="A65" t="s">
        <v>203</v>
      </c>
      <c r="B65">
        <v>1</v>
      </c>
      <c r="C65">
        <v>1</v>
      </c>
      <c r="D65" t="s">
        <v>12</v>
      </c>
      <c r="E65" t="s">
        <v>0</v>
      </c>
      <c r="F65">
        <v>62</v>
      </c>
      <c r="G65" s="3">
        <v>0.83</v>
      </c>
      <c r="H65" s="3"/>
      <c r="I65">
        <v>2</v>
      </c>
      <c r="J65" t="s">
        <v>112</v>
      </c>
      <c r="O65" t="s">
        <v>105</v>
      </c>
      <c r="P65" t="s">
        <v>219</v>
      </c>
    </row>
    <row r="66" spans="1:16" x14ac:dyDescent="0.2">
      <c r="A66" t="s">
        <v>211</v>
      </c>
      <c r="B66">
        <v>1</v>
      </c>
      <c r="C66">
        <v>1</v>
      </c>
      <c r="D66" t="s">
        <v>12</v>
      </c>
      <c r="E66" t="s">
        <v>0</v>
      </c>
      <c r="F66">
        <v>93</v>
      </c>
      <c r="G66" s="3">
        <v>0.88</v>
      </c>
      <c r="H66" s="3"/>
      <c r="I66">
        <v>2</v>
      </c>
      <c r="J66" t="s">
        <v>112</v>
      </c>
      <c r="N66" t="s">
        <v>610</v>
      </c>
      <c r="O66" t="s">
        <v>105</v>
      </c>
      <c r="P66" t="s">
        <v>219</v>
      </c>
    </row>
    <row r="67" spans="1:16" x14ac:dyDescent="0.2">
      <c r="A67" t="s">
        <v>211</v>
      </c>
      <c r="B67">
        <v>1</v>
      </c>
      <c r="C67">
        <v>1</v>
      </c>
      <c r="D67" t="s">
        <v>12</v>
      </c>
      <c r="E67" t="s">
        <v>0</v>
      </c>
      <c r="F67">
        <v>93</v>
      </c>
      <c r="G67" s="3">
        <v>0.78</v>
      </c>
      <c r="H67" s="3"/>
      <c r="I67">
        <v>2</v>
      </c>
      <c r="J67" t="s">
        <v>112</v>
      </c>
      <c r="N67" t="s">
        <v>611</v>
      </c>
      <c r="O67" t="s">
        <v>105</v>
      </c>
      <c r="P67" t="s">
        <v>219</v>
      </c>
    </row>
    <row r="68" spans="1:16" x14ac:dyDescent="0.2">
      <c r="A68" t="s">
        <v>211</v>
      </c>
      <c r="B68">
        <v>1</v>
      </c>
      <c r="C68">
        <v>1</v>
      </c>
      <c r="D68" t="s">
        <v>12</v>
      </c>
      <c r="E68" t="s">
        <v>0</v>
      </c>
      <c r="F68">
        <v>93</v>
      </c>
      <c r="G68" s="3">
        <v>0.75</v>
      </c>
      <c r="H68" s="3"/>
      <c r="I68">
        <v>2</v>
      </c>
      <c r="J68" t="s">
        <v>112</v>
      </c>
      <c r="N68" t="s">
        <v>612</v>
      </c>
      <c r="O68" t="s">
        <v>105</v>
      </c>
      <c r="P68" t="s">
        <v>219</v>
      </c>
    </row>
    <row r="69" spans="1:16" x14ac:dyDescent="0.2">
      <c r="A69" t="s">
        <v>211</v>
      </c>
      <c r="B69">
        <v>1</v>
      </c>
      <c r="C69">
        <v>1</v>
      </c>
      <c r="D69" t="s">
        <v>12</v>
      </c>
      <c r="E69" t="s">
        <v>0</v>
      </c>
      <c r="F69">
        <v>93</v>
      </c>
      <c r="G69" s="3">
        <v>0.68</v>
      </c>
      <c r="H69" s="3"/>
      <c r="I69">
        <v>2</v>
      </c>
      <c r="J69" t="s">
        <v>112</v>
      </c>
      <c r="N69" t="s">
        <v>613</v>
      </c>
      <c r="O69" t="s">
        <v>105</v>
      </c>
      <c r="P69" t="s">
        <v>219</v>
      </c>
    </row>
    <row r="70" spans="1:16" x14ac:dyDescent="0.2">
      <c r="A70" t="s">
        <v>214</v>
      </c>
      <c r="B70">
        <v>1</v>
      </c>
      <c r="C70">
        <v>1</v>
      </c>
      <c r="D70" t="s">
        <v>12</v>
      </c>
      <c r="E70" t="s">
        <v>0</v>
      </c>
      <c r="F70">
        <v>379</v>
      </c>
      <c r="G70" s="3">
        <v>0.73</v>
      </c>
      <c r="H70" s="3"/>
      <c r="I70">
        <v>2</v>
      </c>
      <c r="O70" t="s">
        <v>105</v>
      </c>
      <c r="P70" t="s">
        <v>219</v>
      </c>
    </row>
    <row r="71" spans="1:16" x14ac:dyDescent="0.2">
      <c r="A71" t="s">
        <v>214</v>
      </c>
      <c r="B71">
        <v>1</v>
      </c>
      <c r="C71">
        <v>1</v>
      </c>
      <c r="D71" t="s">
        <v>12</v>
      </c>
      <c r="E71" t="s">
        <v>0</v>
      </c>
      <c r="F71">
        <v>379</v>
      </c>
      <c r="G71" s="3">
        <v>0.69</v>
      </c>
      <c r="H71" s="3"/>
      <c r="I71">
        <v>2</v>
      </c>
      <c r="O71" t="s">
        <v>105</v>
      </c>
      <c r="P71" t="s">
        <v>219</v>
      </c>
    </row>
    <row r="72" spans="1:16" x14ac:dyDescent="0.2">
      <c r="A72" t="s">
        <v>222</v>
      </c>
      <c r="B72">
        <v>1</v>
      </c>
      <c r="C72">
        <v>1</v>
      </c>
      <c r="D72" t="s">
        <v>12</v>
      </c>
      <c r="E72" t="s">
        <v>0</v>
      </c>
      <c r="F72">
        <v>90</v>
      </c>
      <c r="G72" s="3">
        <v>0.73</v>
      </c>
      <c r="H72" s="3"/>
      <c r="I72">
        <v>2</v>
      </c>
      <c r="N72" t="s">
        <v>466</v>
      </c>
      <c r="O72" t="s">
        <v>105</v>
      </c>
      <c r="P72" t="s">
        <v>219</v>
      </c>
    </row>
    <row r="73" spans="1:16" x14ac:dyDescent="0.2">
      <c r="A73" t="s">
        <v>222</v>
      </c>
      <c r="B73">
        <v>1</v>
      </c>
      <c r="C73">
        <v>1</v>
      </c>
      <c r="D73" t="s">
        <v>12</v>
      </c>
      <c r="E73" t="s">
        <v>0</v>
      </c>
      <c r="F73">
        <v>90</v>
      </c>
      <c r="G73" s="3">
        <v>0.71</v>
      </c>
      <c r="H73" s="3"/>
      <c r="I73">
        <v>2</v>
      </c>
      <c r="N73" t="s">
        <v>467</v>
      </c>
      <c r="O73" t="s">
        <v>105</v>
      </c>
      <c r="P73" t="s">
        <v>219</v>
      </c>
    </row>
    <row r="74" spans="1:16" x14ac:dyDescent="0.2">
      <c r="A74" t="s">
        <v>223</v>
      </c>
      <c r="B74">
        <v>1</v>
      </c>
      <c r="C74">
        <v>1</v>
      </c>
      <c r="D74" t="s">
        <v>12</v>
      </c>
      <c r="E74" t="s">
        <v>0</v>
      </c>
      <c r="F74">
        <v>64</v>
      </c>
      <c r="G74" s="3">
        <f>(2*H74)/(1+H74)</f>
        <v>0.95013123359580054</v>
      </c>
      <c r="H74" s="3">
        <f>0.88+0.025</f>
        <v>0.90500000000000003</v>
      </c>
      <c r="I74">
        <v>2</v>
      </c>
      <c r="L74" t="s">
        <v>224</v>
      </c>
      <c r="M74">
        <v>3</v>
      </c>
      <c r="N74" t="s">
        <v>225</v>
      </c>
      <c r="O74" t="s">
        <v>112</v>
      </c>
      <c r="P74" t="s">
        <v>221</v>
      </c>
    </row>
    <row r="75" spans="1:16" x14ac:dyDescent="0.2">
      <c r="A75" t="s">
        <v>226</v>
      </c>
      <c r="B75">
        <v>1</v>
      </c>
      <c r="C75">
        <v>1</v>
      </c>
      <c r="D75" t="s">
        <v>12</v>
      </c>
      <c r="E75" t="s">
        <v>0</v>
      </c>
      <c r="F75">
        <v>69</v>
      </c>
      <c r="G75" s="3">
        <v>0.75</v>
      </c>
      <c r="H75" s="3"/>
      <c r="I75">
        <v>2</v>
      </c>
      <c r="N75" t="s">
        <v>466</v>
      </c>
      <c r="O75" t="s">
        <v>105</v>
      </c>
      <c r="P75" t="s">
        <v>221</v>
      </c>
    </row>
    <row r="76" spans="1:16" x14ac:dyDescent="0.2">
      <c r="A76" t="s">
        <v>226</v>
      </c>
      <c r="B76">
        <v>1</v>
      </c>
      <c r="C76">
        <v>1</v>
      </c>
      <c r="D76" t="s">
        <v>12</v>
      </c>
      <c r="E76" t="s">
        <v>0</v>
      </c>
      <c r="F76">
        <v>69</v>
      </c>
      <c r="G76" s="3">
        <v>0.75</v>
      </c>
      <c r="H76" s="3"/>
      <c r="I76">
        <v>2</v>
      </c>
      <c r="N76" t="s">
        <v>467</v>
      </c>
      <c r="O76" t="s">
        <v>105</v>
      </c>
      <c r="P76" t="s">
        <v>221</v>
      </c>
    </row>
    <row r="77" spans="1:16" x14ac:dyDescent="0.2">
      <c r="A77" t="s">
        <v>229</v>
      </c>
      <c r="B77">
        <v>1</v>
      </c>
      <c r="C77">
        <v>1</v>
      </c>
      <c r="D77" t="s">
        <v>12</v>
      </c>
      <c r="E77" t="s">
        <v>0</v>
      </c>
      <c r="F77">
        <v>144</v>
      </c>
      <c r="G77" s="3">
        <v>0.87</v>
      </c>
      <c r="H77" s="3"/>
      <c r="I77">
        <v>2</v>
      </c>
      <c r="J77" t="s">
        <v>112</v>
      </c>
      <c r="N77" t="s">
        <v>227</v>
      </c>
      <c r="O77" t="s">
        <v>105</v>
      </c>
      <c r="P77" t="s">
        <v>221</v>
      </c>
    </row>
    <row r="78" spans="1:16" x14ac:dyDescent="0.2">
      <c r="A78" t="s">
        <v>229</v>
      </c>
      <c r="B78">
        <v>1</v>
      </c>
      <c r="C78">
        <v>1</v>
      </c>
      <c r="D78" t="s">
        <v>12</v>
      </c>
      <c r="E78" t="s">
        <v>0</v>
      </c>
      <c r="F78">
        <v>144</v>
      </c>
      <c r="G78" s="3">
        <v>0.89</v>
      </c>
      <c r="H78" s="3"/>
      <c r="I78">
        <v>2</v>
      </c>
      <c r="J78" t="s">
        <v>112</v>
      </c>
      <c r="N78" t="s">
        <v>228</v>
      </c>
      <c r="O78" t="s">
        <v>105</v>
      </c>
      <c r="P78" t="s">
        <v>221</v>
      </c>
    </row>
    <row r="79" spans="1:16" x14ac:dyDescent="0.2">
      <c r="A79" t="s">
        <v>229</v>
      </c>
      <c r="B79">
        <v>2</v>
      </c>
      <c r="C79">
        <v>1</v>
      </c>
      <c r="D79" t="s">
        <v>12</v>
      </c>
      <c r="E79" t="s">
        <v>0</v>
      </c>
      <c r="F79">
        <v>123</v>
      </c>
      <c r="G79" s="3">
        <v>0.87</v>
      </c>
      <c r="H79" s="3"/>
      <c r="I79">
        <v>2</v>
      </c>
      <c r="J79" t="s">
        <v>112</v>
      </c>
      <c r="N79" t="s">
        <v>227</v>
      </c>
      <c r="O79" t="s">
        <v>105</v>
      </c>
      <c r="P79" t="s">
        <v>221</v>
      </c>
    </row>
    <row r="80" spans="1:16" x14ac:dyDescent="0.2">
      <c r="A80" t="s">
        <v>229</v>
      </c>
      <c r="B80">
        <v>2</v>
      </c>
      <c r="C80">
        <v>1</v>
      </c>
      <c r="D80" t="s">
        <v>12</v>
      </c>
      <c r="E80" t="s">
        <v>0</v>
      </c>
      <c r="F80">
        <v>123</v>
      </c>
      <c r="G80" s="3">
        <v>0.87</v>
      </c>
      <c r="H80" s="3"/>
      <c r="I80">
        <v>2</v>
      </c>
      <c r="J80" t="s">
        <v>112</v>
      </c>
      <c r="N80" t="s">
        <v>228</v>
      </c>
      <c r="O80" t="s">
        <v>105</v>
      </c>
      <c r="P80" t="s">
        <v>221</v>
      </c>
    </row>
    <row r="81" spans="1:16" x14ac:dyDescent="0.2">
      <c r="A81" t="s">
        <v>229</v>
      </c>
      <c r="B81">
        <v>3</v>
      </c>
      <c r="C81">
        <v>1</v>
      </c>
      <c r="D81" t="s">
        <v>12</v>
      </c>
      <c r="E81" t="s">
        <v>0</v>
      </c>
      <c r="F81">
        <v>125</v>
      </c>
      <c r="G81" s="3">
        <v>0.82</v>
      </c>
      <c r="H81" s="3"/>
      <c r="I81">
        <v>2</v>
      </c>
      <c r="J81" t="s">
        <v>112</v>
      </c>
      <c r="N81" t="s">
        <v>227</v>
      </c>
      <c r="O81" t="s">
        <v>105</v>
      </c>
      <c r="P81" t="s">
        <v>221</v>
      </c>
    </row>
    <row r="82" spans="1:16" x14ac:dyDescent="0.2">
      <c r="A82" t="s">
        <v>229</v>
      </c>
      <c r="B82">
        <v>3</v>
      </c>
      <c r="C82">
        <v>1</v>
      </c>
      <c r="D82" t="s">
        <v>12</v>
      </c>
      <c r="E82" t="s">
        <v>0</v>
      </c>
      <c r="F82">
        <v>125</v>
      </c>
      <c r="G82" s="3">
        <v>0.85</v>
      </c>
      <c r="H82" s="3"/>
      <c r="I82">
        <v>2</v>
      </c>
      <c r="J82" t="s">
        <v>112</v>
      </c>
      <c r="N82" t="s">
        <v>228</v>
      </c>
      <c r="O82" t="s">
        <v>105</v>
      </c>
      <c r="P82" t="s">
        <v>221</v>
      </c>
    </row>
    <row r="83" spans="1:16" x14ac:dyDescent="0.2">
      <c r="A83" t="s">
        <v>230</v>
      </c>
      <c r="B83">
        <v>1</v>
      </c>
      <c r="C83">
        <v>1</v>
      </c>
      <c r="D83" t="s">
        <v>12</v>
      </c>
      <c r="E83" t="s">
        <v>0</v>
      </c>
      <c r="F83">
        <v>3594</v>
      </c>
      <c r="G83" s="3">
        <v>0.79</v>
      </c>
      <c r="H83" s="3"/>
      <c r="I83">
        <v>2</v>
      </c>
      <c r="J83" t="s">
        <v>112</v>
      </c>
      <c r="O83" t="s">
        <v>105</v>
      </c>
      <c r="P83" t="s">
        <v>221</v>
      </c>
    </row>
    <row r="84" spans="1:16" x14ac:dyDescent="0.2">
      <c r="A84" t="s">
        <v>230</v>
      </c>
      <c r="B84">
        <v>2</v>
      </c>
      <c r="C84">
        <v>1</v>
      </c>
      <c r="D84" t="s">
        <v>12</v>
      </c>
      <c r="E84" t="s">
        <v>0</v>
      </c>
      <c r="F84">
        <v>913</v>
      </c>
      <c r="G84" s="3">
        <v>0.89</v>
      </c>
      <c r="H84" s="3"/>
      <c r="I84">
        <v>2</v>
      </c>
      <c r="J84" t="s">
        <v>112</v>
      </c>
      <c r="N84" t="s">
        <v>582</v>
      </c>
      <c r="O84" t="s">
        <v>105</v>
      </c>
      <c r="P84" t="s">
        <v>221</v>
      </c>
    </row>
    <row r="85" spans="1:16" x14ac:dyDescent="0.2">
      <c r="A85" t="s">
        <v>230</v>
      </c>
      <c r="B85">
        <v>2</v>
      </c>
      <c r="C85">
        <v>1</v>
      </c>
      <c r="D85" t="s">
        <v>12</v>
      </c>
      <c r="E85" t="s">
        <v>0</v>
      </c>
      <c r="F85">
        <v>913</v>
      </c>
      <c r="G85" s="3">
        <v>0.72</v>
      </c>
      <c r="H85" s="3"/>
      <c r="I85">
        <v>2</v>
      </c>
      <c r="J85" t="s">
        <v>112</v>
      </c>
      <c r="N85" t="s">
        <v>583</v>
      </c>
      <c r="O85" t="s">
        <v>105</v>
      </c>
      <c r="P85" t="s">
        <v>221</v>
      </c>
    </row>
    <row r="86" spans="1:16" x14ac:dyDescent="0.2">
      <c r="A86" t="s">
        <v>230</v>
      </c>
      <c r="B86">
        <v>2</v>
      </c>
      <c r="C86">
        <v>1</v>
      </c>
      <c r="D86" t="s">
        <v>12</v>
      </c>
      <c r="E86" t="s">
        <v>0</v>
      </c>
      <c r="F86">
        <v>913</v>
      </c>
      <c r="G86" s="3">
        <v>0.92</v>
      </c>
      <c r="H86" s="3"/>
      <c r="I86">
        <v>2</v>
      </c>
      <c r="J86" t="s">
        <v>112</v>
      </c>
      <c r="N86" t="s">
        <v>584</v>
      </c>
      <c r="O86" t="s">
        <v>105</v>
      </c>
      <c r="P86" t="s">
        <v>221</v>
      </c>
    </row>
    <row r="87" spans="1:16" x14ac:dyDescent="0.2">
      <c r="A87" t="s">
        <v>237</v>
      </c>
      <c r="B87">
        <v>1</v>
      </c>
      <c r="C87">
        <v>1</v>
      </c>
      <c r="D87" t="s">
        <v>12</v>
      </c>
      <c r="E87" t="s">
        <v>0</v>
      </c>
      <c r="F87">
        <v>40</v>
      </c>
      <c r="G87" s="3">
        <v>0.85</v>
      </c>
      <c r="H87" s="3"/>
      <c r="I87">
        <v>4</v>
      </c>
      <c r="O87" t="s">
        <v>105</v>
      </c>
      <c r="P87" t="s">
        <v>221</v>
      </c>
    </row>
    <row r="88" spans="1:16" x14ac:dyDescent="0.2">
      <c r="A88" t="s">
        <v>237</v>
      </c>
      <c r="B88">
        <v>3</v>
      </c>
      <c r="C88">
        <v>1</v>
      </c>
      <c r="D88" t="s">
        <v>12</v>
      </c>
      <c r="E88" t="s">
        <v>0</v>
      </c>
      <c r="F88">
        <v>94</v>
      </c>
      <c r="G88" s="3">
        <v>0.78</v>
      </c>
      <c r="H88" s="3"/>
      <c r="I88">
        <v>4</v>
      </c>
      <c r="O88" t="s">
        <v>105</v>
      </c>
      <c r="P88" t="s">
        <v>221</v>
      </c>
    </row>
    <row r="89" spans="1:16" x14ac:dyDescent="0.2">
      <c r="A89" t="s">
        <v>242</v>
      </c>
      <c r="B89">
        <v>1</v>
      </c>
      <c r="C89">
        <v>1</v>
      </c>
      <c r="D89" t="s">
        <v>12</v>
      </c>
      <c r="E89" t="s">
        <v>0</v>
      </c>
      <c r="F89">
        <v>85</v>
      </c>
      <c r="G89" s="3">
        <v>0.93</v>
      </c>
      <c r="H89" s="3"/>
      <c r="I89">
        <v>3</v>
      </c>
      <c r="O89" t="s">
        <v>105</v>
      </c>
      <c r="P89" t="s">
        <v>221</v>
      </c>
    </row>
    <row r="90" spans="1:16" x14ac:dyDescent="0.2">
      <c r="A90" t="s">
        <v>243</v>
      </c>
      <c r="B90">
        <v>1</v>
      </c>
      <c r="C90">
        <v>1</v>
      </c>
      <c r="D90" t="s">
        <v>12</v>
      </c>
      <c r="E90" t="s">
        <v>0</v>
      </c>
      <c r="F90">
        <v>63</v>
      </c>
      <c r="G90" s="3">
        <v>0.83</v>
      </c>
      <c r="H90" s="3"/>
      <c r="I90">
        <v>4</v>
      </c>
      <c r="O90" t="s">
        <v>105</v>
      </c>
      <c r="P90" t="s">
        <v>221</v>
      </c>
    </row>
    <row r="91" spans="1:16" x14ac:dyDescent="0.2">
      <c r="A91" t="s">
        <v>244</v>
      </c>
      <c r="B91">
        <v>1</v>
      </c>
      <c r="C91">
        <v>1</v>
      </c>
      <c r="D91" t="s">
        <v>12</v>
      </c>
      <c r="E91" t="s">
        <v>0</v>
      </c>
      <c r="F91">
        <v>136</v>
      </c>
      <c r="G91" s="3">
        <v>0.77</v>
      </c>
      <c r="H91" s="3"/>
      <c r="I91">
        <v>2</v>
      </c>
      <c r="O91" t="s">
        <v>105</v>
      </c>
      <c r="P91" t="s">
        <v>219</v>
      </c>
    </row>
    <row r="92" spans="1:16" x14ac:dyDescent="0.2">
      <c r="A92" t="s">
        <v>245</v>
      </c>
      <c r="B92">
        <v>1</v>
      </c>
      <c r="C92">
        <v>1</v>
      </c>
      <c r="D92" t="s">
        <v>12</v>
      </c>
      <c r="E92" t="s">
        <v>0</v>
      </c>
      <c r="F92">
        <v>70</v>
      </c>
      <c r="G92" s="3">
        <v>0.85</v>
      </c>
      <c r="H92" s="3"/>
      <c r="I92">
        <v>2</v>
      </c>
      <c r="J92" t="s">
        <v>112</v>
      </c>
      <c r="N92" t="s">
        <v>246</v>
      </c>
      <c r="O92" t="s">
        <v>105</v>
      </c>
      <c r="P92" t="s">
        <v>219</v>
      </c>
    </row>
    <row r="93" spans="1:16" x14ac:dyDescent="0.2">
      <c r="A93" t="s">
        <v>245</v>
      </c>
      <c r="B93">
        <v>1</v>
      </c>
      <c r="C93">
        <v>1</v>
      </c>
      <c r="D93" t="s">
        <v>12</v>
      </c>
      <c r="E93" t="s">
        <v>0</v>
      </c>
      <c r="F93">
        <v>70</v>
      </c>
      <c r="G93" s="3">
        <v>0.91</v>
      </c>
      <c r="H93" s="3"/>
      <c r="I93">
        <v>2</v>
      </c>
      <c r="J93" t="s">
        <v>112</v>
      </c>
      <c r="N93" t="s">
        <v>247</v>
      </c>
      <c r="O93" t="s">
        <v>105</v>
      </c>
      <c r="P93" t="s">
        <v>219</v>
      </c>
    </row>
    <row r="94" spans="1:16" x14ac:dyDescent="0.2">
      <c r="A94" t="s">
        <v>245</v>
      </c>
      <c r="B94">
        <v>1</v>
      </c>
      <c r="C94">
        <v>1</v>
      </c>
      <c r="D94" t="s">
        <v>12</v>
      </c>
      <c r="E94" t="s">
        <v>0</v>
      </c>
      <c r="F94">
        <v>70</v>
      </c>
      <c r="G94" s="3">
        <v>0.85</v>
      </c>
      <c r="H94" s="3"/>
      <c r="I94">
        <v>2</v>
      </c>
      <c r="J94" t="s">
        <v>112</v>
      </c>
      <c r="N94" t="s">
        <v>248</v>
      </c>
      <c r="O94" t="s">
        <v>105</v>
      </c>
      <c r="P94" t="s">
        <v>219</v>
      </c>
    </row>
    <row r="95" spans="1:16" x14ac:dyDescent="0.2">
      <c r="A95" t="s">
        <v>249</v>
      </c>
      <c r="B95">
        <v>1</v>
      </c>
      <c r="C95">
        <v>1</v>
      </c>
      <c r="D95" t="s">
        <v>12</v>
      </c>
      <c r="E95" t="s">
        <v>0</v>
      </c>
      <c r="F95">
        <v>126</v>
      </c>
      <c r="G95" s="3">
        <v>0.74</v>
      </c>
      <c r="H95" s="3"/>
      <c r="I95">
        <v>2</v>
      </c>
      <c r="J95" t="s">
        <v>112</v>
      </c>
      <c r="O95" t="s">
        <v>105</v>
      </c>
      <c r="P95" t="s">
        <v>219</v>
      </c>
    </row>
    <row r="96" spans="1:16" x14ac:dyDescent="0.2">
      <c r="A96" t="s">
        <v>250</v>
      </c>
      <c r="B96">
        <v>1</v>
      </c>
      <c r="C96">
        <v>1</v>
      </c>
      <c r="D96" t="s">
        <v>12</v>
      </c>
      <c r="E96" t="s">
        <v>0</v>
      </c>
      <c r="F96">
        <v>65</v>
      </c>
      <c r="G96" s="3">
        <f>(2*H96)/(1+H96)</f>
        <v>0.61782999308914999</v>
      </c>
      <c r="H96" s="3">
        <v>0.44700000000000001</v>
      </c>
      <c r="I96">
        <v>2</v>
      </c>
      <c r="O96" t="s">
        <v>105</v>
      </c>
      <c r="P96" t="s">
        <v>219</v>
      </c>
    </row>
    <row r="97" spans="1:16" x14ac:dyDescent="0.2">
      <c r="A97" t="s">
        <v>254</v>
      </c>
      <c r="B97">
        <v>1</v>
      </c>
      <c r="C97">
        <v>1</v>
      </c>
      <c r="D97" t="s">
        <v>12</v>
      </c>
      <c r="E97" t="s">
        <v>0</v>
      </c>
      <c r="F97">
        <v>129</v>
      </c>
      <c r="G97" s="3">
        <v>0.71</v>
      </c>
      <c r="H97" s="3"/>
      <c r="I97">
        <v>2</v>
      </c>
      <c r="N97" t="s">
        <v>255</v>
      </c>
      <c r="O97" t="s">
        <v>105</v>
      </c>
      <c r="P97" t="s">
        <v>219</v>
      </c>
    </row>
    <row r="98" spans="1:16" x14ac:dyDescent="0.2">
      <c r="A98" t="s">
        <v>254</v>
      </c>
      <c r="B98">
        <v>1</v>
      </c>
      <c r="C98">
        <v>1</v>
      </c>
      <c r="D98" t="s">
        <v>12</v>
      </c>
      <c r="E98" t="s">
        <v>0</v>
      </c>
      <c r="F98">
        <v>129</v>
      </c>
      <c r="G98" s="3">
        <v>0.76</v>
      </c>
      <c r="H98" s="3"/>
      <c r="I98">
        <v>2</v>
      </c>
      <c r="N98" t="s">
        <v>256</v>
      </c>
      <c r="O98" t="s">
        <v>105</v>
      </c>
      <c r="P98" t="s">
        <v>219</v>
      </c>
    </row>
    <row r="99" spans="1:16" x14ac:dyDescent="0.2">
      <c r="A99" t="s">
        <v>254</v>
      </c>
      <c r="B99">
        <v>1</v>
      </c>
      <c r="C99">
        <v>1</v>
      </c>
      <c r="D99" t="s">
        <v>12</v>
      </c>
      <c r="E99" t="s">
        <v>0</v>
      </c>
      <c r="F99">
        <v>129</v>
      </c>
      <c r="G99" s="3">
        <v>0.73</v>
      </c>
      <c r="H99" s="3"/>
      <c r="I99">
        <v>2</v>
      </c>
      <c r="N99" t="s">
        <v>257</v>
      </c>
      <c r="O99" t="s">
        <v>105</v>
      </c>
      <c r="P99" t="s">
        <v>219</v>
      </c>
    </row>
    <row r="100" spans="1:16" x14ac:dyDescent="0.2">
      <c r="A100" t="s">
        <v>254</v>
      </c>
      <c r="B100">
        <v>1</v>
      </c>
      <c r="C100">
        <v>1</v>
      </c>
      <c r="D100" t="s">
        <v>12</v>
      </c>
      <c r="E100" t="s">
        <v>0</v>
      </c>
      <c r="F100">
        <v>129</v>
      </c>
      <c r="G100" s="3">
        <v>0.81</v>
      </c>
      <c r="H100" s="3"/>
      <c r="I100">
        <v>2</v>
      </c>
      <c r="N100" t="s">
        <v>258</v>
      </c>
      <c r="O100" t="s">
        <v>105</v>
      </c>
      <c r="P100" t="s">
        <v>219</v>
      </c>
    </row>
    <row r="101" spans="1:16" x14ac:dyDescent="0.2">
      <c r="A101" t="s">
        <v>254</v>
      </c>
      <c r="B101" t="s">
        <v>259</v>
      </c>
      <c r="C101">
        <v>1</v>
      </c>
      <c r="D101" t="s">
        <v>12</v>
      </c>
      <c r="E101" t="s">
        <v>0</v>
      </c>
      <c r="F101">
        <v>46</v>
      </c>
      <c r="G101" s="3">
        <v>0.52</v>
      </c>
      <c r="H101" s="3"/>
      <c r="I101">
        <v>2</v>
      </c>
      <c r="N101" t="s">
        <v>255</v>
      </c>
      <c r="O101" t="s">
        <v>105</v>
      </c>
      <c r="P101" t="s">
        <v>219</v>
      </c>
    </row>
    <row r="102" spans="1:16" x14ac:dyDescent="0.2">
      <c r="A102" t="s">
        <v>254</v>
      </c>
      <c r="B102" t="s">
        <v>259</v>
      </c>
      <c r="C102">
        <v>1</v>
      </c>
      <c r="D102" t="s">
        <v>12</v>
      </c>
      <c r="E102" t="s">
        <v>0</v>
      </c>
      <c r="F102">
        <v>46</v>
      </c>
      <c r="G102" s="3">
        <v>0.63</v>
      </c>
      <c r="H102" s="3"/>
      <c r="I102">
        <v>2</v>
      </c>
      <c r="N102" t="s">
        <v>260</v>
      </c>
      <c r="O102" t="s">
        <v>105</v>
      </c>
      <c r="P102" t="s">
        <v>219</v>
      </c>
    </row>
    <row r="103" spans="1:16" x14ac:dyDescent="0.2">
      <c r="A103" t="s">
        <v>261</v>
      </c>
      <c r="B103">
        <v>1</v>
      </c>
      <c r="C103">
        <v>1</v>
      </c>
      <c r="D103" t="s">
        <v>12</v>
      </c>
      <c r="E103" t="s">
        <v>0</v>
      </c>
      <c r="F103">
        <v>101</v>
      </c>
      <c r="G103" s="3">
        <v>0.59</v>
      </c>
      <c r="H103" s="3"/>
      <c r="I103">
        <v>2</v>
      </c>
      <c r="N103" t="s">
        <v>585</v>
      </c>
      <c r="O103" s="12" t="s">
        <v>105</v>
      </c>
      <c r="P103" t="s">
        <v>219</v>
      </c>
    </row>
    <row r="104" spans="1:16" x14ac:dyDescent="0.2">
      <c r="A104" t="s">
        <v>261</v>
      </c>
      <c r="B104">
        <v>1</v>
      </c>
      <c r="C104">
        <v>1</v>
      </c>
      <c r="D104" t="s">
        <v>12</v>
      </c>
      <c r="E104" t="s">
        <v>0</v>
      </c>
      <c r="F104">
        <v>101</v>
      </c>
      <c r="G104" s="3">
        <v>0.64</v>
      </c>
      <c r="H104" s="3"/>
      <c r="I104">
        <v>2</v>
      </c>
      <c r="N104" t="s">
        <v>586</v>
      </c>
      <c r="O104" s="12" t="s">
        <v>105</v>
      </c>
      <c r="P104" t="s">
        <v>219</v>
      </c>
    </row>
    <row r="105" spans="1:16" x14ac:dyDescent="0.2">
      <c r="A105" t="s">
        <v>261</v>
      </c>
      <c r="B105">
        <v>2</v>
      </c>
      <c r="C105">
        <v>1</v>
      </c>
      <c r="D105" t="s">
        <v>12</v>
      </c>
      <c r="E105" t="s">
        <v>0</v>
      </c>
      <c r="F105">
        <f>98</f>
        <v>98</v>
      </c>
      <c r="G105" s="3">
        <v>0.66</v>
      </c>
      <c r="H105" s="3"/>
      <c r="I105">
        <v>2</v>
      </c>
      <c r="N105" t="s">
        <v>585</v>
      </c>
      <c r="O105" s="12" t="s">
        <v>105</v>
      </c>
      <c r="P105" t="s">
        <v>219</v>
      </c>
    </row>
    <row r="106" spans="1:16" x14ac:dyDescent="0.2">
      <c r="A106" t="s">
        <v>261</v>
      </c>
      <c r="B106">
        <v>2</v>
      </c>
      <c r="C106">
        <v>1</v>
      </c>
      <c r="D106" t="s">
        <v>12</v>
      </c>
      <c r="E106" t="s">
        <v>0</v>
      </c>
      <c r="F106">
        <f>98</f>
        <v>98</v>
      </c>
      <c r="G106" s="3">
        <v>0.61</v>
      </c>
      <c r="H106" s="3"/>
      <c r="I106">
        <v>2</v>
      </c>
      <c r="N106" t="s">
        <v>586</v>
      </c>
      <c r="O106" s="12" t="s">
        <v>105</v>
      </c>
      <c r="P106" t="s">
        <v>219</v>
      </c>
    </row>
    <row r="107" spans="1:16" x14ac:dyDescent="0.2">
      <c r="A107" t="s">
        <v>261</v>
      </c>
      <c r="B107">
        <v>3</v>
      </c>
      <c r="C107">
        <v>1</v>
      </c>
      <c r="D107" t="s">
        <v>12</v>
      </c>
      <c r="E107" t="s">
        <v>0</v>
      </c>
      <c r="F107">
        <v>98</v>
      </c>
      <c r="G107" s="3">
        <v>0.73</v>
      </c>
      <c r="H107" s="3"/>
      <c r="I107">
        <v>2</v>
      </c>
      <c r="N107" t="s">
        <v>585</v>
      </c>
      <c r="O107" s="12" t="s">
        <v>105</v>
      </c>
      <c r="P107" t="s">
        <v>219</v>
      </c>
    </row>
    <row r="108" spans="1:16" x14ac:dyDescent="0.2">
      <c r="A108" t="s">
        <v>261</v>
      </c>
      <c r="B108">
        <v>3</v>
      </c>
      <c r="C108">
        <v>1</v>
      </c>
      <c r="D108" t="s">
        <v>12</v>
      </c>
      <c r="E108" t="s">
        <v>0</v>
      </c>
      <c r="F108">
        <v>98</v>
      </c>
      <c r="G108" s="3">
        <v>0.82</v>
      </c>
      <c r="H108" s="3"/>
      <c r="I108">
        <v>2</v>
      </c>
      <c r="N108" t="s">
        <v>586</v>
      </c>
      <c r="O108" s="12" t="s">
        <v>105</v>
      </c>
      <c r="P108" t="s">
        <v>219</v>
      </c>
    </row>
    <row r="109" spans="1:16" x14ac:dyDescent="0.2">
      <c r="A109" t="s">
        <v>261</v>
      </c>
      <c r="B109">
        <v>4</v>
      </c>
      <c r="C109">
        <v>1</v>
      </c>
      <c r="D109" t="s">
        <v>12</v>
      </c>
      <c r="E109" t="s">
        <v>0</v>
      </c>
      <c r="F109">
        <v>90</v>
      </c>
      <c r="G109" s="3">
        <v>0.8</v>
      </c>
      <c r="H109" s="3"/>
      <c r="I109">
        <v>2</v>
      </c>
      <c r="N109" t="s">
        <v>585</v>
      </c>
      <c r="O109" s="12" t="s">
        <v>105</v>
      </c>
      <c r="P109" t="s">
        <v>219</v>
      </c>
    </row>
    <row r="110" spans="1:16" x14ac:dyDescent="0.2">
      <c r="A110" t="s">
        <v>261</v>
      </c>
      <c r="B110">
        <v>4</v>
      </c>
      <c r="C110">
        <v>1</v>
      </c>
      <c r="D110" t="s">
        <v>12</v>
      </c>
      <c r="E110" t="s">
        <v>0</v>
      </c>
      <c r="F110">
        <v>90</v>
      </c>
      <c r="G110" s="3">
        <v>0.72</v>
      </c>
      <c r="H110" s="3"/>
      <c r="I110">
        <v>2</v>
      </c>
      <c r="N110" t="s">
        <v>586</v>
      </c>
      <c r="O110" s="12" t="s">
        <v>105</v>
      </c>
      <c r="P110" t="s">
        <v>219</v>
      </c>
    </row>
    <row r="111" spans="1:16" x14ac:dyDescent="0.2">
      <c r="A111" t="s">
        <v>261</v>
      </c>
      <c r="B111">
        <v>5</v>
      </c>
      <c r="C111">
        <v>1</v>
      </c>
      <c r="D111" t="s">
        <v>12</v>
      </c>
      <c r="E111" t="s">
        <v>0</v>
      </c>
      <c r="F111">
        <v>88</v>
      </c>
      <c r="G111" s="3">
        <v>0.73</v>
      </c>
      <c r="H111" s="3"/>
      <c r="I111">
        <v>2</v>
      </c>
      <c r="N111" t="s">
        <v>585</v>
      </c>
      <c r="O111" s="12" t="s">
        <v>105</v>
      </c>
      <c r="P111" t="s">
        <v>219</v>
      </c>
    </row>
    <row r="112" spans="1:16" x14ac:dyDescent="0.2">
      <c r="A112" t="s">
        <v>261</v>
      </c>
      <c r="B112">
        <v>5</v>
      </c>
      <c r="C112">
        <v>1</v>
      </c>
      <c r="D112" t="s">
        <v>12</v>
      </c>
      <c r="E112" t="s">
        <v>0</v>
      </c>
      <c r="F112">
        <v>88</v>
      </c>
      <c r="G112" s="3">
        <v>0.79</v>
      </c>
      <c r="H112" s="3"/>
      <c r="I112">
        <v>2</v>
      </c>
      <c r="N112" t="s">
        <v>586</v>
      </c>
      <c r="O112" s="12" t="s">
        <v>105</v>
      </c>
      <c r="P112" t="s">
        <v>219</v>
      </c>
    </row>
    <row r="113" spans="1:16" x14ac:dyDescent="0.2">
      <c r="A113" t="s">
        <v>265</v>
      </c>
      <c r="B113">
        <v>1</v>
      </c>
      <c r="C113">
        <v>1</v>
      </c>
      <c r="D113" t="s">
        <v>12</v>
      </c>
      <c r="E113" t="s">
        <v>0</v>
      </c>
      <c r="F113">
        <v>113</v>
      </c>
      <c r="G113" s="3">
        <v>0.72</v>
      </c>
      <c r="H113" s="3"/>
      <c r="I113">
        <v>2</v>
      </c>
      <c r="N113" t="s">
        <v>266</v>
      </c>
      <c r="O113" s="12" t="s">
        <v>105</v>
      </c>
      <c r="P113" t="s">
        <v>219</v>
      </c>
    </row>
    <row r="114" spans="1:16" x14ac:dyDescent="0.2">
      <c r="A114" t="s">
        <v>265</v>
      </c>
      <c r="B114">
        <v>1</v>
      </c>
      <c r="C114">
        <v>1</v>
      </c>
      <c r="D114" t="s">
        <v>12</v>
      </c>
      <c r="E114" t="s">
        <v>0</v>
      </c>
      <c r="F114">
        <v>113</v>
      </c>
      <c r="G114" s="3">
        <v>0.73</v>
      </c>
      <c r="H114" s="3"/>
      <c r="I114">
        <v>2</v>
      </c>
      <c r="N114" t="s">
        <v>267</v>
      </c>
      <c r="O114" s="12" t="s">
        <v>105</v>
      </c>
      <c r="P114" t="s">
        <v>219</v>
      </c>
    </row>
    <row r="115" spans="1:16" x14ac:dyDescent="0.2">
      <c r="A115" t="s">
        <v>265</v>
      </c>
      <c r="B115">
        <v>1</v>
      </c>
      <c r="C115">
        <v>1</v>
      </c>
      <c r="D115" t="s">
        <v>12</v>
      </c>
      <c r="E115" t="s">
        <v>0</v>
      </c>
      <c r="F115">
        <v>113</v>
      </c>
      <c r="G115" s="3">
        <v>0.8</v>
      </c>
      <c r="H115" s="3"/>
      <c r="I115">
        <v>2</v>
      </c>
      <c r="N115" t="s">
        <v>268</v>
      </c>
      <c r="O115" s="12" t="s">
        <v>105</v>
      </c>
      <c r="P115" t="s">
        <v>219</v>
      </c>
    </row>
    <row r="116" spans="1:16" x14ac:dyDescent="0.2">
      <c r="A116" t="s">
        <v>265</v>
      </c>
      <c r="B116">
        <v>1</v>
      </c>
      <c r="C116">
        <v>1</v>
      </c>
      <c r="D116" t="s">
        <v>12</v>
      </c>
      <c r="E116" t="s">
        <v>0</v>
      </c>
      <c r="F116">
        <v>113</v>
      </c>
      <c r="G116" s="3">
        <v>0.72</v>
      </c>
      <c r="H116" s="3"/>
      <c r="I116">
        <v>2</v>
      </c>
      <c r="N116" t="s">
        <v>269</v>
      </c>
      <c r="O116" s="12" t="s">
        <v>105</v>
      </c>
      <c r="P116" t="s">
        <v>219</v>
      </c>
    </row>
    <row r="117" spans="1:16" x14ac:dyDescent="0.2">
      <c r="A117" t="s">
        <v>265</v>
      </c>
      <c r="B117">
        <v>2</v>
      </c>
      <c r="C117">
        <v>1</v>
      </c>
      <c r="D117" t="s">
        <v>12</v>
      </c>
      <c r="E117" t="s">
        <v>0</v>
      </c>
      <c r="F117">
        <v>99</v>
      </c>
      <c r="G117" s="3">
        <v>0.85</v>
      </c>
      <c r="H117" s="3"/>
      <c r="I117">
        <v>2</v>
      </c>
      <c r="O117" s="12" t="s">
        <v>105</v>
      </c>
      <c r="P117" t="s">
        <v>219</v>
      </c>
    </row>
    <row r="118" spans="1:16" x14ac:dyDescent="0.2">
      <c r="A118" t="s">
        <v>271</v>
      </c>
      <c r="B118">
        <v>1</v>
      </c>
      <c r="C118">
        <v>1</v>
      </c>
      <c r="D118" t="s">
        <v>12</v>
      </c>
      <c r="E118" t="s">
        <v>0</v>
      </c>
      <c r="F118">
        <v>83</v>
      </c>
      <c r="G118" s="3">
        <v>0.8</v>
      </c>
      <c r="H118" s="3"/>
      <c r="I118">
        <v>2</v>
      </c>
      <c r="N118" t="s">
        <v>272</v>
      </c>
      <c r="O118" s="12" t="s">
        <v>105</v>
      </c>
      <c r="P118" t="s">
        <v>219</v>
      </c>
    </row>
    <row r="119" spans="1:16" x14ac:dyDescent="0.2">
      <c r="A119" t="s">
        <v>271</v>
      </c>
      <c r="B119">
        <v>1</v>
      </c>
      <c r="C119">
        <v>1</v>
      </c>
      <c r="D119" t="s">
        <v>12</v>
      </c>
      <c r="E119" t="s">
        <v>0</v>
      </c>
      <c r="F119">
        <v>87</v>
      </c>
      <c r="G119" s="3">
        <v>0.65</v>
      </c>
      <c r="H119" s="3"/>
      <c r="I119">
        <v>2</v>
      </c>
      <c r="N119" t="s">
        <v>273</v>
      </c>
      <c r="O119" s="12" t="s">
        <v>105</v>
      </c>
      <c r="P119" t="s">
        <v>219</v>
      </c>
    </row>
    <row r="120" spans="1:16" x14ac:dyDescent="0.2">
      <c r="A120" t="s">
        <v>274</v>
      </c>
      <c r="B120">
        <v>1</v>
      </c>
      <c r="C120">
        <v>1</v>
      </c>
      <c r="D120" t="s">
        <v>12</v>
      </c>
      <c r="E120" t="s">
        <v>0</v>
      </c>
      <c r="F120">
        <v>61</v>
      </c>
      <c r="G120" s="3">
        <v>0.74</v>
      </c>
      <c r="H120" s="3"/>
      <c r="I120">
        <v>18</v>
      </c>
      <c r="N120" t="s">
        <v>275</v>
      </c>
      <c r="O120" s="12" t="s">
        <v>105</v>
      </c>
      <c r="P120" t="s">
        <v>219</v>
      </c>
    </row>
    <row r="121" spans="1:16" x14ac:dyDescent="0.2">
      <c r="A121" t="s">
        <v>274</v>
      </c>
      <c r="B121">
        <v>1</v>
      </c>
      <c r="C121">
        <v>1</v>
      </c>
      <c r="D121" t="s">
        <v>12</v>
      </c>
      <c r="E121" t="s">
        <v>0</v>
      </c>
      <c r="F121">
        <v>61</v>
      </c>
      <c r="G121" s="3">
        <v>0.74</v>
      </c>
      <c r="H121" s="3"/>
      <c r="I121">
        <v>18</v>
      </c>
      <c r="N121" t="s">
        <v>276</v>
      </c>
      <c r="O121" s="12" t="s">
        <v>105</v>
      </c>
      <c r="P121" t="s">
        <v>219</v>
      </c>
    </row>
    <row r="122" spans="1:16" x14ac:dyDescent="0.2">
      <c r="A122" t="s">
        <v>277</v>
      </c>
      <c r="B122">
        <v>1</v>
      </c>
      <c r="C122">
        <v>1</v>
      </c>
      <c r="D122" t="s">
        <v>12</v>
      </c>
      <c r="E122" t="s">
        <v>0</v>
      </c>
      <c r="F122">
        <v>88</v>
      </c>
      <c r="G122" s="3">
        <v>0.77</v>
      </c>
      <c r="H122" s="3"/>
      <c r="I122">
        <v>2</v>
      </c>
      <c r="O122" s="12" t="s">
        <v>105</v>
      </c>
      <c r="P122" t="s">
        <v>219</v>
      </c>
    </row>
    <row r="123" spans="1:16" x14ac:dyDescent="0.2">
      <c r="A123" t="s">
        <v>277</v>
      </c>
      <c r="B123">
        <v>3</v>
      </c>
      <c r="C123">
        <v>1</v>
      </c>
      <c r="D123" t="s">
        <v>12</v>
      </c>
      <c r="E123" t="s">
        <v>0</v>
      </c>
      <c r="F123">
        <v>124</v>
      </c>
      <c r="G123" s="3">
        <v>0.84</v>
      </c>
      <c r="H123" s="3"/>
      <c r="I123">
        <v>2</v>
      </c>
      <c r="O123" s="12" t="s">
        <v>105</v>
      </c>
      <c r="P123" t="s">
        <v>219</v>
      </c>
    </row>
    <row r="124" spans="1:16" x14ac:dyDescent="0.2">
      <c r="A124" t="s">
        <v>278</v>
      </c>
      <c r="B124">
        <v>1</v>
      </c>
      <c r="C124">
        <v>1</v>
      </c>
      <c r="D124" t="s">
        <v>12</v>
      </c>
      <c r="E124" t="s">
        <v>0</v>
      </c>
      <c r="F124">
        <v>64</v>
      </c>
      <c r="G124" s="3">
        <v>0.88</v>
      </c>
      <c r="H124" s="3"/>
      <c r="I124">
        <v>2</v>
      </c>
      <c r="J124" t="s">
        <v>112</v>
      </c>
      <c r="O124" s="12" t="s">
        <v>105</v>
      </c>
      <c r="P124" t="s">
        <v>219</v>
      </c>
    </row>
    <row r="125" spans="1:16" x14ac:dyDescent="0.2">
      <c r="A125" t="s">
        <v>278</v>
      </c>
      <c r="B125">
        <v>2</v>
      </c>
      <c r="C125">
        <v>1</v>
      </c>
      <c r="D125" t="s">
        <v>12</v>
      </c>
      <c r="E125" t="s">
        <v>0</v>
      </c>
      <c r="F125">
        <v>48</v>
      </c>
      <c r="G125" s="3">
        <v>0.83</v>
      </c>
      <c r="H125" s="3"/>
      <c r="I125">
        <v>2</v>
      </c>
      <c r="J125" t="s">
        <v>112</v>
      </c>
      <c r="O125" s="12" t="s">
        <v>105</v>
      </c>
      <c r="P125" t="s">
        <v>219</v>
      </c>
    </row>
    <row r="126" spans="1:16" x14ac:dyDescent="0.2">
      <c r="A126" t="s">
        <v>278</v>
      </c>
      <c r="B126">
        <v>3</v>
      </c>
      <c r="C126">
        <v>1</v>
      </c>
      <c r="D126" t="s">
        <v>12</v>
      </c>
      <c r="E126" t="s">
        <v>0</v>
      </c>
      <c r="F126">
        <v>32</v>
      </c>
      <c r="G126" s="3">
        <v>0.79</v>
      </c>
      <c r="H126" s="3"/>
      <c r="I126">
        <v>2</v>
      </c>
      <c r="J126" t="s">
        <v>112</v>
      </c>
      <c r="O126" s="12" t="s">
        <v>105</v>
      </c>
      <c r="P126" t="s">
        <v>219</v>
      </c>
    </row>
    <row r="127" spans="1:16" x14ac:dyDescent="0.2">
      <c r="A127" t="s">
        <v>279</v>
      </c>
      <c r="B127">
        <v>1</v>
      </c>
      <c r="C127">
        <v>1</v>
      </c>
      <c r="D127" t="s">
        <v>12</v>
      </c>
      <c r="E127" t="s">
        <v>0</v>
      </c>
      <c r="F127">
        <v>529</v>
      </c>
      <c r="G127" s="3">
        <f>(2*H127)/(1+H127)</f>
        <v>0.57142857142857151</v>
      </c>
      <c r="H127" s="3">
        <v>0.4</v>
      </c>
      <c r="I127">
        <v>2</v>
      </c>
      <c r="O127" s="12" t="s">
        <v>105</v>
      </c>
      <c r="P127" t="s">
        <v>219</v>
      </c>
    </row>
    <row r="128" spans="1:16" x14ac:dyDescent="0.2">
      <c r="A128" t="s">
        <v>283</v>
      </c>
      <c r="B128">
        <v>1</v>
      </c>
      <c r="C128">
        <v>1</v>
      </c>
      <c r="D128" t="s">
        <v>12</v>
      </c>
      <c r="E128" t="s">
        <v>0</v>
      </c>
      <c r="F128">
        <v>344</v>
      </c>
      <c r="G128" s="3">
        <v>0.95</v>
      </c>
      <c r="H128" s="3"/>
      <c r="I128">
        <v>2</v>
      </c>
      <c r="J128" t="s">
        <v>112</v>
      </c>
      <c r="N128" t="s">
        <v>284</v>
      </c>
      <c r="O128" s="12" t="s">
        <v>105</v>
      </c>
      <c r="P128" t="s">
        <v>219</v>
      </c>
    </row>
    <row r="129" spans="1:16" x14ac:dyDescent="0.2">
      <c r="A129" t="s">
        <v>283</v>
      </c>
      <c r="B129">
        <v>1</v>
      </c>
      <c r="C129">
        <v>1</v>
      </c>
      <c r="D129" t="s">
        <v>12</v>
      </c>
      <c r="E129" t="s">
        <v>0</v>
      </c>
      <c r="F129">
        <v>344</v>
      </c>
      <c r="G129" s="3">
        <v>0.95</v>
      </c>
      <c r="H129" s="3"/>
      <c r="I129">
        <v>2</v>
      </c>
      <c r="J129" t="s">
        <v>112</v>
      </c>
      <c r="N129" t="s">
        <v>285</v>
      </c>
      <c r="O129" s="12" t="s">
        <v>105</v>
      </c>
      <c r="P129" t="s">
        <v>219</v>
      </c>
    </row>
    <row r="130" spans="1:16" x14ac:dyDescent="0.2">
      <c r="A130" t="s">
        <v>304</v>
      </c>
      <c r="B130">
        <v>1</v>
      </c>
      <c r="C130">
        <v>1</v>
      </c>
      <c r="D130" t="s">
        <v>12</v>
      </c>
      <c r="E130" t="s">
        <v>0</v>
      </c>
      <c r="F130">
        <v>2829</v>
      </c>
      <c r="G130" s="3">
        <v>0.91900000000000004</v>
      </c>
      <c r="H130" s="3"/>
      <c r="I130">
        <v>2</v>
      </c>
      <c r="N130" t="s">
        <v>587</v>
      </c>
      <c r="O130" s="12" t="s">
        <v>105</v>
      </c>
      <c r="P130" t="s">
        <v>219</v>
      </c>
    </row>
    <row r="131" spans="1:16" x14ac:dyDescent="0.2">
      <c r="A131" t="s">
        <v>304</v>
      </c>
      <c r="B131">
        <v>1</v>
      </c>
      <c r="C131">
        <v>1</v>
      </c>
      <c r="D131" t="s">
        <v>12</v>
      </c>
      <c r="E131" t="s">
        <v>0</v>
      </c>
      <c r="F131">
        <v>2829</v>
      </c>
      <c r="G131" s="3">
        <v>0.91</v>
      </c>
      <c r="H131" s="3"/>
      <c r="I131">
        <v>2</v>
      </c>
      <c r="N131" t="s">
        <v>588</v>
      </c>
      <c r="O131" s="12" t="s">
        <v>105</v>
      </c>
      <c r="P131" t="s">
        <v>219</v>
      </c>
    </row>
    <row r="132" spans="1:16" x14ac:dyDescent="0.2">
      <c r="A132" t="s">
        <v>304</v>
      </c>
      <c r="B132">
        <v>1</v>
      </c>
      <c r="C132">
        <v>1</v>
      </c>
      <c r="D132" t="s">
        <v>12</v>
      </c>
      <c r="E132" t="s">
        <v>0</v>
      </c>
      <c r="F132">
        <v>2826</v>
      </c>
      <c r="G132" s="3">
        <v>0.86499999999999999</v>
      </c>
      <c r="H132" s="3"/>
      <c r="I132">
        <v>2</v>
      </c>
      <c r="N132" t="s">
        <v>589</v>
      </c>
      <c r="O132" s="12" t="s">
        <v>105</v>
      </c>
      <c r="P132" t="s">
        <v>219</v>
      </c>
    </row>
    <row r="133" spans="1:16" x14ac:dyDescent="0.2">
      <c r="A133" t="s">
        <v>304</v>
      </c>
      <c r="B133">
        <v>1</v>
      </c>
      <c r="C133">
        <v>1</v>
      </c>
      <c r="D133" t="s">
        <v>12</v>
      </c>
      <c r="E133" t="s">
        <v>0</v>
      </c>
      <c r="F133">
        <v>2826</v>
      </c>
      <c r="G133" s="3">
        <v>0.84499999999999997</v>
      </c>
      <c r="H133" s="3"/>
      <c r="I133">
        <v>2</v>
      </c>
      <c r="N133" t="s">
        <v>590</v>
      </c>
      <c r="O133" s="12" t="s">
        <v>105</v>
      </c>
      <c r="P133" t="s">
        <v>219</v>
      </c>
    </row>
    <row r="134" spans="1:16" x14ac:dyDescent="0.2">
      <c r="A134" t="s">
        <v>288</v>
      </c>
      <c r="B134">
        <v>1</v>
      </c>
      <c r="C134">
        <v>1</v>
      </c>
      <c r="D134" t="s">
        <v>12</v>
      </c>
      <c r="E134" t="s">
        <v>0</v>
      </c>
      <c r="F134">
        <v>36</v>
      </c>
      <c r="G134" s="3">
        <v>0.89</v>
      </c>
      <c r="H134" s="3"/>
      <c r="I134">
        <v>2</v>
      </c>
      <c r="J134" t="s">
        <v>112</v>
      </c>
      <c r="N134" t="s">
        <v>289</v>
      </c>
      <c r="O134" s="12" t="s">
        <v>112</v>
      </c>
      <c r="P134" t="s">
        <v>219</v>
      </c>
    </row>
    <row r="135" spans="1:16" x14ac:dyDescent="0.2">
      <c r="A135" t="s">
        <v>290</v>
      </c>
      <c r="B135">
        <v>1</v>
      </c>
      <c r="C135">
        <v>1</v>
      </c>
      <c r="D135" t="s">
        <v>12</v>
      </c>
      <c r="E135" t="s">
        <v>0</v>
      </c>
      <c r="F135">
        <v>104</v>
      </c>
      <c r="G135" s="3">
        <f>(2*H135)/(1+H135)</f>
        <v>0.49624060150375937</v>
      </c>
      <c r="H135" s="3">
        <v>0.33</v>
      </c>
      <c r="I135">
        <v>2</v>
      </c>
      <c r="N135" t="s">
        <v>291</v>
      </c>
      <c r="O135" s="12" t="s">
        <v>105</v>
      </c>
      <c r="P135" t="s">
        <v>219</v>
      </c>
    </row>
    <row r="136" spans="1:16" x14ac:dyDescent="0.2">
      <c r="A136" t="s">
        <v>290</v>
      </c>
      <c r="B136">
        <v>1</v>
      </c>
      <c r="C136">
        <v>1</v>
      </c>
      <c r="D136" t="s">
        <v>12</v>
      </c>
      <c r="E136" t="s">
        <v>0</v>
      </c>
      <c r="F136">
        <v>104</v>
      </c>
      <c r="G136" s="3">
        <f>(2*H136)/(1+H136)</f>
        <v>0.42519685039370081</v>
      </c>
      <c r="H136" s="3">
        <v>0.27</v>
      </c>
      <c r="I136">
        <v>2</v>
      </c>
      <c r="N136" t="s">
        <v>292</v>
      </c>
      <c r="O136" s="12" t="s">
        <v>105</v>
      </c>
      <c r="P136" t="s">
        <v>219</v>
      </c>
    </row>
    <row r="137" spans="1:16" x14ac:dyDescent="0.2">
      <c r="A137" t="s">
        <v>290</v>
      </c>
      <c r="B137">
        <v>1</v>
      </c>
      <c r="C137">
        <v>1</v>
      </c>
      <c r="D137" t="s">
        <v>12</v>
      </c>
      <c r="E137" t="s">
        <v>0</v>
      </c>
      <c r="F137">
        <v>104</v>
      </c>
      <c r="G137" s="3">
        <f>(2*H137)/(1+H137)</f>
        <v>0.44961240310077516</v>
      </c>
      <c r="H137" s="3">
        <v>0.28999999999999998</v>
      </c>
      <c r="I137">
        <v>2</v>
      </c>
      <c r="N137" t="s">
        <v>293</v>
      </c>
      <c r="O137" s="12" t="s">
        <v>105</v>
      </c>
      <c r="P137" t="s">
        <v>219</v>
      </c>
    </row>
    <row r="138" spans="1:16" x14ac:dyDescent="0.2">
      <c r="A138" t="s">
        <v>294</v>
      </c>
      <c r="B138">
        <v>1</v>
      </c>
      <c r="C138">
        <v>1</v>
      </c>
      <c r="D138" t="s">
        <v>12</v>
      </c>
      <c r="E138" t="s">
        <v>0</v>
      </c>
      <c r="F138">
        <v>64</v>
      </c>
      <c r="G138" s="3">
        <f>(2*H138)/(1+H138)</f>
        <v>0.82352941176470584</v>
      </c>
      <c r="H138" s="3">
        <v>0.7</v>
      </c>
      <c r="I138">
        <v>2</v>
      </c>
      <c r="O138" s="12" t="s">
        <v>105</v>
      </c>
      <c r="P138" t="s">
        <v>219</v>
      </c>
    </row>
    <row r="139" spans="1:16" x14ac:dyDescent="0.2">
      <c r="A139" t="s">
        <v>295</v>
      </c>
      <c r="B139">
        <v>1</v>
      </c>
      <c r="C139">
        <v>1</v>
      </c>
      <c r="D139" t="s">
        <v>12</v>
      </c>
      <c r="E139" t="s">
        <v>0</v>
      </c>
      <c r="F139">
        <f>71+58</f>
        <v>129</v>
      </c>
      <c r="G139" s="3">
        <v>0.8</v>
      </c>
      <c r="H139" s="3"/>
      <c r="I139">
        <v>2</v>
      </c>
      <c r="N139" t="s">
        <v>296</v>
      </c>
      <c r="O139" s="12" t="s">
        <v>105</v>
      </c>
      <c r="P139" t="s">
        <v>219</v>
      </c>
    </row>
    <row r="140" spans="1:16" x14ac:dyDescent="0.2">
      <c r="A140" t="s">
        <v>295</v>
      </c>
      <c r="B140">
        <v>1</v>
      </c>
      <c r="C140">
        <v>1</v>
      </c>
      <c r="D140" t="s">
        <v>12</v>
      </c>
      <c r="E140" t="s">
        <v>0</v>
      </c>
      <c r="F140">
        <v>129</v>
      </c>
      <c r="G140" s="3">
        <v>0.8</v>
      </c>
      <c r="H140" s="3"/>
      <c r="I140">
        <v>2</v>
      </c>
      <c r="N140" t="s">
        <v>297</v>
      </c>
      <c r="O140" s="12" t="s">
        <v>105</v>
      </c>
      <c r="P140" t="s">
        <v>219</v>
      </c>
    </row>
    <row r="141" spans="1:16" x14ac:dyDescent="0.2">
      <c r="A141" t="s">
        <v>298</v>
      </c>
      <c r="B141">
        <v>1</v>
      </c>
      <c r="C141">
        <v>1</v>
      </c>
      <c r="D141" t="s">
        <v>12</v>
      </c>
      <c r="E141" t="s">
        <v>0</v>
      </c>
      <c r="F141">
        <v>105</v>
      </c>
      <c r="G141" s="3">
        <v>0.93</v>
      </c>
      <c r="H141" s="3"/>
      <c r="I141">
        <v>2</v>
      </c>
      <c r="N141" t="s">
        <v>467</v>
      </c>
      <c r="O141" s="12" t="s">
        <v>105</v>
      </c>
      <c r="P141" t="s">
        <v>219</v>
      </c>
    </row>
    <row r="142" spans="1:16" x14ac:dyDescent="0.2">
      <c r="A142" t="s">
        <v>298</v>
      </c>
      <c r="B142">
        <v>1</v>
      </c>
      <c r="C142">
        <v>1</v>
      </c>
      <c r="D142" t="s">
        <v>12</v>
      </c>
      <c r="E142" t="s">
        <v>0</v>
      </c>
      <c r="F142">
        <v>108</v>
      </c>
      <c r="G142" s="3">
        <v>0.91</v>
      </c>
      <c r="H142" s="3"/>
      <c r="I142">
        <v>2</v>
      </c>
      <c r="N142" t="s">
        <v>580</v>
      </c>
      <c r="O142" s="12" t="s">
        <v>105</v>
      </c>
      <c r="P142" t="s">
        <v>219</v>
      </c>
    </row>
    <row r="143" spans="1:16" x14ac:dyDescent="0.2">
      <c r="A143" t="s">
        <v>298</v>
      </c>
      <c r="B143">
        <v>1</v>
      </c>
      <c r="C143">
        <v>1</v>
      </c>
      <c r="D143" t="s">
        <v>12</v>
      </c>
      <c r="E143" t="s">
        <v>0</v>
      </c>
      <c r="F143">
        <f>AVERAGE(105,108)</f>
        <v>106.5</v>
      </c>
      <c r="G143" s="3">
        <f>AVERAGE(0.93,0.91)</f>
        <v>0.92</v>
      </c>
      <c r="H143" s="3"/>
      <c r="I143">
        <v>2</v>
      </c>
      <c r="O143" s="12" t="s">
        <v>105</v>
      </c>
      <c r="P143" t="s">
        <v>219</v>
      </c>
    </row>
    <row r="144" spans="1:16" x14ac:dyDescent="0.2">
      <c r="A144" t="s">
        <v>300</v>
      </c>
      <c r="B144">
        <v>1</v>
      </c>
      <c r="C144">
        <v>1</v>
      </c>
      <c r="D144" t="s">
        <v>12</v>
      </c>
      <c r="E144" t="s">
        <v>0</v>
      </c>
      <c r="F144">
        <v>61</v>
      </c>
      <c r="G144" s="3">
        <f>(2*H144)/(1+H144)</f>
        <v>0.82352941176470584</v>
      </c>
      <c r="H144" s="3">
        <v>0.7</v>
      </c>
      <c r="I144">
        <v>2</v>
      </c>
      <c r="O144" s="12" t="s">
        <v>105</v>
      </c>
      <c r="P144" t="s">
        <v>219</v>
      </c>
    </row>
    <row r="145" spans="1:16" x14ac:dyDescent="0.2">
      <c r="A145" t="s">
        <v>301</v>
      </c>
      <c r="B145">
        <v>1</v>
      </c>
      <c r="C145">
        <v>1</v>
      </c>
      <c r="D145" t="s">
        <v>12</v>
      </c>
      <c r="E145" t="s">
        <v>0</v>
      </c>
      <c r="F145">
        <v>136</v>
      </c>
      <c r="G145" s="3">
        <v>0.94</v>
      </c>
      <c r="H145" s="3"/>
      <c r="I145">
        <v>2</v>
      </c>
      <c r="J145" t="s">
        <v>112</v>
      </c>
      <c r="N145" t="s">
        <v>302</v>
      </c>
      <c r="O145" s="12" t="s">
        <v>105</v>
      </c>
      <c r="P145" t="s">
        <v>219</v>
      </c>
    </row>
    <row r="146" spans="1:16" x14ac:dyDescent="0.2">
      <c r="A146" t="s">
        <v>301</v>
      </c>
      <c r="B146">
        <v>1</v>
      </c>
      <c r="C146">
        <v>1</v>
      </c>
      <c r="D146" t="s">
        <v>12</v>
      </c>
      <c r="E146" t="s">
        <v>0</v>
      </c>
      <c r="F146">
        <v>136</v>
      </c>
      <c r="G146" s="3">
        <v>0.95</v>
      </c>
      <c r="H146" s="3"/>
      <c r="I146">
        <v>2</v>
      </c>
      <c r="J146" t="s">
        <v>112</v>
      </c>
      <c r="N146" t="s">
        <v>303</v>
      </c>
      <c r="O146" s="12" t="s">
        <v>105</v>
      </c>
      <c r="P146" t="s">
        <v>219</v>
      </c>
    </row>
    <row r="147" spans="1:16" x14ac:dyDescent="0.2">
      <c r="A147" t="s">
        <v>308</v>
      </c>
      <c r="B147">
        <v>1</v>
      </c>
      <c r="C147">
        <v>1</v>
      </c>
      <c r="D147" t="s">
        <v>12</v>
      </c>
      <c r="E147" t="s">
        <v>0</v>
      </c>
      <c r="F147">
        <v>87</v>
      </c>
      <c r="G147" s="3">
        <v>0.87</v>
      </c>
      <c r="I147">
        <v>2</v>
      </c>
      <c r="O147" s="12" t="s">
        <v>105</v>
      </c>
      <c r="P147" t="s">
        <v>219</v>
      </c>
    </row>
    <row r="148" spans="1:16" x14ac:dyDescent="0.2">
      <c r="A148" t="s">
        <v>309</v>
      </c>
      <c r="B148">
        <v>1</v>
      </c>
      <c r="C148">
        <v>1</v>
      </c>
      <c r="D148" t="s">
        <v>12</v>
      </c>
      <c r="E148" t="s">
        <v>0</v>
      </c>
      <c r="F148">
        <v>100</v>
      </c>
      <c r="G148" s="3">
        <v>0.85</v>
      </c>
      <c r="H148" s="3"/>
      <c r="I148">
        <v>2</v>
      </c>
      <c r="O148" s="12" t="s">
        <v>105</v>
      </c>
      <c r="P148" t="s">
        <v>219</v>
      </c>
    </row>
    <row r="149" spans="1:16" x14ac:dyDescent="0.2">
      <c r="A149" t="s">
        <v>310</v>
      </c>
      <c r="B149">
        <v>2</v>
      </c>
      <c r="C149">
        <v>1</v>
      </c>
      <c r="D149" t="s">
        <v>12</v>
      </c>
      <c r="E149" t="s">
        <v>0</v>
      </c>
      <c r="F149">
        <v>284</v>
      </c>
      <c r="G149" s="3">
        <v>0.82</v>
      </c>
      <c r="H149" s="3"/>
      <c r="I149">
        <v>2</v>
      </c>
      <c r="O149" s="12" t="s">
        <v>105</v>
      </c>
      <c r="P149" t="s">
        <v>219</v>
      </c>
    </row>
    <row r="150" spans="1:16" x14ac:dyDescent="0.2">
      <c r="A150" t="s">
        <v>311</v>
      </c>
      <c r="B150">
        <v>1</v>
      </c>
      <c r="C150">
        <v>1</v>
      </c>
      <c r="D150" t="s">
        <v>12</v>
      </c>
      <c r="E150" t="s">
        <v>0</v>
      </c>
      <c r="F150">
        <f>36+34+25</f>
        <v>95</v>
      </c>
      <c r="G150" s="3">
        <v>0.85</v>
      </c>
      <c r="H150" s="3"/>
      <c r="I150">
        <v>2</v>
      </c>
      <c r="O150" s="12" t="s">
        <v>105</v>
      </c>
      <c r="P150" t="s">
        <v>219</v>
      </c>
    </row>
    <row r="151" spans="1:16" x14ac:dyDescent="0.2">
      <c r="A151" t="s">
        <v>312</v>
      </c>
      <c r="B151">
        <v>1</v>
      </c>
      <c r="C151">
        <v>1</v>
      </c>
      <c r="D151" t="s">
        <v>12</v>
      </c>
      <c r="E151" t="s">
        <v>0</v>
      </c>
      <c r="F151">
        <f>102/2</f>
        <v>51</v>
      </c>
      <c r="G151" s="3">
        <v>0.74</v>
      </c>
      <c r="H151" s="3"/>
      <c r="I151">
        <v>58</v>
      </c>
      <c r="N151" t="s">
        <v>314</v>
      </c>
      <c r="O151" s="12" t="s">
        <v>105</v>
      </c>
      <c r="P151" t="s">
        <v>219</v>
      </c>
    </row>
    <row r="152" spans="1:16" x14ac:dyDescent="0.2">
      <c r="A152" t="s">
        <v>312</v>
      </c>
      <c r="B152">
        <v>1</v>
      </c>
      <c r="C152">
        <v>2</v>
      </c>
      <c r="D152" t="s">
        <v>12</v>
      </c>
      <c r="E152" t="s">
        <v>0</v>
      </c>
      <c r="F152">
        <f>102/2</f>
        <v>51</v>
      </c>
      <c r="G152" s="3">
        <v>0.69</v>
      </c>
      <c r="H152" s="3"/>
      <c r="I152">
        <v>58</v>
      </c>
      <c r="N152" t="s">
        <v>313</v>
      </c>
      <c r="O152" s="12" t="s">
        <v>105</v>
      </c>
      <c r="P152" t="s">
        <v>219</v>
      </c>
    </row>
    <row r="153" spans="1:16" x14ac:dyDescent="0.2">
      <c r="A153" t="s">
        <v>317</v>
      </c>
      <c r="B153">
        <v>1</v>
      </c>
      <c r="C153">
        <v>1</v>
      </c>
      <c r="D153" t="s">
        <v>12</v>
      </c>
      <c r="E153" t="s">
        <v>0</v>
      </c>
      <c r="F153">
        <v>200</v>
      </c>
      <c r="G153" s="3">
        <v>0.56999999999999995</v>
      </c>
      <c r="H153" s="3"/>
      <c r="I153">
        <v>2</v>
      </c>
      <c r="J153" t="s">
        <v>112</v>
      </c>
      <c r="O153" s="12" t="s">
        <v>105</v>
      </c>
      <c r="P153" t="s">
        <v>219</v>
      </c>
    </row>
    <row r="154" spans="1:16" x14ac:dyDescent="0.2">
      <c r="A154" t="s">
        <v>319</v>
      </c>
      <c r="B154">
        <v>1</v>
      </c>
      <c r="C154">
        <v>1</v>
      </c>
      <c r="D154" t="s">
        <v>12</v>
      </c>
      <c r="E154" t="s">
        <v>0</v>
      </c>
      <c r="F154">
        <v>93</v>
      </c>
      <c r="G154" s="3">
        <v>0.79</v>
      </c>
      <c r="H154" s="3"/>
      <c r="I154">
        <v>2</v>
      </c>
      <c r="J154" t="s">
        <v>112</v>
      </c>
      <c r="N154" t="s">
        <v>466</v>
      </c>
      <c r="O154" s="12" t="s">
        <v>105</v>
      </c>
      <c r="P154" t="s">
        <v>219</v>
      </c>
    </row>
    <row r="155" spans="1:16" x14ac:dyDescent="0.2">
      <c r="A155" t="s">
        <v>319</v>
      </c>
      <c r="B155">
        <v>1</v>
      </c>
      <c r="C155">
        <v>1</v>
      </c>
      <c r="D155" t="s">
        <v>12</v>
      </c>
      <c r="E155" t="s">
        <v>0</v>
      </c>
      <c r="F155">
        <v>93</v>
      </c>
      <c r="G155" s="3">
        <v>0.74</v>
      </c>
      <c r="H155" s="3"/>
      <c r="I155">
        <v>2</v>
      </c>
      <c r="J155" t="s">
        <v>112</v>
      </c>
      <c r="N155" t="s">
        <v>467</v>
      </c>
      <c r="O155" s="12" t="s">
        <v>105</v>
      </c>
      <c r="P155" t="s">
        <v>219</v>
      </c>
    </row>
    <row r="156" spans="1:16" x14ac:dyDescent="0.2">
      <c r="A156" t="s">
        <v>319</v>
      </c>
      <c r="B156">
        <v>2</v>
      </c>
      <c r="C156">
        <v>1</v>
      </c>
      <c r="D156" t="s">
        <v>12</v>
      </c>
      <c r="E156" t="s">
        <v>0</v>
      </c>
      <c r="F156">
        <v>90</v>
      </c>
      <c r="G156" s="3">
        <v>0.73</v>
      </c>
      <c r="H156" s="3"/>
      <c r="I156">
        <v>2</v>
      </c>
      <c r="J156" t="s">
        <v>112</v>
      </c>
      <c r="O156" s="12" t="s">
        <v>105</v>
      </c>
      <c r="P156" t="s">
        <v>219</v>
      </c>
    </row>
    <row r="157" spans="1:16" x14ac:dyDescent="0.2">
      <c r="A157" t="s">
        <v>319</v>
      </c>
      <c r="B157">
        <v>3</v>
      </c>
      <c r="C157">
        <v>1</v>
      </c>
      <c r="D157" t="s">
        <v>12</v>
      </c>
      <c r="E157" t="s">
        <v>0</v>
      </c>
      <c r="F157">
        <v>58</v>
      </c>
      <c r="G157" s="3">
        <v>0.73</v>
      </c>
      <c r="H157" s="3"/>
      <c r="I157">
        <v>2</v>
      </c>
      <c r="J157" t="s">
        <v>112</v>
      </c>
      <c r="O157" s="12" t="s">
        <v>105</v>
      </c>
      <c r="P157" t="s">
        <v>219</v>
      </c>
    </row>
    <row r="158" spans="1:16" x14ac:dyDescent="0.2">
      <c r="A158" t="s">
        <v>320</v>
      </c>
      <c r="B158">
        <v>1</v>
      </c>
      <c r="C158">
        <v>1</v>
      </c>
      <c r="D158" t="s">
        <v>12</v>
      </c>
      <c r="E158" t="s">
        <v>0</v>
      </c>
      <c r="F158">
        <v>201</v>
      </c>
      <c r="G158" s="3">
        <v>0.8</v>
      </c>
      <c r="H158" s="3"/>
      <c r="I158">
        <v>2</v>
      </c>
      <c r="N158" t="s">
        <v>321</v>
      </c>
      <c r="O158" s="12" t="s">
        <v>105</v>
      </c>
      <c r="P158" t="s">
        <v>219</v>
      </c>
    </row>
    <row r="159" spans="1:16" x14ac:dyDescent="0.2">
      <c r="A159" t="s">
        <v>320</v>
      </c>
      <c r="B159">
        <v>1</v>
      </c>
      <c r="C159">
        <v>1</v>
      </c>
      <c r="D159" t="s">
        <v>12</v>
      </c>
      <c r="E159" t="s">
        <v>0</v>
      </c>
      <c r="F159">
        <v>201</v>
      </c>
      <c r="G159" s="3">
        <v>0.81</v>
      </c>
      <c r="H159" s="3"/>
      <c r="I159">
        <v>2</v>
      </c>
      <c r="N159" t="s">
        <v>322</v>
      </c>
      <c r="O159" s="12" t="s">
        <v>105</v>
      </c>
      <c r="P159" t="s">
        <v>219</v>
      </c>
    </row>
    <row r="160" spans="1:16" x14ac:dyDescent="0.2">
      <c r="A160" t="s">
        <v>320</v>
      </c>
      <c r="B160">
        <v>2</v>
      </c>
      <c r="C160">
        <v>1</v>
      </c>
      <c r="D160" t="s">
        <v>12</v>
      </c>
      <c r="E160" t="s">
        <v>0</v>
      </c>
      <c r="F160">
        <v>192</v>
      </c>
      <c r="G160" s="3">
        <v>0.74</v>
      </c>
      <c r="H160" s="3"/>
      <c r="I160">
        <v>2</v>
      </c>
      <c r="N160" t="s">
        <v>321</v>
      </c>
      <c r="O160" s="12" t="s">
        <v>105</v>
      </c>
      <c r="P160" t="s">
        <v>219</v>
      </c>
    </row>
    <row r="161" spans="1:16" x14ac:dyDescent="0.2">
      <c r="A161" t="s">
        <v>320</v>
      </c>
      <c r="B161">
        <v>2</v>
      </c>
      <c r="C161">
        <v>1</v>
      </c>
      <c r="D161" t="s">
        <v>12</v>
      </c>
      <c r="E161" t="s">
        <v>0</v>
      </c>
      <c r="F161">
        <v>192</v>
      </c>
      <c r="G161" s="3">
        <v>0.76</v>
      </c>
      <c r="H161" s="3"/>
      <c r="I161">
        <v>2</v>
      </c>
      <c r="N161" t="s">
        <v>322</v>
      </c>
      <c r="O161" s="12" t="s">
        <v>105</v>
      </c>
      <c r="P161" t="s">
        <v>219</v>
      </c>
    </row>
    <row r="162" spans="1:16" x14ac:dyDescent="0.2">
      <c r="A162" t="s">
        <v>323</v>
      </c>
      <c r="B162">
        <v>1</v>
      </c>
      <c r="C162">
        <v>1</v>
      </c>
      <c r="D162" t="s">
        <v>12</v>
      </c>
      <c r="E162" t="s">
        <v>0</v>
      </c>
      <c r="F162">
        <v>133</v>
      </c>
      <c r="G162" s="3">
        <v>0.85</v>
      </c>
      <c r="H162" s="3"/>
      <c r="I162">
        <v>4</v>
      </c>
      <c r="N162" t="s">
        <v>324</v>
      </c>
      <c r="O162" s="12" t="s">
        <v>105</v>
      </c>
      <c r="P162" t="s">
        <v>219</v>
      </c>
    </row>
    <row r="163" spans="1:16" x14ac:dyDescent="0.2">
      <c r="A163" t="s">
        <v>323</v>
      </c>
      <c r="B163">
        <v>1</v>
      </c>
      <c r="C163">
        <v>1</v>
      </c>
      <c r="D163" t="s">
        <v>12</v>
      </c>
      <c r="E163" t="s">
        <v>0</v>
      </c>
      <c r="F163">
        <v>133</v>
      </c>
      <c r="G163" s="3">
        <v>0.85</v>
      </c>
      <c r="H163" s="3"/>
      <c r="I163">
        <v>4</v>
      </c>
      <c r="N163" t="s">
        <v>325</v>
      </c>
      <c r="O163" s="12" t="s">
        <v>105</v>
      </c>
      <c r="P163" t="s">
        <v>219</v>
      </c>
    </row>
    <row r="164" spans="1:16" x14ac:dyDescent="0.2">
      <c r="A164" t="s">
        <v>323</v>
      </c>
      <c r="B164">
        <v>1</v>
      </c>
      <c r="C164">
        <v>1</v>
      </c>
      <c r="D164" t="s">
        <v>12</v>
      </c>
      <c r="E164" t="s">
        <v>0</v>
      </c>
      <c r="F164">
        <v>133</v>
      </c>
      <c r="G164" s="3">
        <v>0.73</v>
      </c>
      <c r="H164" s="3"/>
      <c r="I164">
        <v>4</v>
      </c>
      <c r="N164" t="s">
        <v>326</v>
      </c>
      <c r="O164" s="12" t="s">
        <v>105</v>
      </c>
      <c r="P164" t="s">
        <v>219</v>
      </c>
    </row>
    <row r="165" spans="1:16" x14ac:dyDescent="0.2">
      <c r="A165" t="s">
        <v>332</v>
      </c>
      <c r="B165">
        <v>1</v>
      </c>
      <c r="C165">
        <v>1</v>
      </c>
      <c r="D165" t="s">
        <v>12</v>
      </c>
      <c r="E165" t="s">
        <v>0</v>
      </c>
      <c r="F165">
        <v>87</v>
      </c>
      <c r="G165" s="3">
        <v>0.81</v>
      </c>
      <c r="H165" s="3"/>
      <c r="I165">
        <v>2</v>
      </c>
      <c r="N165" t="s">
        <v>328</v>
      </c>
      <c r="O165" s="12" t="s">
        <v>105</v>
      </c>
      <c r="P165" t="s">
        <v>219</v>
      </c>
    </row>
    <row r="166" spans="1:16" x14ac:dyDescent="0.2">
      <c r="A166" t="s">
        <v>332</v>
      </c>
      <c r="B166">
        <v>1</v>
      </c>
      <c r="C166">
        <v>1</v>
      </c>
      <c r="D166" t="s">
        <v>12</v>
      </c>
      <c r="E166" t="s">
        <v>0</v>
      </c>
      <c r="F166">
        <v>87</v>
      </c>
      <c r="G166" s="3">
        <v>0.82</v>
      </c>
      <c r="H166" s="3"/>
      <c r="I166">
        <v>2</v>
      </c>
      <c r="N166" t="s">
        <v>330</v>
      </c>
      <c r="O166" s="12" t="s">
        <v>105</v>
      </c>
      <c r="P166" t="s">
        <v>219</v>
      </c>
    </row>
    <row r="167" spans="1:16" x14ac:dyDescent="0.2">
      <c r="A167" t="s">
        <v>332</v>
      </c>
      <c r="B167">
        <v>1</v>
      </c>
      <c r="C167">
        <v>1</v>
      </c>
      <c r="D167" t="s">
        <v>12</v>
      </c>
      <c r="E167" t="s">
        <v>0</v>
      </c>
      <c r="F167">
        <v>87</v>
      </c>
      <c r="G167" s="3">
        <v>0.73</v>
      </c>
      <c r="H167" s="3"/>
      <c r="I167">
        <v>2</v>
      </c>
      <c r="N167" t="s">
        <v>331</v>
      </c>
      <c r="O167" s="12" t="s">
        <v>105</v>
      </c>
      <c r="P167" t="s">
        <v>219</v>
      </c>
    </row>
    <row r="168" spans="1:16" x14ac:dyDescent="0.2">
      <c r="A168" t="s">
        <v>332</v>
      </c>
      <c r="B168">
        <v>1</v>
      </c>
      <c r="C168">
        <v>1</v>
      </c>
      <c r="D168" t="s">
        <v>12</v>
      </c>
      <c r="E168" t="s">
        <v>0</v>
      </c>
      <c r="F168">
        <v>87</v>
      </c>
      <c r="G168" s="3">
        <v>0.7</v>
      </c>
      <c r="H168" s="3"/>
      <c r="I168">
        <v>2</v>
      </c>
      <c r="N168" t="s">
        <v>327</v>
      </c>
      <c r="O168" s="12" t="s">
        <v>105</v>
      </c>
      <c r="P168" t="s">
        <v>219</v>
      </c>
    </row>
    <row r="169" spans="1:16" x14ac:dyDescent="0.2">
      <c r="A169" t="s">
        <v>332</v>
      </c>
      <c r="B169">
        <v>1</v>
      </c>
      <c r="C169">
        <v>1</v>
      </c>
      <c r="D169" t="s">
        <v>12</v>
      </c>
      <c r="E169" t="s">
        <v>0</v>
      </c>
      <c r="F169">
        <v>87</v>
      </c>
      <c r="G169" s="3">
        <v>0.64</v>
      </c>
      <c r="H169" s="3"/>
      <c r="I169">
        <v>2</v>
      </c>
      <c r="N169" t="s">
        <v>329</v>
      </c>
      <c r="O169" s="12" t="s">
        <v>105</v>
      </c>
      <c r="P169" t="s">
        <v>219</v>
      </c>
    </row>
    <row r="170" spans="1:16" x14ac:dyDescent="0.2">
      <c r="A170" t="s">
        <v>332</v>
      </c>
      <c r="B170">
        <v>2</v>
      </c>
      <c r="C170">
        <v>1</v>
      </c>
      <c r="D170" t="s">
        <v>12</v>
      </c>
      <c r="E170" t="s">
        <v>0</v>
      </c>
      <c r="F170">
        <v>50</v>
      </c>
      <c r="G170" s="3">
        <v>0.87</v>
      </c>
      <c r="H170" s="3"/>
      <c r="I170">
        <v>2</v>
      </c>
      <c r="N170" t="s">
        <v>328</v>
      </c>
      <c r="O170" s="12" t="s">
        <v>105</v>
      </c>
      <c r="P170" t="s">
        <v>219</v>
      </c>
    </row>
    <row r="171" spans="1:16" x14ac:dyDescent="0.2">
      <c r="A171" t="s">
        <v>332</v>
      </c>
      <c r="B171">
        <v>2</v>
      </c>
      <c r="C171">
        <v>1</v>
      </c>
      <c r="D171" t="s">
        <v>12</v>
      </c>
      <c r="E171" t="s">
        <v>0</v>
      </c>
      <c r="F171">
        <v>50</v>
      </c>
      <c r="G171" s="3">
        <v>0.79</v>
      </c>
      <c r="H171" s="3"/>
      <c r="I171">
        <v>2</v>
      </c>
      <c r="N171" t="s">
        <v>327</v>
      </c>
      <c r="O171" s="12" t="s">
        <v>105</v>
      </c>
      <c r="P171" t="s">
        <v>219</v>
      </c>
    </row>
    <row r="172" spans="1:16" x14ac:dyDescent="0.2">
      <c r="A172" t="s">
        <v>332</v>
      </c>
      <c r="B172">
        <v>2</v>
      </c>
      <c r="C172">
        <v>1</v>
      </c>
      <c r="D172" t="s">
        <v>12</v>
      </c>
      <c r="E172" t="s">
        <v>0</v>
      </c>
      <c r="F172">
        <v>50</v>
      </c>
      <c r="G172" s="3">
        <v>0.81</v>
      </c>
      <c r="H172" s="3"/>
      <c r="I172">
        <v>2</v>
      </c>
      <c r="N172" t="s">
        <v>307</v>
      </c>
      <c r="O172" s="12" t="s">
        <v>105</v>
      </c>
      <c r="P172" t="s">
        <v>219</v>
      </c>
    </row>
    <row r="173" spans="1:16" x14ac:dyDescent="0.2">
      <c r="A173" t="s">
        <v>333</v>
      </c>
      <c r="B173">
        <v>1</v>
      </c>
      <c r="C173">
        <v>1</v>
      </c>
      <c r="D173" t="s">
        <v>12</v>
      </c>
      <c r="E173" t="s">
        <v>0</v>
      </c>
      <c r="F173">
        <v>90</v>
      </c>
      <c r="G173" s="3">
        <v>0.82</v>
      </c>
      <c r="H173" s="3"/>
      <c r="I173">
        <v>2</v>
      </c>
      <c r="L173" t="s">
        <v>334</v>
      </c>
      <c r="M173">
        <v>3</v>
      </c>
      <c r="O173" s="12" t="s">
        <v>105</v>
      </c>
      <c r="P173" t="s">
        <v>219</v>
      </c>
    </row>
    <row r="174" spans="1:16" x14ac:dyDescent="0.2">
      <c r="A174" t="s">
        <v>335</v>
      </c>
      <c r="B174">
        <v>1</v>
      </c>
      <c r="C174">
        <v>1</v>
      </c>
      <c r="D174" t="s">
        <v>12</v>
      </c>
      <c r="E174" t="s">
        <v>0</v>
      </c>
      <c r="F174">
        <v>137</v>
      </c>
      <c r="G174" s="3">
        <v>0.83</v>
      </c>
      <c r="H174" s="3"/>
      <c r="I174">
        <v>4</v>
      </c>
      <c r="O174" s="12" t="s">
        <v>105</v>
      </c>
      <c r="P174" t="s">
        <v>219</v>
      </c>
    </row>
    <row r="175" spans="1:16" x14ac:dyDescent="0.2">
      <c r="A175" t="s">
        <v>336</v>
      </c>
      <c r="B175">
        <v>1</v>
      </c>
      <c r="C175">
        <v>1</v>
      </c>
      <c r="D175" t="s">
        <v>12</v>
      </c>
      <c r="E175" t="s">
        <v>0</v>
      </c>
      <c r="F175">
        <v>283</v>
      </c>
      <c r="G175" s="3">
        <v>0.8</v>
      </c>
      <c r="H175" s="3"/>
      <c r="I175">
        <v>2</v>
      </c>
      <c r="N175" t="s">
        <v>455</v>
      </c>
      <c r="O175" s="12" t="s">
        <v>105</v>
      </c>
      <c r="P175" t="s">
        <v>219</v>
      </c>
    </row>
    <row r="176" spans="1:16" x14ac:dyDescent="0.2">
      <c r="A176" t="s">
        <v>336</v>
      </c>
      <c r="B176">
        <v>1</v>
      </c>
      <c r="C176">
        <v>1</v>
      </c>
      <c r="D176" t="s">
        <v>12</v>
      </c>
      <c r="E176" t="s">
        <v>0</v>
      </c>
      <c r="F176">
        <v>281</v>
      </c>
      <c r="G176" s="3">
        <v>0.87</v>
      </c>
      <c r="H176" s="3"/>
      <c r="I176">
        <v>2</v>
      </c>
      <c r="N176" t="s">
        <v>456</v>
      </c>
      <c r="O176" s="12" t="s">
        <v>105</v>
      </c>
      <c r="P176" t="s">
        <v>219</v>
      </c>
    </row>
    <row r="177" spans="1:16" x14ac:dyDescent="0.2">
      <c r="A177" t="s">
        <v>336</v>
      </c>
      <c r="B177">
        <v>1</v>
      </c>
      <c r="C177">
        <v>1</v>
      </c>
      <c r="D177" t="s">
        <v>12</v>
      </c>
      <c r="E177" t="s">
        <v>0</v>
      </c>
      <c r="F177">
        <v>223</v>
      </c>
      <c r="G177" s="3">
        <v>0.85</v>
      </c>
      <c r="H177" s="3"/>
      <c r="I177">
        <v>2</v>
      </c>
      <c r="N177" t="s">
        <v>457</v>
      </c>
      <c r="O177" s="12" t="s">
        <v>105</v>
      </c>
      <c r="P177" t="s">
        <v>219</v>
      </c>
    </row>
    <row r="178" spans="1:16" x14ac:dyDescent="0.2">
      <c r="A178" t="s">
        <v>336</v>
      </c>
      <c r="B178">
        <v>1</v>
      </c>
      <c r="C178">
        <v>1</v>
      </c>
      <c r="D178" t="s">
        <v>12</v>
      </c>
      <c r="E178" t="s">
        <v>0</v>
      </c>
      <c r="F178">
        <v>222</v>
      </c>
      <c r="G178" s="3">
        <v>0.8</v>
      </c>
      <c r="H178" s="3"/>
      <c r="I178">
        <v>2</v>
      </c>
      <c r="N178" t="s">
        <v>458</v>
      </c>
      <c r="O178" s="12" t="s">
        <v>105</v>
      </c>
      <c r="P178" t="s">
        <v>219</v>
      </c>
    </row>
    <row r="179" spans="1:16" x14ac:dyDescent="0.2">
      <c r="A179" t="s">
        <v>336</v>
      </c>
      <c r="B179">
        <v>1</v>
      </c>
      <c r="C179">
        <v>1</v>
      </c>
      <c r="D179" t="s">
        <v>12</v>
      </c>
      <c r="E179" t="s">
        <v>0</v>
      </c>
      <c r="F179">
        <v>166</v>
      </c>
      <c r="G179" s="3">
        <v>0.84</v>
      </c>
      <c r="H179" s="3"/>
      <c r="I179">
        <v>2</v>
      </c>
      <c r="N179" t="s">
        <v>459</v>
      </c>
      <c r="O179" s="12" t="s">
        <v>105</v>
      </c>
      <c r="P179" t="s">
        <v>219</v>
      </c>
    </row>
    <row r="180" spans="1:16" x14ac:dyDescent="0.2">
      <c r="A180" t="s">
        <v>336</v>
      </c>
      <c r="B180">
        <v>1</v>
      </c>
      <c r="C180">
        <v>1</v>
      </c>
      <c r="D180" t="s">
        <v>12</v>
      </c>
      <c r="E180" t="s">
        <v>0</v>
      </c>
      <c r="F180">
        <v>141</v>
      </c>
      <c r="G180" s="3">
        <v>0.81</v>
      </c>
      <c r="H180" s="3"/>
      <c r="I180">
        <v>2</v>
      </c>
      <c r="N180" t="s">
        <v>460</v>
      </c>
      <c r="O180" s="12" t="s">
        <v>105</v>
      </c>
      <c r="P180" t="s">
        <v>219</v>
      </c>
    </row>
    <row r="181" spans="1:16" x14ac:dyDescent="0.2">
      <c r="A181" t="s">
        <v>336</v>
      </c>
      <c r="B181">
        <v>1</v>
      </c>
      <c r="C181">
        <v>1</v>
      </c>
      <c r="D181" t="s">
        <v>12</v>
      </c>
      <c r="E181" t="s">
        <v>0</v>
      </c>
      <c r="F181">
        <v>146</v>
      </c>
      <c r="G181" s="3">
        <v>0.81</v>
      </c>
      <c r="H181" s="3"/>
      <c r="I181">
        <v>2</v>
      </c>
      <c r="N181" t="s">
        <v>461</v>
      </c>
      <c r="O181" s="12" t="s">
        <v>105</v>
      </c>
      <c r="P181" t="s">
        <v>219</v>
      </c>
    </row>
    <row r="182" spans="1:16" x14ac:dyDescent="0.2">
      <c r="A182" t="s">
        <v>337</v>
      </c>
      <c r="B182">
        <v>1</v>
      </c>
      <c r="C182">
        <v>1</v>
      </c>
      <c r="D182" t="s">
        <v>12</v>
      </c>
      <c r="E182" t="s">
        <v>0</v>
      </c>
      <c r="F182">
        <v>351204</v>
      </c>
      <c r="G182" s="3">
        <v>0.72</v>
      </c>
      <c r="H182" s="3"/>
      <c r="I182">
        <v>4</v>
      </c>
      <c r="N182" t="s">
        <v>367</v>
      </c>
      <c r="O182" s="12" t="s">
        <v>105</v>
      </c>
      <c r="P182" t="s">
        <v>219</v>
      </c>
    </row>
    <row r="183" spans="1:16" x14ac:dyDescent="0.2">
      <c r="A183" t="s">
        <v>337</v>
      </c>
      <c r="B183">
        <v>1</v>
      </c>
      <c r="C183">
        <v>2</v>
      </c>
      <c r="D183" t="s">
        <v>12</v>
      </c>
      <c r="E183" t="s">
        <v>0</v>
      </c>
      <c r="F183">
        <v>732881</v>
      </c>
      <c r="G183" s="3">
        <v>0.75</v>
      </c>
      <c r="H183" s="3"/>
      <c r="I183">
        <v>4</v>
      </c>
      <c r="N183" t="s">
        <v>367</v>
      </c>
      <c r="O183" s="12" t="s">
        <v>105</v>
      </c>
      <c r="P183" t="s">
        <v>219</v>
      </c>
    </row>
    <row r="184" spans="1:16" x14ac:dyDescent="0.2">
      <c r="A184" t="s">
        <v>337</v>
      </c>
      <c r="B184">
        <v>1</v>
      </c>
      <c r="C184">
        <v>3</v>
      </c>
      <c r="D184" t="s">
        <v>12</v>
      </c>
      <c r="E184" t="s">
        <v>0</v>
      </c>
      <c r="F184">
        <v>122988</v>
      </c>
      <c r="G184" s="3">
        <v>0.71</v>
      </c>
      <c r="H184" s="3"/>
      <c r="I184">
        <v>4</v>
      </c>
      <c r="N184" t="s">
        <v>367</v>
      </c>
      <c r="O184" s="12" t="s">
        <v>105</v>
      </c>
      <c r="P184" t="s">
        <v>219</v>
      </c>
    </row>
    <row r="185" spans="1:16" x14ac:dyDescent="0.2">
      <c r="A185" t="s">
        <v>337</v>
      </c>
      <c r="B185">
        <v>1</v>
      </c>
      <c r="C185">
        <v>4</v>
      </c>
      <c r="D185" t="s">
        <v>12</v>
      </c>
      <c r="E185" t="s">
        <v>0</v>
      </c>
      <c r="F185">
        <v>28816</v>
      </c>
      <c r="G185" s="3">
        <v>0.76</v>
      </c>
      <c r="H185" s="3"/>
      <c r="I185">
        <v>4</v>
      </c>
      <c r="N185" t="s">
        <v>367</v>
      </c>
      <c r="O185" s="12" t="s">
        <v>105</v>
      </c>
      <c r="P185" t="s">
        <v>219</v>
      </c>
    </row>
    <row r="186" spans="1:16" x14ac:dyDescent="0.2">
      <c r="A186" t="s">
        <v>337</v>
      </c>
      <c r="B186">
        <v>1</v>
      </c>
      <c r="C186">
        <v>5</v>
      </c>
      <c r="D186" t="s">
        <v>12</v>
      </c>
      <c r="E186" t="s">
        <v>0</v>
      </c>
      <c r="F186">
        <v>77254</v>
      </c>
      <c r="G186" s="3">
        <v>0.74</v>
      </c>
      <c r="H186" s="3"/>
      <c r="I186">
        <v>4</v>
      </c>
      <c r="N186" t="s">
        <v>367</v>
      </c>
      <c r="O186" s="12" t="s">
        <v>105</v>
      </c>
      <c r="P186" t="s">
        <v>219</v>
      </c>
    </row>
    <row r="187" spans="1:16" x14ac:dyDescent="0.2">
      <c r="A187" t="s">
        <v>337</v>
      </c>
      <c r="B187">
        <v>1</v>
      </c>
      <c r="C187">
        <v>6</v>
      </c>
      <c r="D187" t="s">
        <v>12</v>
      </c>
      <c r="E187" t="s">
        <v>0</v>
      </c>
      <c r="F187">
        <v>66092</v>
      </c>
      <c r="G187" s="3">
        <v>0.76</v>
      </c>
      <c r="H187" s="3"/>
      <c r="I187">
        <v>4</v>
      </c>
      <c r="N187" t="s">
        <v>367</v>
      </c>
      <c r="O187" s="12" t="s">
        <v>105</v>
      </c>
      <c r="P187" t="s">
        <v>219</v>
      </c>
    </row>
    <row r="188" spans="1:16" x14ac:dyDescent="0.2">
      <c r="A188" t="s">
        <v>337</v>
      </c>
      <c r="B188">
        <v>1</v>
      </c>
      <c r="C188">
        <v>7</v>
      </c>
      <c r="D188" t="s">
        <v>12</v>
      </c>
      <c r="E188" t="s">
        <v>0</v>
      </c>
      <c r="F188">
        <v>38544</v>
      </c>
      <c r="G188" s="3">
        <v>0.77</v>
      </c>
      <c r="H188" s="3"/>
      <c r="I188">
        <v>4</v>
      </c>
      <c r="N188" t="s">
        <v>367</v>
      </c>
      <c r="O188" s="12" t="s">
        <v>105</v>
      </c>
      <c r="P188" t="s">
        <v>219</v>
      </c>
    </row>
    <row r="189" spans="1:16" x14ac:dyDescent="0.2">
      <c r="A189" t="s">
        <v>337</v>
      </c>
      <c r="B189">
        <v>1</v>
      </c>
      <c r="C189">
        <v>8</v>
      </c>
      <c r="D189" t="s">
        <v>12</v>
      </c>
      <c r="E189" t="s">
        <v>0</v>
      </c>
      <c r="F189">
        <v>269683</v>
      </c>
      <c r="G189" s="3">
        <v>0.79</v>
      </c>
      <c r="H189" s="3"/>
      <c r="I189">
        <v>4</v>
      </c>
      <c r="N189" t="s">
        <v>367</v>
      </c>
      <c r="O189" s="12" t="s">
        <v>105</v>
      </c>
      <c r="P189" t="s">
        <v>219</v>
      </c>
    </row>
    <row r="190" spans="1:16" x14ac:dyDescent="0.2">
      <c r="A190" t="s">
        <v>337</v>
      </c>
      <c r="B190">
        <v>1</v>
      </c>
      <c r="C190">
        <v>9</v>
      </c>
      <c r="D190" t="s">
        <v>12</v>
      </c>
      <c r="E190" t="s">
        <v>0</v>
      </c>
      <c r="F190">
        <v>199329</v>
      </c>
      <c r="G190" s="3">
        <v>0.74</v>
      </c>
      <c r="H190" s="3"/>
      <c r="I190">
        <v>4</v>
      </c>
      <c r="N190" t="s">
        <v>367</v>
      </c>
      <c r="O190" s="12" t="s">
        <v>105</v>
      </c>
      <c r="P190" t="s">
        <v>219</v>
      </c>
    </row>
    <row r="191" spans="1:16" x14ac:dyDescent="0.2">
      <c r="A191" t="s">
        <v>337</v>
      </c>
      <c r="B191">
        <v>1</v>
      </c>
      <c r="C191">
        <v>10</v>
      </c>
      <c r="D191" t="s">
        <v>12</v>
      </c>
      <c r="E191" t="s">
        <v>0</v>
      </c>
      <c r="F191">
        <v>85742</v>
      </c>
      <c r="G191" s="3">
        <v>0.67</v>
      </c>
      <c r="H191" s="3"/>
      <c r="I191">
        <v>4</v>
      </c>
      <c r="N191" t="s">
        <v>367</v>
      </c>
      <c r="O191" s="12" t="s">
        <v>105</v>
      </c>
      <c r="P191" t="s">
        <v>219</v>
      </c>
    </row>
    <row r="192" spans="1:16" x14ac:dyDescent="0.2">
      <c r="A192" t="s">
        <v>337</v>
      </c>
      <c r="B192">
        <v>1</v>
      </c>
      <c r="C192">
        <v>11</v>
      </c>
      <c r="D192" t="s">
        <v>12</v>
      </c>
      <c r="E192" t="s">
        <v>0</v>
      </c>
      <c r="F192">
        <v>44878</v>
      </c>
      <c r="G192" s="3">
        <v>0.82</v>
      </c>
      <c r="H192" s="3"/>
      <c r="I192">
        <v>4</v>
      </c>
      <c r="N192" t="s">
        <v>367</v>
      </c>
      <c r="O192" s="12" t="s">
        <v>105</v>
      </c>
      <c r="P192" t="s">
        <v>219</v>
      </c>
    </row>
    <row r="193" spans="1:16" x14ac:dyDescent="0.2">
      <c r="A193" t="s">
        <v>337</v>
      </c>
      <c r="B193">
        <v>1</v>
      </c>
      <c r="C193">
        <v>12</v>
      </c>
      <c r="D193" t="s">
        <v>12</v>
      </c>
      <c r="E193" t="s">
        <v>0</v>
      </c>
      <c r="F193">
        <v>57569</v>
      </c>
      <c r="G193" s="3">
        <v>0.78</v>
      </c>
      <c r="H193" s="3"/>
      <c r="I193">
        <v>4</v>
      </c>
      <c r="N193" t="s">
        <v>367</v>
      </c>
      <c r="O193" s="12" t="s">
        <v>105</v>
      </c>
      <c r="P193" t="s">
        <v>219</v>
      </c>
    </row>
    <row r="194" spans="1:16" x14ac:dyDescent="0.2">
      <c r="A194" t="s">
        <v>337</v>
      </c>
      <c r="B194">
        <v>1</v>
      </c>
      <c r="C194">
        <v>13</v>
      </c>
      <c r="D194" t="s">
        <v>12</v>
      </c>
      <c r="E194" t="s">
        <v>0</v>
      </c>
      <c r="F194">
        <v>299298</v>
      </c>
      <c r="G194" s="3">
        <v>0.73</v>
      </c>
      <c r="H194" s="3"/>
      <c r="I194">
        <v>4</v>
      </c>
      <c r="N194" t="s">
        <v>367</v>
      </c>
      <c r="O194" s="12" t="s">
        <v>105</v>
      </c>
      <c r="P194" t="s">
        <v>219</v>
      </c>
    </row>
    <row r="195" spans="1:16" x14ac:dyDescent="0.2">
      <c r="A195" t="s">
        <v>337</v>
      </c>
      <c r="B195">
        <v>1</v>
      </c>
      <c r="C195">
        <v>14</v>
      </c>
      <c r="D195" t="s">
        <v>12</v>
      </c>
      <c r="E195" t="s">
        <v>0</v>
      </c>
      <c r="F195">
        <v>83084</v>
      </c>
      <c r="G195" s="3">
        <v>0.63</v>
      </c>
      <c r="H195" s="3"/>
      <c r="I195">
        <v>4</v>
      </c>
      <c r="N195" t="s">
        <v>367</v>
      </c>
      <c r="O195" s="12" t="s">
        <v>105</v>
      </c>
      <c r="P195" t="s">
        <v>219</v>
      </c>
    </row>
    <row r="196" spans="1:16" x14ac:dyDescent="0.2">
      <c r="A196" t="s">
        <v>337</v>
      </c>
      <c r="B196">
        <v>1</v>
      </c>
      <c r="C196">
        <v>15</v>
      </c>
      <c r="D196" t="s">
        <v>12</v>
      </c>
      <c r="E196" t="s">
        <v>0</v>
      </c>
      <c r="F196">
        <v>68123</v>
      </c>
      <c r="G196" s="3">
        <v>0.77</v>
      </c>
      <c r="H196" s="3"/>
      <c r="I196">
        <v>4</v>
      </c>
      <c r="N196" t="s">
        <v>367</v>
      </c>
      <c r="O196" s="12" t="s">
        <v>105</v>
      </c>
      <c r="P196" t="s">
        <v>219</v>
      </c>
    </row>
    <row r="197" spans="1:16" x14ac:dyDescent="0.2">
      <c r="A197" t="s">
        <v>337</v>
      </c>
      <c r="B197">
        <v>1</v>
      </c>
      <c r="C197">
        <v>16</v>
      </c>
      <c r="D197" t="s">
        <v>12</v>
      </c>
      <c r="E197" t="s">
        <v>0</v>
      </c>
      <c r="F197">
        <v>22904</v>
      </c>
      <c r="G197" s="3">
        <v>0.81</v>
      </c>
      <c r="H197" s="3"/>
      <c r="I197">
        <v>4</v>
      </c>
      <c r="N197" t="s">
        <v>367</v>
      </c>
      <c r="O197" s="12" t="s">
        <v>105</v>
      </c>
      <c r="P197" t="s">
        <v>219</v>
      </c>
    </row>
    <row r="198" spans="1:16" x14ac:dyDescent="0.2">
      <c r="A198" t="s">
        <v>337</v>
      </c>
      <c r="B198">
        <v>1</v>
      </c>
      <c r="C198">
        <v>17</v>
      </c>
      <c r="D198" t="s">
        <v>12</v>
      </c>
      <c r="E198" t="s">
        <v>0</v>
      </c>
      <c r="F198">
        <v>27146</v>
      </c>
      <c r="G198" s="3">
        <v>0.87</v>
      </c>
      <c r="H198" s="3"/>
      <c r="I198">
        <v>4</v>
      </c>
      <c r="N198" t="s">
        <v>367</v>
      </c>
      <c r="O198" s="12" t="s">
        <v>105</v>
      </c>
      <c r="P198" t="s">
        <v>219</v>
      </c>
    </row>
    <row r="199" spans="1:16" x14ac:dyDescent="0.2">
      <c r="A199" t="s">
        <v>345</v>
      </c>
      <c r="B199">
        <v>1</v>
      </c>
      <c r="C199">
        <v>1</v>
      </c>
      <c r="D199" t="s">
        <v>12</v>
      </c>
      <c r="E199" t="s">
        <v>0</v>
      </c>
      <c r="F199">
        <v>80</v>
      </c>
      <c r="G199" s="3">
        <v>0.89</v>
      </c>
      <c r="H199" s="3"/>
      <c r="I199">
        <v>2</v>
      </c>
      <c r="J199" t="s">
        <v>112</v>
      </c>
      <c r="N199" t="s">
        <v>346</v>
      </c>
      <c r="O199" s="12" t="s">
        <v>105</v>
      </c>
      <c r="P199" t="s">
        <v>219</v>
      </c>
    </row>
    <row r="200" spans="1:16" x14ac:dyDescent="0.2">
      <c r="A200" t="s">
        <v>345</v>
      </c>
      <c r="B200">
        <v>1</v>
      </c>
      <c r="C200">
        <v>1</v>
      </c>
      <c r="D200" t="s">
        <v>12</v>
      </c>
      <c r="E200" t="s">
        <v>0</v>
      </c>
      <c r="F200">
        <v>80</v>
      </c>
      <c r="G200" s="3">
        <v>0.9</v>
      </c>
      <c r="H200" s="3"/>
      <c r="I200">
        <v>2</v>
      </c>
      <c r="J200" t="s">
        <v>112</v>
      </c>
      <c r="N200" t="s">
        <v>347</v>
      </c>
      <c r="O200" s="12" t="s">
        <v>105</v>
      </c>
      <c r="P200" t="s">
        <v>219</v>
      </c>
    </row>
    <row r="201" spans="1:16" x14ac:dyDescent="0.2">
      <c r="A201" t="s">
        <v>345</v>
      </c>
      <c r="B201">
        <v>2</v>
      </c>
      <c r="C201">
        <v>1</v>
      </c>
      <c r="D201" t="s">
        <v>12</v>
      </c>
      <c r="E201" t="s">
        <v>0</v>
      </c>
      <c r="F201">
        <v>63</v>
      </c>
      <c r="G201" s="3">
        <v>0.85</v>
      </c>
      <c r="H201" s="3"/>
      <c r="I201">
        <v>2</v>
      </c>
      <c r="J201" t="s">
        <v>112</v>
      </c>
      <c r="N201" t="s">
        <v>348</v>
      </c>
      <c r="O201" s="12" t="s">
        <v>105</v>
      </c>
      <c r="P201" t="s">
        <v>219</v>
      </c>
    </row>
    <row r="202" spans="1:16" x14ac:dyDescent="0.2">
      <c r="A202" t="s">
        <v>345</v>
      </c>
      <c r="B202">
        <v>2</v>
      </c>
      <c r="C202">
        <v>1</v>
      </c>
      <c r="D202" t="s">
        <v>12</v>
      </c>
      <c r="E202" t="s">
        <v>0</v>
      </c>
      <c r="F202">
        <v>63</v>
      </c>
      <c r="G202" s="3">
        <f>FISHERINV(AVERAGE(FISHER(0.89),FISHER(0.92)))</f>
        <v>0.90613298314791813</v>
      </c>
      <c r="H202" s="3"/>
      <c r="I202">
        <v>2</v>
      </c>
      <c r="J202" t="s">
        <v>112</v>
      </c>
      <c r="L202" t="s">
        <v>351</v>
      </c>
      <c r="M202">
        <v>2</v>
      </c>
      <c r="N202" t="s">
        <v>350</v>
      </c>
      <c r="O202" s="12" t="s">
        <v>105</v>
      </c>
      <c r="P202" t="s">
        <v>219</v>
      </c>
    </row>
    <row r="203" spans="1:16" x14ac:dyDescent="0.2">
      <c r="A203" t="s">
        <v>345</v>
      </c>
      <c r="B203">
        <v>3</v>
      </c>
      <c r="C203">
        <v>1</v>
      </c>
      <c r="D203" t="s">
        <v>12</v>
      </c>
      <c r="E203" t="s">
        <v>0</v>
      </c>
      <c r="F203">
        <v>59</v>
      </c>
      <c r="G203" s="3">
        <v>0.91</v>
      </c>
      <c r="H203" s="3"/>
      <c r="I203">
        <v>2</v>
      </c>
      <c r="J203" t="s">
        <v>112</v>
      </c>
      <c r="N203" t="s">
        <v>349</v>
      </c>
      <c r="O203" s="12" t="s">
        <v>105</v>
      </c>
      <c r="P203" t="s">
        <v>219</v>
      </c>
    </row>
    <row r="204" spans="1:16" x14ac:dyDescent="0.2">
      <c r="A204" t="s">
        <v>345</v>
      </c>
      <c r="B204">
        <v>3</v>
      </c>
      <c r="C204">
        <v>1</v>
      </c>
      <c r="D204" t="s">
        <v>12</v>
      </c>
      <c r="E204" t="s">
        <v>0</v>
      </c>
      <c r="F204">
        <v>59</v>
      </c>
      <c r="G204" s="3">
        <f>FISHERINV(AVERAGE(FISHER(0.9),FISHER(0.92)))</f>
        <v>0.91053118020192259</v>
      </c>
      <c r="H204" s="3"/>
      <c r="I204">
        <v>2</v>
      </c>
      <c r="J204" t="s">
        <v>112</v>
      </c>
      <c r="L204" t="s">
        <v>351</v>
      </c>
      <c r="M204">
        <v>2</v>
      </c>
      <c r="N204" t="s">
        <v>350</v>
      </c>
      <c r="O204" s="12" t="s">
        <v>105</v>
      </c>
      <c r="P204" t="s">
        <v>219</v>
      </c>
    </row>
    <row r="205" spans="1:16" x14ac:dyDescent="0.2">
      <c r="A205" t="s">
        <v>352</v>
      </c>
      <c r="B205">
        <v>2</v>
      </c>
      <c r="C205">
        <v>1</v>
      </c>
      <c r="D205" t="s">
        <v>12</v>
      </c>
      <c r="E205" t="s">
        <v>0</v>
      </c>
      <c r="F205">
        <v>83</v>
      </c>
      <c r="G205" s="3">
        <v>0.84</v>
      </c>
      <c r="H205" s="3"/>
      <c r="I205">
        <v>58</v>
      </c>
      <c r="N205" t="s">
        <v>354</v>
      </c>
      <c r="O205" s="12" t="s">
        <v>105</v>
      </c>
      <c r="P205" t="s">
        <v>219</v>
      </c>
    </row>
    <row r="206" spans="1:16" x14ac:dyDescent="0.2">
      <c r="A206" t="s">
        <v>352</v>
      </c>
      <c r="B206">
        <v>3</v>
      </c>
      <c r="C206">
        <v>1</v>
      </c>
      <c r="D206" t="s">
        <v>12</v>
      </c>
      <c r="E206" t="s">
        <v>0</v>
      </c>
      <c r="F206">
        <v>57</v>
      </c>
      <c r="G206" s="3">
        <v>0.73</v>
      </c>
      <c r="H206" s="3"/>
      <c r="I206">
        <v>58</v>
      </c>
      <c r="N206" t="s">
        <v>354</v>
      </c>
      <c r="O206" s="12" t="s">
        <v>105</v>
      </c>
      <c r="P206" t="s">
        <v>219</v>
      </c>
    </row>
    <row r="207" spans="1:16" x14ac:dyDescent="0.2">
      <c r="A207" t="s">
        <v>352</v>
      </c>
      <c r="B207">
        <v>4</v>
      </c>
      <c r="C207">
        <v>1</v>
      </c>
      <c r="D207" t="s">
        <v>12</v>
      </c>
      <c r="E207" t="s">
        <v>0</v>
      </c>
      <c r="F207">
        <v>62</v>
      </c>
      <c r="G207" s="3">
        <v>0.74</v>
      </c>
      <c r="H207" s="3"/>
      <c r="I207">
        <v>58</v>
      </c>
      <c r="N207" t="s">
        <v>354</v>
      </c>
      <c r="O207" s="12" t="s">
        <v>105</v>
      </c>
      <c r="P207" t="s">
        <v>219</v>
      </c>
    </row>
    <row r="208" spans="1:16" x14ac:dyDescent="0.2">
      <c r="A208" t="s">
        <v>353</v>
      </c>
      <c r="B208">
        <v>1</v>
      </c>
      <c r="C208">
        <v>1</v>
      </c>
      <c r="D208" t="s">
        <v>12</v>
      </c>
      <c r="E208" t="s">
        <v>0</v>
      </c>
      <c r="F208">
        <v>65</v>
      </c>
      <c r="G208" s="3">
        <v>0.85</v>
      </c>
      <c r="H208" s="3"/>
      <c r="I208">
        <v>2</v>
      </c>
      <c r="N208" t="s">
        <v>591</v>
      </c>
      <c r="O208" s="12" t="s">
        <v>105</v>
      </c>
      <c r="P208" t="s">
        <v>219</v>
      </c>
    </row>
    <row r="209" spans="1:16" x14ac:dyDescent="0.2">
      <c r="A209" t="s">
        <v>353</v>
      </c>
      <c r="B209">
        <v>1</v>
      </c>
      <c r="C209">
        <v>1</v>
      </c>
      <c r="D209" t="s">
        <v>12</v>
      </c>
      <c r="E209" t="s">
        <v>0</v>
      </c>
      <c r="F209">
        <v>65</v>
      </c>
      <c r="G209" s="3">
        <v>0.79</v>
      </c>
      <c r="H209" s="3"/>
      <c r="I209">
        <v>2</v>
      </c>
      <c r="N209" t="s">
        <v>592</v>
      </c>
      <c r="O209" s="12" t="s">
        <v>105</v>
      </c>
      <c r="P209" t="s">
        <v>219</v>
      </c>
    </row>
    <row r="210" spans="1:16" x14ac:dyDescent="0.2">
      <c r="A210" t="s">
        <v>353</v>
      </c>
      <c r="B210">
        <v>2</v>
      </c>
      <c r="C210">
        <v>1</v>
      </c>
      <c r="D210" t="s">
        <v>12</v>
      </c>
      <c r="E210" t="s">
        <v>0</v>
      </c>
      <c r="F210">
        <v>39</v>
      </c>
      <c r="G210" s="3">
        <v>0.89</v>
      </c>
      <c r="H210" s="3"/>
      <c r="I210">
        <v>2</v>
      </c>
      <c r="N210" t="s">
        <v>591</v>
      </c>
      <c r="O210" s="12" t="s">
        <v>105</v>
      </c>
      <c r="P210" t="s">
        <v>219</v>
      </c>
    </row>
    <row r="211" spans="1:16" x14ac:dyDescent="0.2">
      <c r="A211" t="s">
        <v>353</v>
      </c>
      <c r="B211">
        <v>2</v>
      </c>
      <c r="C211">
        <v>1</v>
      </c>
      <c r="D211" t="s">
        <v>12</v>
      </c>
      <c r="E211" t="s">
        <v>0</v>
      </c>
      <c r="F211">
        <v>39</v>
      </c>
      <c r="G211" s="3">
        <v>0.9</v>
      </c>
      <c r="H211" s="3"/>
      <c r="I211">
        <v>2</v>
      </c>
      <c r="N211" t="s">
        <v>592</v>
      </c>
      <c r="O211" s="12" t="s">
        <v>105</v>
      </c>
      <c r="P211" t="s">
        <v>219</v>
      </c>
    </row>
    <row r="212" spans="1:16" x14ac:dyDescent="0.2">
      <c r="A212" t="s">
        <v>353</v>
      </c>
      <c r="B212">
        <v>3</v>
      </c>
      <c r="C212">
        <v>1</v>
      </c>
      <c r="D212" t="s">
        <v>12</v>
      </c>
      <c r="E212" t="s">
        <v>0</v>
      </c>
      <c r="F212">
        <v>36</v>
      </c>
      <c r="G212" s="3">
        <v>0.83</v>
      </c>
      <c r="H212" s="3"/>
      <c r="I212">
        <v>2</v>
      </c>
      <c r="N212" t="s">
        <v>591</v>
      </c>
      <c r="O212" s="12" t="s">
        <v>105</v>
      </c>
      <c r="P212" t="s">
        <v>219</v>
      </c>
    </row>
    <row r="213" spans="1:16" x14ac:dyDescent="0.2">
      <c r="A213" t="s">
        <v>353</v>
      </c>
      <c r="B213">
        <v>3</v>
      </c>
      <c r="C213">
        <v>1</v>
      </c>
      <c r="D213" t="s">
        <v>12</v>
      </c>
      <c r="E213" t="s">
        <v>0</v>
      </c>
      <c r="F213">
        <v>36</v>
      </c>
      <c r="G213" s="3">
        <v>0.85</v>
      </c>
      <c r="H213" s="3"/>
      <c r="I213">
        <v>2</v>
      </c>
      <c r="N213" t="s">
        <v>592</v>
      </c>
      <c r="O213" s="12" t="s">
        <v>105</v>
      </c>
      <c r="P213" t="s">
        <v>219</v>
      </c>
    </row>
    <row r="214" spans="1:16" x14ac:dyDescent="0.2">
      <c r="A214" t="s">
        <v>356</v>
      </c>
      <c r="B214">
        <v>1</v>
      </c>
      <c r="C214">
        <v>1</v>
      </c>
      <c r="D214" t="s">
        <v>12</v>
      </c>
      <c r="E214" t="s">
        <v>0</v>
      </c>
      <c r="F214">
        <v>90</v>
      </c>
      <c r="G214" s="3">
        <f>AVERAGE(0.75,0.78)</f>
        <v>0.76500000000000001</v>
      </c>
      <c r="H214" s="3"/>
      <c r="I214">
        <v>2</v>
      </c>
      <c r="J214" t="s">
        <v>112</v>
      </c>
      <c r="N214" t="s">
        <v>358</v>
      </c>
      <c r="O214" s="12" t="s">
        <v>105</v>
      </c>
      <c r="P214" t="s">
        <v>219</v>
      </c>
    </row>
    <row r="215" spans="1:16" x14ac:dyDescent="0.2">
      <c r="A215" t="s">
        <v>356</v>
      </c>
      <c r="B215">
        <v>1</v>
      </c>
      <c r="C215">
        <v>1</v>
      </c>
      <c r="D215" t="s">
        <v>12</v>
      </c>
      <c r="E215" t="s">
        <v>0</v>
      </c>
      <c r="F215">
        <v>90</v>
      </c>
      <c r="G215" s="3">
        <f>AVERAGE(0.82,0.82)</f>
        <v>0.82</v>
      </c>
      <c r="H215" s="3"/>
      <c r="I215">
        <v>2</v>
      </c>
      <c r="J215" t="s">
        <v>112</v>
      </c>
      <c r="N215" t="s">
        <v>359</v>
      </c>
      <c r="O215" s="12" t="s">
        <v>105</v>
      </c>
      <c r="P215" t="s">
        <v>219</v>
      </c>
    </row>
    <row r="216" spans="1:16" x14ac:dyDescent="0.2">
      <c r="A216" t="s">
        <v>356</v>
      </c>
      <c r="B216">
        <v>1</v>
      </c>
      <c r="C216">
        <v>1</v>
      </c>
      <c r="D216" t="s">
        <v>12</v>
      </c>
      <c r="E216" t="s">
        <v>0</v>
      </c>
      <c r="F216">
        <v>90</v>
      </c>
      <c r="G216" s="3">
        <f>AVERAGE(0.86,0.86)</f>
        <v>0.86</v>
      </c>
      <c r="H216" s="3"/>
      <c r="I216">
        <v>2</v>
      </c>
      <c r="J216" t="s">
        <v>112</v>
      </c>
      <c r="N216" t="s">
        <v>360</v>
      </c>
      <c r="O216" s="12" t="s">
        <v>105</v>
      </c>
      <c r="P216" t="s">
        <v>219</v>
      </c>
    </row>
    <row r="217" spans="1:16" x14ac:dyDescent="0.2">
      <c r="A217" t="s">
        <v>356</v>
      </c>
      <c r="B217">
        <v>2</v>
      </c>
      <c r="C217">
        <v>1</v>
      </c>
      <c r="D217" t="s">
        <v>12</v>
      </c>
      <c r="E217" t="s">
        <v>0</v>
      </c>
      <c r="F217">
        <v>75</v>
      </c>
      <c r="G217" s="3">
        <v>0.77</v>
      </c>
      <c r="H217" s="3"/>
      <c r="I217">
        <v>2</v>
      </c>
      <c r="J217" t="s">
        <v>112</v>
      </c>
      <c r="N217" t="s">
        <v>358</v>
      </c>
      <c r="O217" s="12" t="s">
        <v>105</v>
      </c>
      <c r="P217" t="s">
        <v>219</v>
      </c>
    </row>
    <row r="218" spans="1:16" x14ac:dyDescent="0.2">
      <c r="A218" t="s">
        <v>356</v>
      </c>
      <c r="B218">
        <v>2</v>
      </c>
      <c r="C218">
        <v>1</v>
      </c>
      <c r="D218" t="s">
        <v>12</v>
      </c>
      <c r="E218" t="s">
        <v>0</v>
      </c>
      <c r="F218">
        <v>75</v>
      </c>
      <c r="G218" s="3">
        <v>0.75</v>
      </c>
      <c r="H218" s="3"/>
      <c r="I218">
        <v>2</v>
      </c>
      <c r="J218" t="s">
        <v>112</v>
      </c>
      <c r="N218" t="s">
        <v>359</v>
      </c>
      <c r="O218" s="12" t="s">
        <v>105</v>
      </c>
      <c r="P218" t="s">
        <v>219</v>
      </c>
    </row>
    <row r="219" spans="1:16" x14ac:dyDescent="0.2">
      <c r="A219" t="s">
        <v>356</v>
      </c>
      <c r="B219">
        <v>2</v>
      </c>
      <c r="C219">
        <v>1</v>
      </c>
      <c r="D219" t="s">
        <v>12</v>
      </c>
      <c r="E219" t="s">
        <v>0</v>
      </c>
      <c r="F219">
        <v>75</v>
      </c>
      <c r="G219" s="3">
        <v>0.81</v>
      </c>
      <c r="H219" s="3"/>
      <c r="I219">
        <v>2</v>
      </c>
      <c r="J219" t="s">
        <v>112</v>
      </c>
      <c r="N219" t="s">
        <v>361</v>
      </c>
      <c r="O219" s="12" t="s">
        <v>105</v>
      </c>
      <c r="P219" t="s">
        <v>219</v>
      </c>
    </row>
    <row r="220" spans="1:16" x14ac:dyDescent="0.2">
      <c r="A220" t="s">
        <v>356</v>
      </c>
      <c r="B220">
        <v>3</v>
      </c>
      <c r="C220">
        <v>1</v>
      </c>
      <c r="D220" t="s">
        <v>12</v>
      </c>
      <c r="E220" t="s">
        <v>0</v>
      </c>
      <c r="F220">
        <f>114-5</f>
        <v>109</v>
      </c>
      <c r="G220" s="3">
        <v>0.78</v>
      </c>
      <c r="H220" s="3"/>
      <c r="I220">
        <v>2</v>
      </c>
      <c r="J220" t="s">
        <v>112</v>
      </c>
      <c r="N220" t="s">
        <v>362</v>
      </c>
      <c r="O220" s="12" t="s">
        <v>105</v>
      </c>
      <c r="P220" t="s">
        <v>219</v>
      </c>
    </row>
    <row r="221" spans="1:16" x14ac:dyDescent="0.2">
      <c r="A221" t="s">
        <v>356</v>
      </c>
      <c r="B221">
        <v>3</v>
      </c>
      <c r="C221">
        <v>1</v>
      </c>
      <c r="D221" t="s">
        <v>12</v>
      </c>
      <c r="E221" t="s">
        <v>0</v>
      </c>
      <c r="F221">
        <f>114-5</f>
        <v>109</v>
      </c>
      <c r="G221" s="3">
        <v>0.81</v>
      </c>
      <c r="H221" s="3"/>
      <c r="I221">
        <v>2</v>
      </c>
      <c r="J221" t="s">
        <v>112</v>
      </c>
      <c r="N221" t="s">
        <v>363</v>
      </c>
      <c r="O221" s="12" t="s">
        <v>105</v>
      </c>
      <c r="P221" t="s">
        <v>219</v>
      </c>
    </row>
    <row r="222" spans="1:16" x14ac:dyDescent="0.2">
      <c r="A222" t="s">
        <v>366</v>
      </c>
      <c r="B222">
        <v>1</v>
      </c>
      <c r="C222">
        <v>1</v>
      </c>
      <c r="D222" t="s">
        <v>12</v>
      </c>
      <c r="E222" t="s">
        <v>0</v>
      </c>
      <c r="F222">
        <v>145</v>
      </c>
      <c r="G222" s="3">
        <v>0.81</v>
      </c>
      <c r="H222" s="3"/>
      <c r="I222">
        <v>58</v>
      </c>
      <c r="O222" s="12" t="s">
        <v>105</v>
      </c>
      <c r="P222" t="s">
        <v>219</v>
      </c>
    </row>
    <row r="223" spans="1:16" x14ac:dyDescent="0.2">
      <c r="A223" t="s">
        <v>366</v>
      </c>
      <c r="B223">
        <v>1</v>
      </c>
      <c r="C223">
        <v>1</v>
      </c>
      <c r="D223" t="s">
        <v>12</v>
      </c>
      <c r="E223" t="s">
        <v>0</v>
      </c>
      <c r="F223">
        <v>62</v>
      </c>
      <c r="G223" s="3">
        <v>0.78</v>
      </c>
      <c r="H223" s="3"/>
      <c r="I223">
        <v>58</v>
      </c>
      <c r="O223" s="12" t="s">
        <v>105</v>
      </c>
      <c r="P223" t="s">
        <v>219</v>
      </c>
    </row>
    <row r="224" spans="1:16" x14ac:dyDescent="0.2">
      <c r="A224" t="s">
        <v>368</v>
      </c>
      <c r="B224">
        <v>1</v>
      </c>
      <c r="C224">
        <v>1</v>
      </c>
      <c r="D224" t="s">
        <v>12</v>
      </c>
      <c r="E224" t="s">
        <v>0</v>
      </c>
      <c r="F224">
        <v>103</v>
      </c>
      <c r="G224" s="3">
        <f>AVERAGE(0.88,0.89)</f>
        <v>0.88500000000000001</v>
      </c>
      <c r="H224" s="3"/>
      <c r="I224">
        <v>20</v>
      </c>
      <c r="N224" t="s">
        <v>369</v>
      </c>
      <c r="O224" s="12" t="s">
        <v>105</v>
      </c>
      <c r="P224" t="s">
        <v>219</v>
      </c>
    </row>
    <row r="225" spans="1:16" x14ac:dyDescent="0.2">
      <c r="A225" t="s">
        <v>368</v>
      </c>
      <c r="B225">
        <v>2</v>
      </c>
      <c r="C225">
        <v>1</v>
      </c>
      <c r="D225" t="s">
        <v>12</v>
      </c>
      <c r="E225" t="s">
        <v>0</v>
      </c>
      <c r="F225">
        <v>107</v>
      </c>
      <c r="G225" s="3">
        <f>AVERAGE(0.93,0.9)</f>
        <v>0.91500000000000004</v>
      </c>
      <c r="H225" s="3"/>
      <c r="I225">
        <v>20</v>
      </c>
      <c r="N225" t="s">
        <v>369</v>
      </c>
      <c r="O225" s="12" t="s">
        <v>105</v>
      </c>
      <c r="P225" t="s">
        <v>219</v>
      </c>
    </row>
    <row r="226" spans="1:16" x14ac:dyDescent="0.2">
      <c r="A226" t="s">
        <v>370</v>
      </c>
      <c r="B226">
        <v>1</v>
      </c>
      <c r="C226">
        <v>1</v>
      </c>
      <c r="D226" t="s">
        <v>12</v>
      </c>
      <c r="E226" t="s">
        <v>0</v>
      </c>
      <c r="F226">
        <v>41</v>
      </c>
      <c r="G226" s="3">
        <v>0.77</v>
      </c>
      <c r="H226" s="3"/>
      <c r="I226">
        <v>58</v>
      </c>
      <c r="N226" t="s">
        <v>466</v>
      </c>
      <c r="O226" s="12" t="s">
        <v>105</v>
      </c>
      <c r="P226" t="s">
        <v>219</v>
      </c>
    </row>
    <row r="227" spans="1:16" x14ac:dyDescent="0.2">
      <c r="A227" t="s">
        <v>370</v>
      </c>
      <c r="B227">
        <v>1</v>
      </c>
      <c r="C227">
        <v>1</v>
      </c>
      <c r="D227" t="s">
        <v>12</v>
      </c>
      <c r="E227" t="s">
        <v>0</v>
      </c>
      <c r="F227">
        <v>41</v>
      </c>
      <c r="G227" s="3">
        <v>0.8</v>
      </c>
      <c r="H227" s="3"/>
      <c r="I227">
        <v>58</v>
      </c>
      <c r="N227" t="s">
        <v>467</v>
      </c>
      <c r="O227" s="12" t="s">
        <v>105</v>
      </c>
      <c r="P227" t="s">
        <v>219</v>
      </c>
    </row>
    <row r="228" spans="1:16" x14ac:dyDescent="0.2">
      <c r="A228" t="s">
        <v>370</v>
      </c>
      <c r="B228">
        <v>2</v>
      </c>
      <c r="C228">
        <v>1</v>
      </c>
      <c r="D228" t="s">
        <v>12</v>
      </c>
      <c r="E228" t="s">
        <v>0</v>
      </c>
      <c r="F228">
        <v>20</v>
      </c>
      <c r="G228" s="3">
        <v>0.8</v>
      </c>
      <c r="H228" s="3"/>
      <c r="I228">
        <v>58</v>
      </c>
      <c r="N228" t="s">
        <v>371</v>
      </c>
      <c r="O228" s="12" t="s">
        <v>105</v>
      </c>
      <c r="P228" t="s">
        <v>219</v>
      </c>
    </row>
    <row r="229" spans="1:16" x14ac:dyDescent="0.2">
      <c r="A229" t="s">
        <v>370</v>
      </c>
      <c r="B229">
        <v>3</v>
      </c>
      <c r="C229">
        <v>1</v>
      </c>
      <c r="D229" t="s">
        <v>12</v>
      </c>
      <c r="E229" t="s">
        <v>0</v>
      </c>
      <c r="F229">
        <v>62</v>
      </c>
      <c r="G229" s="3">
        <v>0.78</v>
      </c>
      <c r="H229" s="3"/>
      <c r="I229">
        <v>58</v>
      </c>
      <c r="O229" s="12" t="s">
        <v>105</v>
      </c>
      <c r="P229" t="s">
        <v>219</v>
      </c>
    </row>
    <row r="230" spans="1:16" x14ac:dyDescent="0.2">
      <c r="A230" t="s">
        <v>370</v>
      </c>
      <c r="B230">
        <v>4</v>
      </c>
      <c r="C230">
        <v>1</v>
      </c>
      <c r="D230" t="s">
        <v>12</v>
      </c>
      <c r="E230" t="s">
        <v>0</v>
      </c>
      <c r="F230">
        <v>33</v>
      </c>
      <c r="G230" s="3">
        <v>0.76</v>
      </c>
      <c r="H230" s="3"/>
      <c r="I230">
        <v>58</v>
      </c>
      <c r="O230" s="12" t="s">
        <v>105</v>
      </c>
      <c r="P230" t="s">
        <v>219</v>
      </c>
    </row>
    <row r="231" spans="1:16" x14ac:dyDescent="0.2">
      <c r="A231" t="s">
        <v>381</v>
      </c>
      <c r="B231">
        <v>1</v>
      </c>
      <c r="C231">
        <v>1</v>
      </c>
      <c r="D231" t="s">
        <v>12</v>
      </c>
      <c r="E231" t="s">
        <v>0</v>
      </c>
      <c r="F231">
        <v>101</v>
      </c>
      <c r="G231" s="3">
        <v>0.85</v>
      </c>
      <c r="H231" s="3"/>
      <c r="I231">
        <v>2</v>
      </c>
      <c r="N231" t="s">
        <v>593</v>
      </c>
      <c r="O231" s="12" t="s">
        <v>105</v>
      </c>
      <c r="P231" t="s">
        <v>219</v>
      </c>
    </row>
    <row r="232" spans="1:16" x14ac:dyDescent="0.2">
      <c r="A232" t="s">
        <v>381</v>
      </c>
      <c r="B232">
        <v>1</v>
      </c>
      <c r="C232">
        <v>1</v>
      </c>
      <c r="D232" t="s">
        <v>12</v>
      </c>
      <c r="E232" t="s">
        <v>0</v>
      </c>
      <c r="F232">
        <v>101</v>
      </c>
      <c r="G232" s="3">
        <v>0.83</v>
      </c>
      <c r="H232" s="3"/>
      <c r="I232">
        <v>2</v>
      </c>
      <c r="N232" t="s">
        <v>594</v>
      </c>
      <c r="O232" s="12" t="s">
        <v>105</v>
      </c>
      <c r="P232" t="s">
        <v>219</v>
      </c>
    </row>
    <row r="233" spans="1:16" x14ac:dyDescent="0.2">
      <c r="A233" t="s">
        <v>381</v>
      </c>
      <c r="B233">
        <v>1</v>
      </c>
      <c r="C233">
        <v>1</v>
      </c>
      <c r="D233" t="s">
        <v>12</v>
      </c>
      <c r="E233" t="s">
        <v>0</v>
      </c>
      <c r="F233">
        <v>101</v>
      </c>
      <c r="G233" s="3">
        <v>0.8</v>
      </c>
      <c r="H233" s="3"/>
      <c r="I233">
        <v>2</v>
      </c>
      <c r="N233" t="s">
        <v>348</v>
      </c>
      <c r="O233" s="12" t="s">
        <v>105</v>
      </c>
      <c r="P233" t="s">
        <v>219</v>
      </c>
    </row>
    <row r="234" spans="1:16" x14ac:dyDescent="0.2">
      <c r="A234" t="s">
        <v>381</v>
      </c>
      <c r="B234">
        <v>2</v>
      </c>
      <c r="C234">
        <v>1</v>
      </c>
      <c r="D234" t="s">
        <v>12</v>
      </c>
      <c r="E234" t="s">
        <v>0</v>
      </c>
      <c r="F234">
        <v>79</v>
      </c>
      <c r="G234" s="3">
        <v>0.88</v>
      </c>
      <c r="H234" s="3"/>
      <c r="I234">
        <v>2</v>
      </c>
      <c r="N234" t="s">
        <v>466</v>
      </c>
      <c r="O234" s="12" t="s">
        <v>105</v>
      </c>
      <c r="P234" t="s">
        <v>219</v>
      </c>
    </row>
    <row r="235" spans="1:16" x14ac:dyDescent="0.2">
      <c r="A235" t="s">
        <v>381</v>
      </c>
      <c r="B235">
        <v>2</v>
      </c>
      <c r="C235">
        <v>1</v>
      </c>
      <c r="D235" t="s">
        <v>12</v>
      </c>
      <c r="E235" t="s">
        <v>0</v>
      </c>
      <c r="F235">
        <v>79</v>
      </c>
      <c r="G235" s="3">
        <v>0.81</v>
      </c>
      <c r="H235" s="3"/>
      <c r="I235">
        <v>2</v>
      </c>
      <c r="N235" t="s">
        <v>467</v>
      </c>
      <c r="O235" s="12" t="s">
        <v>105</v>
      </c>
      <c r="P235" t="s">
        <v>219</v>
      </c>
    </row>
    <row r="236" spans="1:16" x14ac:dyDescent="0.2">
      <c r="A236" t="s">
        <v>383</v>
      </c>
      <c r="B236">
        <v>1</v>
      </c>
      <c r="C236">
        <v>1</v>
      </c>
      <c r="D236" t="s">
        <v>12</v>
      </c>
      <c r="E236" s="3" t="s">
        <v>0</v>
      </c>
      <c r="F236">
        <v>59</v>
      </c>
      <c r="G236" s="3">
        <v>0.78</v>
      </c>
      <c r="I236">
        <v>2</v>
      </c>
      <c r="O236" s="12" t="s">
        <v>105</v>
      </c>
      <c r="P236" t="s">
        <v>376</v>
      </c>
    </row>
    <row r="237" spans="1:16" x14ac:dyDescent="0.2">
      <c r="A237" t="s">
        <v>384</v>
      </c>
      <c r="B237" t="s">
        <v>287</v>
      </c>
      <c r="C237">
        <v>1</v>
      </c>
      <c r="D237" t="s">
        <v>12</v>
      </c>
      <c r="E237" s="3" t="s">
        <v>0</v>
      </c>
      <c r="F237">
        <v>354</v>
      </c>
      <c r="G237" s="3">
        <v>0.55000000000000004</v>
      </c>
      <c r="H237" s="3"/>
      <c r="I237">
        <v>2</v>
      </c>
      <c r="O237" s="12" t="s">
        <v>105</v>
      </c>
      <c r="P237" t="s">
        <v>376</v>
      </c>
    </row>
    <row r="238" spans="1:16" x14ac:dyDescent="0.2">
      <c r="A238" t="s">
        <v>384</v>
      </c>
      <c r="B238" t="s">
        <v>382</v>
      </c>
      <c r="C238">
        <v>1</v>
      </c>
      <c r="D238" t="s">
        <v>12</v>
      </c>
      <c r="E238" s="3" t="s">
        <v>0</v>
      </c>
      <c r="F238">
        <v>382</v>
      </c>
      <c r="G238" s="3">
        <v>0.83</v>
      </c>
      <c r="H238" s="3"/>
      <c r="I238">
        <v>2</v>
      </c>
      <c r="O238" s="12" t="s">
        <v>105</v>
      </c>
      <c r="P238" t="s">
        <v>376</v>
      </c>
    </row>
    <row r="239" spans="1:16" x14ac:dyDescent="0.2">
      <c r="A239" t="s">
        <v>384</v>
      </c>
      <c r="B239">
        <v>3</v>
      </c>
      <c r="C239">
        <v>1</v>
      </c>
      <c r="D239" t="s">
        <v>12</v>
      </c>
      <c r="E239" s="3" t="s">
        <v>0</v>
      </c>
      <c r="F239">
        <v>702</v>
      </c>
      <c r="G239" s="3">
        <v>0.59</v>
      </c>
      <c r="H239" s="3"/>
      <c r="I239">
        <v>2</v>
      </c>
      <c r="O239" s="12" t="s">
        <v>105</v>
      </c>
      <c r="P239" t="s">
        <v>376</v>
      </c>
    </row>
    <row r="240" spans="1:16" x14ac:dyDescent="0.2">
      <c r="A240" t="s">
        <v>394</v>
      </c>
      <c r="B240">
        <v>1</v>
      </c>
      <c r="C240">
        <v>1</v>
      </c>
      <c r="D240" t="s">
        <v>12</v>
      </c>
      <c r="E240" s="3" t="s">
        <v>0</v>
      </c>
      <c r="F240">
        <f>164-7</f>
        <v>157</v>
      </c>
      <c r="G240" s="3">
        <v>0.72</v>
      </c>
      <c r="H240" s="3"/>
      <c r="I240">
        <v>2</v>
      </c>
      <c r="J240" t="s">
        <v>112</v>
      </c>
      <c r="O240" s="12" t="s">
        <v>105</v>
      </c>
      <c r="P240" t="s">
        <v>376</v>
      </c>
    </row>
    <row r="241" spans="1:16" x14ac:dyDescent="0.2">
      <c r="A241" t="s">
        <v>394</v>
      </c>
      <c r="B241">
        <v>2</v>
      </c>
      <c r="C241">
        <v>1</v>
      </c>
      <c r="D241" t="s">
        <v>12</v>
      </c>
      <c r="E241" s="3" t="s">
        <v>0</v>
      </c>
      <c r="F241">
        <f>80</f>
        <v>80</v>
      </c>
      <c r="G241" s="3">
        <v>0.76</v>
      </c>
      <c r="H241" s="3"/>
      <c r="I241">
        <v>2</v>
      </c>
      <c r="J241" t="s">
        <v>112</v>
      </c>
      <c r="O241" s="12" t="s">
        <v>105</v>
      </c>
      <c r="P241" t="s">
        <v>376</v>
      </c>
    </row>
    <row r="242" spans="1:16" x14ac:dyDescent="0.2">
      <c r="A242" t="s">
        <v>395</v>
      </c>
      <c r="B242">
        <v>1</v>
      </c>
      <c r="C242">
        <v>1</v>
      </c>
      <c r="D242" t="s">
        <v>12</v>
      </c>
      <c r="E242" s="3" t="s">
        <v>0</v>
      </c>
      <c r="F242">
        <v>71</v>
      </c>
      <c r="G242" s="3">
        <v>0.56000000000000005</v>
      </c>
      <c r="H242" s="3"/>
      <c r="I242">
        <v>2</v>
      </c>
      <c r="J242" t="s">
        <v>112</v>
      </c>
      <c r="N242" t="s">
        <v>396</v>
      </c>
      <c r="O242" s="12" t="s">
        <v>105</v>
      </c>
      <c r="P242" t="s">
        <v>376</v>
      </c>
    </row>
    <row r="243" spans="1:16" x14ac:dyDescent="0.2">
      <c r="A243" t="s">
        <v>395</v>
      </c>
      <c r="B243">
        <v>1</v>
      </c>
      <c r="C243">
        <v>2</v>
      </c>
      <c r="D243" t="s">
        <v>12</v>
      </c>
      <c r="E243" s="3" t="s">
        <v>0</v>
      </c>
      <c r="F243">
        <v>69</v>
      </c>
      <c r="G243" s="3">
        <v>0.64</v>
      </c>
      <c r="H243" s="3"/>
      <c r="I243">
        <v>2</v>
      </c>
      <c r="J243" t="s">
        <v>112</v>
      </c>
      <c r="N243" t="s">
        <v>397</v>
      </c>
      <c r="O243" s="12" t="s">
        <v>105</v>
      </c>
      <c r="P243" t="s">
        <v>376</v>
      </c>
    </row>
    <row r="244" spans="1:16" x14ac:dyDescent="0.2">
      <c r="A244" t="s">
        <v>404</v>
      </c>
      <c r="B244">
        <v>1</v>
      </c>
      <c r="C244">
        <v>1</v>
      </c>
      <c r="D244" t="s">
        <v>12</v>
      </c>
      <c r="E244" s="3" t="s">
        <v>0</v>
      </c>
      <c r="F244">
        <v>59</v>
      </c>
      <c r="G244" s="3">
        <v>0.92</v>
      </c>
      <c r="H244" s="3"/>
      <c r="I244">
        <v>2</v>
      </c>
      <c r="J244" t="s">
        <v>112</v>
      </c>
      <c r="O244" s="12" t="s">
        <v>105</v>
      </c>
      <c r="P244" t="s">
        <v>376</v>
      </c>
    </row>
    <row r="245" spans="1:16" x14ac:dyDescent="0.2">
      <c r="A245" t="s">
        <v>410</v>
      </c>
      <c r="B245">
        <v>2</v>
      </c>
      <c r="C245">
        <v>1</v>
      </c>
      <c r="D245" t="s">
        <v>12</v>
      </c>
      <c r="E245" s="3" t="s">
        <v>0</v>
      </c>
      <c r="F245">
        <v>58</v>
      </c>
      <c r="G245" s="3">
        <v>0.79</v>
      </c>
      <c r="H245" s="3"/>
      <c r="I245">
        <v>40</v>
      </c>
      <c r="O245" s="12" t="s">
        <v>105</v>
      </c>
      <c r="P245" t="s">
        <v>376</v>
      </c>
    </row>
    <row r="246" spans="1:16" x14ac:dyDescent="0.2">
      <c r="A246" t="s">
        <v>412</v>
      </c>
      <c r="B246">
        <v>1</v>
      </c>
      <c r="C246">
        <v>1</v>
      </c>
      <c r="D246" t="s">
        <v>12</v>
      </c>
      <c r="E246" s="3" t="s">
        <v>0</v>
      </c>
      <c r="F246">
        <v>264</v>
      </c>
      <c r="G246" s="3">
        <v>0.86</v>
      </c>
      <c r="H246" s="3"/>
      <c r="I246">
        <v>2</v>
      </c>
      <c r="O246" s="12" t="s">
        <v>105</v>
      </c>
      <c r="P246" t="s">
        <v>376</v>
      </c>
    </row>
    <row r="247" spans="1:16" x14ac:dyDescent="0.2">
      <c r="A247" t="s">
        <v>412</v>
      </c>
      <c r="B247">
        <v>3</v>
      </c>
      <c r="C247">
        <v>1</v>
      </c>
      <c r="D247" t="s">
        <v>12</v>
      </c>
      <c r="E247" s="3" t="s">
        <v>0</v>
      </c>
      <c r="F247">
        <f>(151-5)/2</f>
        <v>73</v>
      </c>
      <c r="G247" s="3">
        <v>0.86</v>
      </c>
      <c r="H247" s="3"/>
      <c r="I247">
        <v>2</v>
      </c>
      <c r="O247" s="12" t="s">
        <v>105</v>
      </c>
      <c r="P247" t="s">
        <v>376</v>
      </c>
    </row>
    <row r="248" spans="1:16" x14ac:dyDescent="0.2">
      <c r="A248" t="s">
        <v>413</v>
      </c>
      <c r="B248">
        <v>1</v>
      </c>
      <c r="C248">
        <v>1</v>
      </c>
      <c r="D248" t="s">
        <v>12</v>
      </c>
      <c r="E248" s="3" t="s">
        <v>0</v>
      </c>
      <c r="F248">
        <v>40</v>
      </c>
      <c r="G248" s="3">
        <v>0.83</v>
      </c>
      <c r="H248" s="3"/>
      <c r="I248">
        <v>2</v>
      </c>
      <c r="J248" t="s">
        <v>112</v>
      </c>
      <c r="O248" s="12" t="s">
        <v>105</v>
      </c>
      <c r="P248" t="s">
        <v>376</v>
      </c>
    </row>
    <row r="249" spans="1:16" x14ac:dyDescent="0.2">
      <c r="A249" t="s">
        <v>413</v>
      </c>
      <c r="B249">
        <v>2</v>
      </c>
      <c r="C249">
        <v>1</v>
      </c>
      <c r="D249" t="s">
        <v>12</v>
      </c>
      <c r="E249" s="3" t="s">
        <v>0</v>
      </c>
      <c r="F249">
        <v>81</v>
      </c>
      <c r="G249" s="3">
        <v>0.56000000000000005</v>
      </c>
      <c r="H249" s="3"/>
      <c r="I249">
        <v>2</v>
      </c>
      <c r="J249" t="s">
        <v>112</v>
      </c>
      <c r="N249" t="s">
        <v>423</v>
      </c>
      <c r="O249" s="12" t="s">
        <v>105</v>
      </c>
      <c r="P249" t="s">
        <v>376</v>
      </c>
    </row>
    <row r="250" spans="1:16" x14ac:dyDescent="0.2">
      <c r="A250" t="s">
        <v>415</v>
      </c>
      <c r="B250">
        <v>3</v>
      </c>
      <c r="C250">
        <v>1</v>
      </c>
      <c r="D250" t="s">
        <v>12</v>
      </c>
      <c r="E250" s="3" t="s">
        <v>0</v>
      </c>
      <c r="F250">
        <v>135</v>
      </c>
      <c r="G250" s="3">
        <v>0.78</v>
      </c>
      <c r="H250" s="3"/>
      <c r="I250">
        <v>2</v>
      </c>
      <c r="N250" t="s">
        <v>424</v>
      </c>
      <c r="O250" s="12" t="s">
        <v>105</v>
      </c>
      <c r="P250" t="s">
        <v>376</v>
      </c>
    </row>
    <row r="251" spans="1:16" x14ac:dyDescent="0.2">
      <c r="A251" t="s">
        <v>415</v>
      </c>
      <c r="B251">
        <v>3</v>
      </c>
      <c r="C251">
        <v>1</v>
      </c>
      <c r="D251" t="s">
        <v>12</v>
      </c>
      <c r="E251" s="3" t="s">
        <v>0</v>
      </c>
      <c r="F251">
        <v>135</v>
      </c>
      <c r="G251" s="3">
        <v>0.81</v>
      </c>
      <c r="H251" s="3"/>
      <c r="I251">
        <v>2</v>
      </c>
      <c r="N251" t="s">
        <v>425</v>
      </c>
      <c r="O251" s="12" t="s">
        <v>105</v>
      </c>
      <c r="P251" t="s">
        <v>376</v>
      </c>
    </row>
    <row r="252" spans="1:16" x14ac:dyDescent="0.2">
      <c r="A252" t="s">
        <v>417</v>
      </c>
      <c r="B252">
        <v>1</v>
      </c>
      <c r="C252">
        <v>1</v>
      </c>
      <c r="D252" t="s">
        <v>12</v>
      </c>
      <c r="E252" s="3" t="s">
        <v>0</v>
      </c>
      <c r="F252">
        <f>209-12</f>
        <v>197</v>
      </c>
      <c r="G252" s="3">
        <f t="shared" ref="G252:G258" si="0">(2*H252)/(1+H252)</f>
        <v>0.65771812080536907</v>
      </c>
      <c r="H252" s="3">
        <v>0.49</v>
      </c>
      <c r="I252">
        <v>2</v>
      </c>
      <c r="O252" s="12" t="s">
        <v>105</v>
      </c>
      <c r="P252" t="s">
        <v>376</v>
      </c>
    </row>
    <row r="253" spans="1:16" x14ac:dyDescent="0.2">
      <c r="A253" t="s">
        <v>417</v>
      </c>
      <c r="B253">
        <v>2</v>
      </c>
      <c r="C253">
        <v>1</v>
      </c>
      <c r="D253" t="s">
        <v>12</v>
      </c>
      <c r="E253" s="3" t="s">
        <v>0</v>
      </c>
      <c r="F253">
        <v>196</v>
      </c>
      <c r="G253" s="3">
        <f t="shared" si="0"/>
        <v>0.61111111111111116</v>
      </c>
      <c r="H253" s="3">
        <v>0.44</v>
      </c>
      <c r="I253">
        <v>2</v>
      </c>
      <c r="O253" s="12" t="s">
        <v>105</v>
      </c>
      <c r="P253" t="s">
        <v>376</v>
      </c>
    </row>
    <row r="254" spans="1:16" x14ac:dyDescent="0.2">
      <c r="A254" t="s">
        <v>417</v>
      </c>
      <c r="B254">
        <v>3</v>
      </c>
      <c r="C254">
        <v>1</v>
      </c>
      <c r="D254" t="s">
        <v>12</v>
      </c>
      <c r="E254" s="3" t="s">
        <v>0</v>
      </c>
      <c r="F254">
        <v>282</v>
      </c>
      <c r="G254" s="3">
        <f t="shared" si="0"/>
        <v>0.61111111111111116</v>
      </c>
      <c r="H254" s="3">
        <v>0.44</v>
      </c>
      <c r="I254">
        <v>2</v>
      </c>
      <c r="O254" s="12" t="s">
        <v>105</v>
      </c>
      <c r="P254" t="s">
        <v>376</v>
      </c>
    </row>
    <row r="255" spans="1:16" x14ac:dyDescent="0.2">
      <c r="A255" t="s">
        <v>417</v>
      </c>
      <c r="B255">
        <v>4</v>
      </c>
      <c r="C255">
        <v>1</v>
      </c>
      <c r="D255" t="s">
        <v>12</v>
      </c>
      <c r="E255" s="3" t="s">
        <v>0</v>
      </c>
      <c r="F255">
        <v>421</v>
      </c>
      <c r="G255" s="3">
        <f t="shared" si="0"/>
        <v>0.70967741935483875</v>
      </c>
      <c r="H255" s="3">
        <v>0.55000000000000004</v>
      </c>
      <c r="I255">
        <v>2</v>
      </c>
      <c r="O255" s="12" t="s">
        <v>105</v>
      </c>
      <c r="P255" t="s">
        <v>376</v>
      </c>
    </row>
    <row r="256" spans="1:16" x14ac:dyDescent="0.2">
      <c r="A256" t="s">
        <v>417</v>
      </c>
      <c r="B256">
        <v>4</v>
      </c>
      <c r="C256">
        <v>1</v>
      </c>
      <c r="D256" t="s">
        <v>12</v>
      </c>
      <c r="E256" s="3" t="s">
        <v>0</v>
      </c>
      <c r="F256">
        <v>421</v>
      </c>
      <c r="G256" s="3">
        <f t="shared" si="0"/>
        <v>0.70967741935483875</v>
      </c>
      <c r="H256" s="3">
        <v>0.55000000000000004</v>
      </c>
      <c r="I256">
        <v>2</v>
      </c>
      <c r="O256" s="12" t="s">
        <v>105</v>
      </c>
      <c r="P256" t="s">
        <v>376</v>
      </c>
    </row>
    <row r="257" spans="1:16" x14ac:dyDescent="0.2">
      <c r="A257" t="s">
        <v>417</v>
      </c>
      <c r="B257">
        <v>5</v>
      </c>
      <c r="C257">
        <v>1</v>
      </c>
      <c r="D257" t="s">
        <v>12</v>
      </c>
      <c r="E257" s="3" t="s">
        <v>0</v>
      </c>
      <c r="F257">
        <v>566</v>
      </c>
      <c r="G257" s="3">
        <f t="shared" si="0"/>
        <v>0.69281045751633985</v>
      </c>
      <c r="H257" s="3">
        <v>0.53</v>
      </c>
      <c r="I257">
        <v>2</v>
      </c>
      <c r="O257" s="12" t="s">
        <v>105</v>
      </c>
      <c r="P257" t="s">
        <v>376</v>
      </c>
    </row>
    <row r="258" spans="1:16" x14ac:dyDescent="0.2">
      <c r="A258" t="s">
        <v>428</v>
      </c>
      <c r="B258">
        <v>1</v>
      </c>
      <c r="C258">
        <v>1</v>
      </c>
      <c r="D258" t="s">
        <v>12</v>
      </c>
      <c r="E258" s="3" t="s">
        <v>0</v>
      </c>
      <c r="F258">
        <v>92</v>
      </c>
      <c r="G258" s="3">
        <f t="shared" si="0"/>
        <v>0.69281045751633985</v>
      </c>
      <c r="H258" s="3">
        <v>0.53</v>
      </c>
      <c r="I258">
        <v>2</v>
      </c>
      <c r="O258" s="12" t="s">
        <v>105</v>
      </c>
      <c r="P258" t="s">
        <v>221</v>
      </c>
    </row>
    <row r="259" spans="1:16" x14ac:dyDescent="0.2">
      <c r="A259" s="2" t="s">
        <v>28</v>
      </c>
      <c r="B259">
        <v>1</v>
      </c>
      <c r="C259">
        <v>1</v>
      </c>
      <c r="D259" t="s">
        <v>12</v>
      </c>
      <c r="E259" t="s">
        <v>3</v>
      </c>
      <c r="F259">
        <v>39</v>
      </c>
      <c r="G259" s="3">
        <v>0.27</v>
      </c>
      <c r="H259" s="3"/>
      <c r="K259" t="s">
        <v>9</v>
      </c>
      <c r="N259" t="s">
        <v>16</v>
      </c>
      <c r="O259" t="s">
        <v>105</v>
      </c>
      <c r="P259" t="s">
        <v>219</v>
      </c>
    </row>
    <row r="260" spans="1:16" x14ac:dyDescent="0.2">
      <c r="A260" s="2" t="s">
        <v>28</v>
      </c>
      <c r="B260">
        <v>1</v>
      </c>
      <c r="C260">
        <v>1</v>
      </c>
      <c r="D260" t="s">
        <v>12</v>
      </c>
      <c r="E260" t="s">
        <v>3</v>
      </c>
      <c r="F260">
        <v>39</v>
      </c>
      <c r="G260" s="3">
        <v>0.7</v>
      </c>
      <c r="H260" s="3"/>
      <c r="K260" t="s">
        <v>9</v>
      </c>
      <c r="N260" t="s">
        <v>13</v>
      </c>
      <c r="O260" t="s">
        <v>105</v>
      </c>
      <c r="P260" t="s">
        <v>219</v>
      </c>
    </row>
    <row r="261" spans="1:16" x14ac:dyDescent="0.2">
      <c r="A261" s="2" t="s">
        <v>28</v>
      </c>
      <c r="B261">
        <v>1</v>
      </c>
      <c r="C261">
        <v>1</v>
      </c>
      <c r="D261" t="s">
        <v>12</v>
      </c>
      <c r="E261" t="s">
        <v>3</v>
      </c>
      <c r="F261">
        <v>39</v>
      </c>
      <c r="G261" s="3">
        <v>0.49</v>
      </c>
      <c r="H261" s="3"/>
      <c r="K261" t="s">
        <v>9</v>
      </c>
      <c r="N261" t="s">
        <v>14</v>
      </c>
      <c r="O261" t="s">
        <v>105</v>
      </c>
      <c r="P261" t="s">
        <v>219</v>
      </c>
    </row>
    <row r="262" spans="1:16" x14ac:dyDescent="0.2">
      <c r="A262" s="2" t="s">
        <v>28</v>
      </c>
      <c r="B262">
        <v>1</v>
      </c>
      <c r="C262">
        <v>1</v>
      </c>
      <c r="D262" t="s">
        <v>12</v>
      </c>
      <c r="E262" t="s">
        <v>3</v>
      </c>
      <c r="F262">
        <v>39</v>
      </c>
      <c r="G262" s="3">
        <v>0.45</v>
      </c>
      <c r="H262" s="3"/>
      <c r="K262" t="s">
        <v>9</v>
      </c>
      <c r="N262" t="s">
        <v>15</v>
      </c>
      <c r="O262" t="s">
        <v>105</v>
      </c>
      <c r="P262" t="s">
        <v>219</v>
      </c>
    </row>
    <row r="263" spans="1:16" x14ac:dyDescent="0.2">
      <c r="A263" t="s">
        <v>35</v>
      </c>
      <c r="B263">
        <v>1</v>
      </c>
      <c r="C263">
        <v>1</v>
      </c>
      <c r="D263" t="s">
        <v>12</v>
      </c>
      <c r="E263" t="s">
        <v>3</v>
      </c>
      <c r="F263">
        <v>118</v>
      </c>
      <c r="G263" s="3">
        <v>0.54</v>
      </c>
      <c r="H263" s="3"/>
      <c r="K263" t="s">
        <v>5</v>
      </c>
      <c r="O263" t="s">
        <v>105</v>
      </c>
      <c r="P263" t="s">
        <v>219</v>
      </c>
    </row>
    <row r="264" spans="1:16" x14ac:dyDescent="0.2">
      <c r="A264" t="s">
        <v>27</v>
      </c>
      <c r="B264">
        <v>1</v>
      </c>
      <c r="C264">
        <v>1</v>
      </c>
      <c r="D264" t="s">
        <v>12</v>
      </c>
      <c r="E264" t="s">
        <v>3</v>
      </c>
      <c r="F264">
        <v>116</v>
      </c>
      <c r="G264" s="3">
        <v>0.4</v>
      </c>
      <c r="H264" s="3"/>
      <c r="K264" t="s">
        <v>372</v>
      </c>
      <c r="N264" t="s">
        <v>450</v>
      </c>
      <c r="O264" t="s">
        <v>105</v>
      </c>
      <c r="P264" t="s">
        <v>219</v>
      </c>
    </row>
    <row r="265" spans="1:16" x14ac:dyDescent="0.2">
      <c r="A265" t="s">
        <v>27</v>
      </c>
      <c r="B265">
        <v>1</v>
      </c>
      <c r="C265">
        <v>7</v>
      </c>
      <c r="D265" t="s">
        <v>12</v>
      </c>
      <c r="E265" t="s">
        <v>3</v>
      </c>
      <c r="F265">
        <v>116</v>
      </c>
      <c r="G265" s="3">
        <v>0.65</v>
      </c>
      <c r="H265" s="3"/>
      <c r="K265" t="s">
        <v>372</v>
      </c>
      <c r="N265" t="s">
        <v>452</v>
      </c>
      <c r="O265" t="s">
        <v>105</v>
      </c>
      <c r="P265" t="s">
        <v>219</v>
      </c>
    </row>
    <row r="266" spans="1:16" x14ac:dyDescent="0.2">
      <c r="A266" t="s">
        <v>27</v>
      </c>
      <c r="B266">
        <v>1</v>
      </c>
      <c r="C266">
        <v>13</v>
      </c>
      <c r="D266" t="s">
        <v>12</v>
      </c>
      <c r="E266" t="s">
        <v>3</v>
      </c>
      <c r="F266">
        <v>116</v>
      </c>
      <c r="G266" s="3">
        <v>0.26</v>
      </c>
      <c r="H266" s="3"/>
      <c r="K266" t="s">
        <v>372</v>
      </c>
      <c r="N266" t="s">
        <v>453</v>
      </c>
      <c r="O266" t="s">
        <v>105</v>
      </c>
      <c r="P266" t="s">
        <v>219</v>
      </c>
    </row>
    <row r="267" spans="1:16" x14ac:dyDescent="0.2">
      <c r="A267" t="s">
        <v>56</v>
      </c>
      <c r="B267">
        <v>2</v>
      </c>
      <c r="C267">
        <v>1</v>
      </c>
      <c r="D267" t="s">
        <v>12</v>
      </c>
      <c r="E267" t="s">
        <v>3</v>
      </c>
      <c r="F267">
        <v>67</v>
      </c>
      <c r="G267" s="3">
        <v>0.62</v>
      </c>
      <c r="H267" s="3"/>
      <c r="K267" t="s">
        <v>372</v>
      </c>
      <c r="N267" t="s">
        <v>57</v>
      </c>
      <c r="O267" t="s">
        <v>105</v>
      </c>
      <c r="P267" t="s">
        <v>220</v>
      </c>
    </row>
    <row r="268" spans="1:16" x14ac:dyDescent="0.2">
      <c r="A268" t="s">
        <v>56</v>
      </c>
      <c r="B268">
        <v>2</v>
      </c>
      <c r="C268">
        <v>1</v>
      </c>
      <c r="D268" t="s">
        <v>12</v>
      </c>
      <c r="E268" t="s">
        <v>3</v>
      </c>
      <c r="F268">
        <v>67</v>
      </c>
      <c r="G268" s="3">
        <v>0.71</v>
      </c>
      <c r="H268" s="3"/>
      <c r="K268" t="s">
        <v>372</v>
      </c>
      <c r="N268" t="s">
        <v>58</v>
      </c>
      <c r="O268" t="s">
        <v>105</v>
      </c>
      <c r="P268" t="s">
        <v>220</v>
      </c>
    </row>
    <row r="269" spans="1:16" x14ac:dyDescent="0.2">
      <c r="A269" t="s">
        <v>65</v>
      </c>
      <c r="B269">
        <v>1</v>
      </c>
      <c r="C269">
        <v>1</v>
      </c>
      <c r="D269" t="s">
        <v>12</v>
      </c>
      <c r="E269" t="s">
        <v>3</v>
      </c>
      <c r="F269">
        <v>78</v>
      </c>
      <c r="G269" s="3">
        <v>0.4</v>
      </c>
      <c r="H269" s="3"/>
      <c r="K269" t="s">
        <v>139</v>
      </c>
      <c r="O269" t="s">
        <v>105</v>
      </c>
      <c r="P269" t="s">
        <v>219</v>
      </c>
    </row>
    <row r="270" spans="1:16" x14ac:dyDescent="0.2">
      <c r="A270" t="s">
        <v>93</v>
      </c>
      <c r="B270">
        <v>1</v>
      </c>
      <c r="C270">
        <v>1</v>
      </c>
      <c r="D270" t="s">
        <v>12</v>
      </c>
      <c r="E270" t="s">
        <v>3</v>
      </c>
      <c r="F270">
        <v>87</v>
      </c>
      <c r="G270" s="3">
        <v>0.69</v>
      </c>
      <c r="H270" s="3"/>
      <c r="K270" t="s">
        <v>94</v>
      </c>
      <c r="O270" t="s">
        <v>105</v>
      </c>
      <c r="P270" t="s">
        <v>219</v>
      </c>
    </row>
    <row r="271" spans="1:16" x14ac:dyDescent="0.2">
      <c r="A271" t="s">
        <v>108</v>
      </c>
      <c r="B271">
        <v>1</v>
      </c>
      <c r="C271">
        <v>1</v>
      </c>
      <c r="D271" t="s">
        <v>12</v>
      </c>
      <c r="E271" t="s">
        <v>3</v>
      </c>
      <c r="F271">
        <v>102</v>
      </c>
      <c r="G271" s="3">
        <v>0.54</v>
      </c>
      <c r="H271" s="3"/>
      <c r="K271" t="s">
        <v>137</v>
      </c>
      <c r="O271" t="s">
        <v>105</v>
      </c>
      <c r="P271" t="s">
        <v>219</v>
      </c>
    </row>
    <row r="272" spans="1:16" x14ac:dyDescent="0.2">
      <c r="A272" t="s">
        <v>108</v>
      </c>
      <c r="B272">
        <v>3</v>
      </c>
      <c r="C272">
        <v>1</v>
      </c>
      <c r="D272" t="s">
        <v>12</v>
      </c>
      <c r="E272" t="s">
        <v>3</v>
      </c>
      <c r="F272">
        <v>195</v>
      </c>
      <c r="G272" s="3">
        <v>0.39</v>
      </c>
      <c r="H272" s="3"/>
      <c r="K272" t="s">
        <v>9</v>
      </c>
      <c r="N272" t="s">
        <v>110</v>
      </c>
      <c r="O272" t="s">
        <v>105</v>
      </c>
      <c r="P272" t="s">
        <v>219</v>
      </c>
    </row>
    <row r="273" spans="1:16" x14ac:dyDescent="0.2">
      <c r="A273" t="s">
        <v>131</v>
      </c>
      <c r="B273">
        <v>1</v>
      </c>
      <c r="C273">
        <v>1</v>
      </c>
      <c r="D273" t="s">
        <v>12</v>
      </c>
      <c r="E273" t="s">
        <v>3</v>
      </c>
      <c r="F273">
        <v>94</v>
      </c>
      <c r="G273">
        <v>0.34</v>
      </c>
      <c r="K273" t="s">
        <v>136</v>
      </c>
      <c r="N273" t="s">
        <v>132</v>
      </c>
      <c r="O273" t="s">
        <v>105</v>
      </c>
      <c r="P273" t="s">
        <v>219</v>
      </c>
    </row>
    <row r="274" spans="1:16" x14ac:dyDescent="0.2">
      <c r="A274" t="s">
        <v>131</v>
      </c>
      <c r="B274">
        <v>1</v>
      </c>
      <c r="C274">
        <v>2</v>
      </c>
      <c r="D274" t="s">
        <v>12</v>
      </c>
      <c r="E274" t="s">
        <v>3</v>
      </c>
      <c r="F274">
        <v>74</v>
      </c>
      <c r="G274">
        <v>0.48</v>
      </c>
      <c r="K274" t="s">
        <v>136</v>
      </c>
      <c r="N274" t="s">
        <v>133</v>
      </c>
      <c r="O274" t="s">
        <v>105</v>
      </c>
      <c r="P274" t="s">
        <v>219</v>
      </c>
    </row>
    <row r="275" spans="1:16" x14ac:dyDescent="0.2">
      <c r="A275" t="s">
        <v>131</v>
      </c>
      <c r="B275">
        <v>2</v>
      </c>
      <c r="C275">
        <v>1</v>
      </c>
      <c r="D275" t="s">
        <v>12</v>
      </c>
      <c r="E275" t="s">
        <v>3</v>
      </c>
      <c r="F275">
        <v>60</v>
      </c>
      <c r="G275" s="3">
        <v>0.64</v>
      </c>
      <c r="H275" s="3"/>
      <c r="K275" t="s">
        <v>9</v>
      </c>
      <c r="N275" t="s">
        <v>141</v>
      </c>
      <c r="O275" t="s">
        <v>105</v>
      </c>
      <c r="P275" t="s">
        <v>219</v>
      </c>
    </row>
    <row r="276" spans="1:16" x14ac:dyDescent="0.2">
      <c r="A276" t="s">
        <v>131</v>
      </c>
      <c r="B276">
        <v>2</v>
      </c>
      <c r="C276">
        <v>2</v>
      </c>
      <c r="D276" t="s">
        <v>12</v>
      </c>
      <c r="E276" t="s">
        <v>3</v>
      </c>
      <c r="F276">
        <v>61</v>
      </c>
      <c r="G276" s="3">
        <v>0.34</v>
      </c>
      <c r="H276" s="3"/>
      <c r="K276" t="s">
        <v>9</v>
      </c>
      <c r="N276" t="s">
        <v>142</v>
      </c>
      <c r="O276" t="s">
        <v>105</v>
      </c>
      <c r="P276" t="s">
        <v>219</v>
      </c>
    </row>
    <row r="277" spans="1:16" x14ac:dyDescent="0.2">
      <c r="A277" t="s">
        <v>131</v>
      </c>
      <c r="B277">
        <v>2</v>
      </c>
      <c r="C277">
        <v>3</v>
      </c>
      <c r="D277" t="s">
        <v>12</v>
      </c>
      <c r="E277" t="s">
        <v>3</v>
      </c>
      <c r="F277">
        <v>60</v>
      </c>
      <c r="G277" s="3">
        <v>0.53</v>
      </c>
      <c r="H277" s="3"/>
      <c r="K277" t="s">
        <v>9</v>
      </c>
      <c r="N277" t="s">
        <v>143</v>
      </c>
      <c r="O277" t="s">
        <v>105</v>
      </c>
      <c r="P277" t="s">
        <v>219</v>
      </c>
    </row>
    <row r="278" spans="1:16" x14ac:dyDescent="0.2">
      <c r="A278" t="s">
        <v>144</v>
      </c>
      <c r="B278">
        <v>1</v>
      </c>
      <c r="C278">
        <v>1</v>
      </c>
      <c r="D278" t="s">
        <v>12</v>
      </c>
      <c r="E278" t="s">
        <v>3</v>
      </c>
      <c r="F278">
        <v>54</v>
      </c>
      <c r="G278" s="3">
        <v>0.75</v>
      </c>
      <c r="H278" s="3"/>
      <c r="K278" t="s">
        <v>178</v>
      </c>
      <c r="N278" t="s">
        <v>145</v>
      </c>
      <c r="O278" t="s">
        <v>105</v>
      </c>
      <c r="P278" t="s">
        <v>219</v>
      </c>
    </row>
    <row r="279" spans="1:16" x14ac:dyDescent="0.2">
      <c r="A279" t="s">
        <v>211</v>
      </c>
      <c r="B279">
        <v>1</v>
      </c>
      <c r="C279">
        <v>1</v>
      </c>
      <c r="D279" t="s">
        <v>12</v>
      </c>
      <c r="E279" t="s">
        <v>3</v>
      </c>
      <c r="F279">
        <v>93</v>
      </c>
      <c r="G279" s="3">
        <v>0.31</v>
      </c>
      <c r="H279" s="3"/>
      <c r="K279" t="s">
        <v>578</v>
      </c>
      <c r="N279" t="s">
        <v>566</v>
      </c>
      <c r="O279" t="s">
        <v>105</v>
      </c>
      <c r="P279" t="s">
        <v>219</v>
      </c>
    </row>
    <row r="280" spans="1:16" x14ac:dyDescent="0.2">
      <c r="A280" t="s">
        <v>211</v>
      </c>
      <c r="B280">
        <v>1</v>
      </c>
      <c r="C280">
        <v>1</v>
      </c>
      <c r="D280" t="s">
        <v>12</v>
      </c>
      <c r="E280" t="s">
        <v>3</v>
      </c>
      <c r="F280">
        <v>93</v>
      </c>
      <c r="G280" s="3">
        <v>0.42</v>
      </c>
      <c r="H280" s="3"/>
      <c r="K280" t="s">
        <v>5</v>
      </c>
      <c r="N280" t="s">
        <v>567</v>
      </c>
      <c r="O280" t="s">
        <v>105</v>
      </c>
      <c r="P280" t="s">
        <v>219</v>
      </c>
    </row>
    <row r="281" spans="1:16" x14ac:dyDescent="0.2">
      <c r="A281" t="s">
        <v>211</v>
      </c>
      <c r="B281">
        <v>1</v>
      </c>
      <c r="C281">
        <v>1</v>
      </c>
      <c r="D281" t="s">
        <v>12</v>
      </c>
      <c r="E281" t="s">
        <v>3</v>
      </c>
      <c r="F281">
        <v>93</v>
      </c>
      <c r="G281" s="3">
        <v>0.16</v>
      </c>
      <c r="H281" s="3"/>
      <c r="K281" t="s">
        <v>579</v>
      </c>
      <c r="N281" t="s">
        <v>568</v>
      </c>
      <c r="O281" t="s">
        <v>105</v>
      </c>
      <c r="P281" t="s">
        <v>219</v>
      </c>
    </row>
    <row r="282" spans="1:16" x14ac:dyDescent="0.2">
      <c r="A282" t="s">
        <v>211</v>
      </c>
      <c r="B282">
        <v>1</v>
      </c>
      <c r="C282">
        <v>1</v>
      </c>
      <c r="D282" t="s">
        <v>12</v>
      </c>
      <c r="E282" t="s">
        <v>3</v>
      </c>
      <c r="F282">
        <v>93</v>
      </c>
      <c r="G282" s="3">
        <v>0.5</v>
      </c>
      <c r="H282" s="3"/>
      <c r="K282" t="s">
        <v>578</v>
      </c>
      <c r="N282" t="s">
        <v>569</v>
      </c>
      <c r="O282" t="s">
        <v>105</v>
      </c>
      <c r="P282" t="s">
        <v>219</v>
      </c>
    </row>
    <row r="283" spans="1:16" x14ac:dyDescent="0.2">
      <c r="A283" t="s">
        <v>211</v>
      </c>
      <c r="B283">
        <v>1</v>
      </c>
      <c r="C283">
        <v>1</v>
      </c>
      <c r="D283" t="s">
        <v>12</v>
      </c>
      <c r="E283" t="s">
        <v>3</v>
      </c>
      <c r="F283">
        <v>93</v>
      </c>
      <c r="G283" s="3">
        <v>0.33</v>
      </c>
      <c r="H283" s="3"/>
      <c r="K283" t="s">
        <v>5</v>
      </c>
      <c r="N283" t="s">
        <v>570</v>
      </c>
      <c r="O283" t="s">
        <v>105</v>
      </c>
      <c r="P283" t="s">
        <v>219</v>
      </c>
    </row>
    <row r="284" spans="1:16" x14ac:dyDescent="0.2">
      <c r="A284" t="s">
        <v>211</v>
      </c>
      <c r="B284">
        <v>1</v>
      </c>
      <c r="C284">
        <v>1</v>
      </c>
      <c r="D284" t="s">
        <v>12</v>
      </c>
      <c r="E284" t="s">
        <v>3</v>
      </c>
      <c r="F284">
        <v>93</v>
      </c>
      <c r="G284" s="3">
        <v>0.17</v>
      </c>
      <c r="H284" s="3"/>
      <c r="K284" t="s">
        <v>578</v>
      </c>
      <c r="N284" t="s">
        <v>571</v>
      </c>
      <c r="O284" t="s">
        <v>105</v>
      </c>
      <c r="P284" t="s">
        <v>219</v>
      </c>
    </row>
    <row r="285" spans="1:16" x14ac:dyDescent="0.2">
      <c r="A285" t="s">
        <v>222</v>
      </c>
      <c r="B285">
        <v>1</v>
      </c>
      <c r="C285">
        <v>1</v>
      </c>
      <c r="D285" t="s">
        <v>12</v>
      </c>
      <c r="E285" t="s">
        <v>3</v>
      </c>
      <c r="F285">
        <v>90</v>
      </c>
      <c r="G285" s="3">
        <v>0.54</v>
      </c>
      <c r="H285" s="3"/>
      <c r="K285" t="s">
        <v>372</v>
      </c>
      <c r="O285" t="s">
        <v>105</v>
      </c>
      <c r="P285" t="s">
        <v>221</v>
      </c>
    </row>
    <row r="286" spans="1:16" x14ac:dyDescent="0.2">
      <c r="A286" t="s">
        <v>230</v>
      </c>
      <c r="B286">
        <v>2</v>
      </c>
      <c r="C286">
        <v>1</v>
      </c>
      <c r="D286" t="s">
        <v>12</v>
      </c>
      <c r="E286" t="s">
        <v>3</v>
      </c>
      <c r="F286">
        <v>913</v>
      </c>
      <c r="G286" s="3">
        <v>0.79</v>
      </c>
      <c r="H286" s="3"/>
      <c r="K286" t="s">
        <v>231</v>
      </c>
      <c r="N286" t="s">
        <v>232</v>
      </c>
      <c r="O286" t="s">
        <v>105</v>
      </c>
      <c r="P286" t="s">
        <v>221</v>
      </c>
    </row>
    <row r="287" spans="1:16" x14ac:dyDescent="0.2">
      <c r="A287" t="s">
        <v>261</v>
      </c>
      <c r="B287">
        <v>1</v>
      </c>
      <c r="C287">
        <v>1</v>
      </c>
      <c r="D287" t="s">
        <v>12</v>
      </c>
      <c r="E287" t="s">
        <v>3</v>
      </c>
      <c r="F287">
        <v>101</v>
      </c>
      <c r="G287" s="3">
        <v>0.34</v>
      </c>
      <c r="H287" s="3"/>
      <c r="K287" t="s">
        <v>373</v>
      </c>
      <c r="N287" t="s">
        <v>262</v>
      </c>
      <c r="O287" s="12" t="s">
        <v>105</v>
      </c>
      <c r="P287" t="s">
        <v>219</v>
      </c>
    </row>
    <row r="288" spans="1:16" x14ac:dyDescent="0.2">
      <c r="A288" t="s">
        <v>261</v>
      </c>
      <c r="B288">
        <v>2</v>
      </c>
      <c r="C288">
        <v>1</v>
      </c>
      <c r="D288" t="s">
        <v>12</v>
      </c>
      <c r="E288" t="s">
        <v>3</v>
      </c>
      <c r="F288">
        <f>98</f>
        <v>98</v>
      </c>
      <c r="G288" s="3">
        <v>0.25</v>
      </c>
      <c r="H288" s="3"/>
      <c r="K288" t="s">
        <v>263</v>
      </c>
      <c r="O288" s="12" t="s">
        <v>105</v>
      </c>
      <c r="P288" t="s">
        <v>219</v>
      </c>
    </row>
    <row r="289" spans="1:16" x14ac:dyDescent="0.2">
      <c r="A289" t="s">
        <v>261</v>
      </c>
      <c r="B289">
        <v>3</v>
      </c>
      <c r="C289">
        <v>1</v>
      </c>
      <c r="D289" t="s">
        <v>12</v>
      </c>
      <c r="E289" t="s">
        <v>3</v>
      </c>
      <c r="F289">
        <v>98</v>
      </c>
      <c r="G289" s="3">
        <v>0.63</v>
      </c>
      <c r="H289" s="3"/>
      <c r="K289" t="s">
        <v>373</v>
      </c>
      <c r="O289" s="12" t="s">
        <v>105</v>
      </c>
      <c r="P289" t="s">
        <v>219</v>
      </c>
    </row>
    <row r="290" spans="1:16" x14ac:dyDescent="0.2">
      <c r="A290" t="s">
        <v>261</v>
      </c>
      <c r="B290">
        <v>4</v>
      </c>
      <c r="C290">
        <v>1</v>
      </c>
      <c r="D290" t="s">
        <v>12</v>
      </c>
      <c r="E290" t="s">
        <v>3</v>
      </c>
      <c r="F290">
        <v>90</v>
      </c>
      <c r="G290" s="3">
        <v>0.56000000000000005</v>
      </c>
      <c r="H290" s="3"/>
      <c r="K290" t="s">
        <v>263</v>
      </c>
      <c r="O290" s="12" t="s">
        <v>105</v>
      </c>
      <c r="P290" t="s">
        <v>219</v>
      </c>
    </row>
    <row r="291" spans="1:16" x14ac:dyDescent="0.2">
      <c r="A291" t="s">
        <v>261</v>
      </c>
      <c r="B291">
        <v>5</v>
      </c>
      <c r="C291">
        <v>1</v>
      </c>
      <c r="D291" t="s">
        <v>12</v>
      </c>
      <c r="E291" t="s">
        <v>3</v>
      </c>
      <c r="F291">
        <v>88</v>
      </c>
      <c r="G291" s="3">
        <v>0.56000000000000005</v>
      </c>
      <c r="H291" s="3"/>
      <c r="K291" t="s">
        <v>264</v>
      </c>
      <c r="O291" s="12" t="s">
        <v>105</v>
      </c>
      <c r="P291" t="s">
        <v>219</v>
      </c>
    </row>
    <row r="292" spans="1:16" x14ac:dyDescent="0.2">
      <c r="A292" t="s">
        <v>280</v>
      </c>
      <c r="B292">
        <v>1</v>
      </c>
      <c r="C292">
        <v>1</v>
      </c>
      <c r="D292" t="s">
        <v>12</v>
      </c>
      <c r="E292" t="s">
        <v>3</v>
      </c>
      <c r="F292">
        <v>47</v>
      </c>
      <c r="G292" s="3">
        <v>0.31</v>
      </c>
      <c r="H292" s="3"/>
      <c r="K292" t="s">
        <v>374</v>
      </c>
      <c r="N292" t="s">
        <v>281</v>
      </c>
      <c r="O292" s="12" t="s">
        <v>105</v>
      </c>
      <c r="P292" t="s">
        <v>219</v>
      </c>
    </row>
    <row r="293" spans="1:16" x14ac:dyDescent="0.2">
      <c r="A293" t="s">
        <v>280</v>
      </c>
      <c r="B293">
        <v>1</v>
      </c>
      <c r="C293">
        <v>1</v>
      </c>
      <c r="D293" t="s">
        <v>12</v>
      </c>
      <c r="E293" t="s">
        <v>3</v>
      </c>
      <c r="F293">
        <v>47</v>
      </c>
      <c r="G293" s="3">
        <v>0.59</v>
      </c>
      <c r="H293" s="3"/>
      <c r="K293" t="s">
        <v>374</v>
      </c>
      <c r="N293" t="s">
        <v>282</v>
      </c>
      <c r="O293" s="12" t="s">
        <v>105</v>
      </c>
      <c r="P293" t="s">
        <v>219</v>
      </c>
    </row>
    <row r="294" spans="1:16" x14ac:dyDescent="0.2">
      <c r="A294" t="s">
        <v>280</v>
      </c>
      <c r="B294">
        <v>2</v>
      </c>
      <c r="C294">
        <v>1</v>
      </c>
      <c r="D294" t="s">
        <v>12</v>
      </c>
      <c r="E294" t="s">
        <v>3</v>
      </c>
      <c r="F294">
        <v>46</v>
      </c>
      <c r="G294" s="3">
        <v>0.19</v>
      </c>
      <c r="H294" s="3"/>
      <c r="K294" t="s">
        <v>374</v>
      </c>
      <c r="O294" s="12" t="s">
        <v>105</v>
      </c>
      <c r="P294" t="s">
        <v>219</v>
      </c>
    </row>
    <row r="295" spans="1:16" x14ac:dyDescent="0.2">
      <c r="A295" t="s">
        <v>283</v>
      </c>
      <c r="B295">
        <v>1</v>
      </c>
      <c r="C295">
        <v>1</v>
      </c>
      <c r="D295" t="s">
        <v>12</v>
      </c>
      <c r="E295" t="s">
        <v>3</v>
      </c>
      <c r="F295">
        <v>344</v>
      </c>
      <c r="G295" s="3">
        <v>0.45</v>
      </c>
      <c r="H295" s="3"/>
      <c r="K295" t="s">
        <v>9</v>
      </c>
      <c r="N295" t="s">
        <v>284</v>
      </c>
      <c r="O295" s="12" t="s">
        <v>105</v>
      </c>
      <c r="P295" t="s">
        <v>219</v>
      </c>
    </row>
    <row r="296" spans="1:16" x14ac:dyDescent="0.2">
      <c r="A296" t="s">
        <v>283</v>
      </c>
      <c r="B296">
        <v>1</v>
      </c>
      <c r="C296">
        <v>1</v>
      </c>
      <c r="D296" t="s">
        <v>12</v>
      </c>
      <c r="E296" t="s">
        <v>3</v>
      </c>
      <c r="F296">
        <v>344</v>
      </c>
      <c r="G296" s="3">
        <v>0.48</v>
      </c>
      <c r="H296" s="3"/>
      <c r="K296" t="s">
        <v>9</v>
      </c>
      <c r="N296" t="s">
        <v>285</v>
      </c>
      <c r="O296" s="12" t="s">
        <v>105</v>
      </c>
      <c r="P296" t="s">
        <v>219</v>
      </c>
    </row>
    <row r="297" spans="1:16" x14ac:dyDescent="0.2">
      <c r="A297" t="s">
        <v>298</v>
      </c>
      <c r="B297">
        <v>1</v>
      </c>
      <c r="C297">
        <v>1</v>
      </c>
      <c r="D297" t="s">
        <v>12</v>
      </c>
      <c r="E297" t="s">
        <v>3</v>
      </c>
      <c r="F297">
        <v>105</v>
      </c>
      <c r="G297" s="3">
        <v>0.65</v>
      </c>
      <c r="H297" s="3"/>
      <c r="K297" t="s">
        <v>299</v>
      </c>
      <c r="O297" s="12" t="s">
        <v>105</v>
      </c>
      <c r="P297" t="s">
        <v>219</v>
      </c>
    </row>
    <row r="298" spans="1:16" x14ac:dyDescent="0.2">
      <c r="A298" t="s">
        <v>305</v>
      </c>
      <c r="B298">
        <v>1</v>
      </c>
      <c r="C298">
        <v>1</v>
      </c>
      <c r="D298" t="s">
        <v>12</v>
      </c>
      <c r="E298" t="s">
        <v>3</v>
      </c>
      <c r="F298">
        <v>59</v>
      </c>
      <c r="G298" s="3">
        <v>0.43</v>
      </c>
      <c r="H298" s="3"/>
      <c r="K298" t="s">
        <v>9</v>
      </c>
      <c r="N298" t="s">
        <v>306</v>
      </c>
      <c r="O298" s="12" t="s">
        <v>105</v>
      </c>
      <c r="P298" t="s">
        <v>219</v>
      </c>
    </row>
    <row r="299" spans="1:16" x14ac:dyDescent="0.2">
      <c r="A299" t="s">
        <v>305</v>
      </c>
      <c r="B299">
        <v>1</v>
      </c>
      <c r="C299">
        <v>1</v>
      </c>
      <c r="D299" t="s">
        <v>12</v>
      </c>
      <c r="E299" t="s">
        <v>3</v>
      </c>
      <c r="F299">
        <v>59</v>
      </c>
      <c r="G299" s="3">
        <v>0.67</v>
      </c>
      <c r="H299" s="3"/>
      <c r="K299" t="s">
        <v>9</v>
      </c>
      <c r="N299" t="s">
        <v>307</v>
      </c>
      <c r="O299" s="12" t="s">
        <v>105</v>
      </c>
      <c r="P299" t="s">
        <v>219</v>
      </c>
    </row>
    <row r="300" spans="1:16" x14ac:dyDescent="0.2">
      <c r="A300" t="s">
        <v>315</v>
      </c>
      <c r="B300">
        <v>1</v>
      </c>
      <c r="C300">
        <v>1</v>
      </c>
      <c r="D300" t="s">
        <v>12</v>
      </c>
      <c r="E300" t="s">
        <v>3</v>
      </c>
      <c r="F300">
        <v>31</v>
      </c>
      <c r="G300" s="3">
        <v>0.56000000000000005</v>
      </c>
      <c r="H300" s="3"/>
      <c r="K300" t="s">
        <v>316</v>
      </c>
      <c r="O300" s="12" t="s">
        <v>105</v>
      </c>
      <c r="P300" t="s">
        <v>219</v>
      </c>
    </row>
    <row r="301" spans="1:16" x14ac:dyDescent="0.2">
      <c r="A301" t="s">
        <v>319</v>
      </c>
      <c r="B301">
        <v>1</v>
      </c>
      <c r="C301">
        <v>1</v>
      </c>
      <c r="D301" t="s">
        <v>12</v>
      </c>
      <c r="E301" t="s">
        <v>3</v>
      </c>
      <c r="F301">
        <v>93</v>
      </c>
      <c r="G301" s="3">
        <v>0.5</v>
      </c>
      <c r="H301" s="3"/>
      <c r="K301" t="s">
        <v>263</v>
      </c>
      <c r="O301" s="12" t="s">
        <v>105</v>
      </c>
      <c r="P301" t="s">
        <v>219</v>
      </c>
    </row>
    <row r="302" spans="1:16" x14ac:dyDescent="0.2">
      <c r="A302" t="s">
        <v>341</v>
      </c>
      <c r="B302">
        <v>1</v>
      </c>
      <c r="C302">
        <v>1</v>
      </c>
      <c r="D302" t="s">
        <v>12</v>
      </c>
      <c r="E302" t="s">
        <v>3</v>
      </c>
      <c r="F302">
        <v>30</v>
      </c>
      <c r="G302" s="3">
        <v>0.432</v>
      </c>
      <c r="H302" s="3"/>
      <c r="K302" t="s">
        <v>342</v>
      </c>
      <c r="N302" t="s">
        <v>343</v>
      </c>
      <c r="O302" s="12" t="s">
        <v>105</v>
      </c>
      <c r="P302" t="s">
        <v>219</v>
      </c>
    </row>
    <row r="303" spans="1:16" x14ac:dyDescent="0.2">
      <c r="A303" t="s">
        <v>341</v>
      </c>
      <c r="B303">
        <v>1</v>
      </c>
      <c r="C303">
        <v>1</v>
      </c>
      <c r="D303" t="s">
        <v>12</v>
      </c>
      <c r="E303" t="s">
        <v>3</v>
      </c>
      <c r="F303">
        <v>30</v>
      </c>
      <c r="G303" s="3">
        <v>0.504</v>
      </c>
      <c r="H303" s="3"/>
      <c r="K303" t="s">
        <v>342</v>
      </c>
      <c r="N303" t="s">
        <v>344</v>
      </c>
      <c r="O303" s="12" t="s">
        <v>105</v>
      </c>
      <c r="P303" t="s">
        <v>219</v>
      </c>
    </row>
    <row r="304" spans="1:16" x14ac:dyDescent="0.2">
      <c r="A304" t="s">
        <v>353</v>
      </c>
      <c r="B304">
        <v>1</v>
      </c>
      <c r="C304">
        <v>1</v>
      </c>
      <c r="D304" t="s">
        <v>12</v>
      </c>
      <c r="E304" t="s">
        <v>3</v>
      </c>
      <c r="F304">
        <v>65</v>
      </c>
      <c r="G304" s="3">
        <v>0.57999999999999996</v>
      </c>
      <c r="H304" s="3"/>
      <c r="K304" t="s">
        <v>9</v>
      </c>
      <c r="N304" t="s">
        <v>355</v>
      </c>
      <c r="O304" s="12" t="s">
        <v>105</v>
      </c>
      <c r="P304" t="s">
        <v>219</v>
      </c>
    </row>
    <row r="305" spans="1:16" x14ac:dyDescent="0.2">
      <c r="A305" t="s">
        <v>353</v>
      </c>
      <c r="B305">
        <v>2</v>
      </c>
      <c r="C305">
        <v>1</v>
      </c>
      <c r="D305" t="s">
        <v>12</v>
      </c>
      <c r="E305" t="s">
        <v>3</v>
      </c>
      <c r="F305">
        <v>39</v>
      </c>
      <c r="G305" s="3">
        <v>0.62</v>
      </c>
      <c r="H305" s="3"/>
      <c r="K305" t="s">
        <v>263</v>
      </c>
      <c r="N305" t="s">
        <v>355</v>
      </c>
      <c r="O305" s="12" t="s">
        <v>105</v>
      </c>
      <c r="P305" t="s">
        <v>219</v>
      </c>
    </row>
    <row r="306" spans="1:16" x14ac:dyDescent="0.2">
      <c r="A306" t="s">
        <v>353</v>
      </c>
      <c r="B306">
        <v>3</v>
      </c>
      <c r="C306">
        <v>1</v>
      </c>
      <c r="D306" t="s">
        <v>12</v>
      </c>
      <c r="E306" t="s">
        <v>3</v>
      </c>
      <c r="F306">
        <v>36</v>
      </c>
      <c r="G306" s="3">
        <v>0.47</v>
      </c>
      <c r="H306" s="3"/>
      <c r="K306" t="s">
        <v>264</v>
      </c>
      <c r="N306" t="s">
        <v>355</v>
      </c>
      <c r="O306" s="12" t="s">
        <v>105</v>
      </c>
      <c r="P306" t="s">
        <v>219</v>
      </c>
    </row>
    <row r="307" spans="1:16" x14ac:dyDescent="0.2">
      <c r="A307" t="s">
        <v>356</v>
      </c>
      <c r="B307">
        <v>1</v>
      </c>
      <c r="C307">
        <v>1</v>
      </c>
      <c r="D307" t="s">
        <v>12</v>
      </c>
      <c r="E307" t="s">
        <v>3</v>
      </c>
      <c r="F307">
        <v>90</v>
      </c>
      <c r="G307" s="3">
        <v>0.22</v>
      </c>
      <c r="H307" s="3"/>
      <c r="K307" t="s">
        <v>357</v>
      </c>
      <c r="N307" t="s">
        <v>358</v>
      </c>
      <c r="O307" s="12" t="s">
        <v>105</v>
      </c>
      <c r="P307" t="s">
        <v>219</v>
      </c>
    </row>
    <row r="308" spans="1:16" x14ac:dyDescent="0.2">
      <c r="A308" t="s">
        <v>356</v>
      </c>
      <c r="B308">
        <v>1</v>
      </c>
      <c r="C308">
        <v>1</v>
      </c>
      <c r="D308" t="s">
        <v>12</v>
      </c>
      <c r="E308" t="s">
        <v>3</v>
      </c>
      <c r="F308">
        <v>90</v>
      </c>
      <c r="G308" s="3">
        <v>0.11</v>
      </c>
      <c r="H308" s="3"/>
      <c r="K308" t="s">
        <v>357</v>
      </c>
      <c r="N308" t="s">
        <v>359</v>
      </c>
      <c r="O308" s="12" t="s">
        <v>105</v>
      </c>
      <c r="P308" t="s">
        <v>219</v>
      </c>
    </row>
    <row r="309" spans="1:16" x14ac:dyDescent="0.2">
      <c r="A309" t="s">
        <v>356</v>
      </c>
      <c r="B309">
        <v>1</v>
      </c>
      <c r="C309">
        <v>1</v>
      </c>
      <c r="D309" t="s">
        <v>12</v>
      </c>
      <c r="E309" t="s">
        <v>3</v>
      </c>
      <c r="F309">
        <v>90</v>
      </c>
      <c r="G309" s="3">
        <v>0.42</v>
      </c>
      <c r="H309" s="3"/>
      <c r="K309" t="s">
        <v>357</v>
      </c>
      <c r="N309" t="s">
        <v>360</v>
      </c>
      <c r="O309" s="12" t="s">
        <v>105</v>
      </c>
      <c r="P309" t="s">
        <v>219</v>
      </c>
    </row>
    <row r="310" spans="1:16" x14ac:dyDescent="0.2">
      <c r="A310" t="s">
        <v>364</v>
      </c>
      <c r="B310">
        <v>2</v>
      </c>
      <c r="C310">
        <v>1</v>
      </c>
      <c r="D310" t="s">
        <v>12</v>
      </c>
      <c r="E310" t="s">
        <v>3</v>
      </c>
      <c r="F310">
        <v>32</v>
      </c>
      <c r="G310" s="3">
        <v>0.45</v>
      </c>
      <c r="H310" s="3"/>
      <c r="K310" t="s">
        <v>372</v>
      </c>
      <c r="O310" s="12" t="s">
        <v>105</v>
      </c>
      <c r="P310" t="s">
        <v>219</v>
      </c>
    </row>
    <row r="311" spans="1:16" x14ac:dyDescent="0.2">
      <c r="A311" t="s">
        <v>364</v>
      </c>
      <c r="B311">
        <v>2</v>
      </c>
      <c r="C311">
        <v>2</v>
      </c>
      <c r="D311" t="s">
        <v>12</v>
      </c>
      <c r="E311" t="s">
        <v>3</v>
      </c>
      <c r="F311">
        <v>33</v>
      </c>
      <c r="G311" s="3">
        <v>0.46</v>
      </c>
      <c r="H311" s="3"/>
      <c r="K311" t="s">
        <v>9</v>
      </c>
      <c r="O311" s="12" t="s">
        <v>105</v>
      </c>
      <c r="P311" t="s">
        <v>219</v>
      </c>
    </row>
    <row r="312" spans="1:16" x14ac:dyDescent="0.2">
      <c r="A312" t="s">
        <v>364</v>
      </c>
      <c r="B312">
        <v>2</v>
      </c>
      <c r="C312">
        <v>3</v>
      </c>
      <c r="D312" t="s">
        <v>12</v>
      </c>
      <c r="E312" t="s">
        <v>3</v>
      </c>
      <c r="F312">
        <v>33</v>
      </c>
      <c r="G312" s="3">
        <v>0.4</v>
      </c>
      <c r="H312" s="3"/>
      <c r="K312" t="s">
        <v>365</v>
      </c>
      <c r="O312" s="12" t="s">
        <v>105</v>
      </c>
      <c r="P312" t="s">
        <v>219</v>
      </c>
    </row>
    <row r="313" spans="1:16" x14ac:dyDescent="0.2">
      <c r="A313" t="s">
        <v>370</v>
      </c>
      <c r="B313">
        <v>1</v>
      </c>
      <c r="C313">
        <v>1</v>
      </c>
      <c r="D313" t="s">
        <v>12</v>
      </c>
      <c r="E313" t="s">
        <v>3</v>
      </c>
      <c r="F313">
        <v>41</v>
      </c>
      <c r="G313" s="3">
        <v>0.56999999999999995</v>
      </c>
      <c r="H313" s="3"/>
      <c r="K313" t="s">
        <v>9</v>
      </c>
      <c r="O313" s="12" t="s">
        <v>105</v>
      </c>
      <c r="P313" t="s">
        <v>219</v>
      </c>
    </row>
    <row r="314" spans="1:16" x14ac:dyDescent="0.2">
      <c r="A314" t="s">
        <v>381</v>
      </c>
      <c r="B314">
        <v>1</v>
      </c>
      <c r="C314">
        <v>1</v>
      </c>
      <c r="D314" t="s">
        <v>12</v>
      </c>
      <c r="E314" t="s">
        <v>3</v>
      </c>
      <c r="F314">
        <v>101</v>
      </c>
      <c r="G314" s="3">
        <v>0.52</v>
      </c>
      <c r="H314" s="3"/>
      <c r="K314" t="s">
        <v>372</v>
      </c>
      <c r="O314" s="12" t="s">
        <v>105</v>
      </c>
      <c r="P314" t="s">
        <v>219</v>
      </c>
    </row>
    <row r="315" spans="1:16" x14ac:dyDescent="0.2">
      <c r="A315" t="s">
        <v>381</v>
      </c>
      <c r="B315">
        <v>2</v>
      </c>
      <c r="C315">
        <v>1</v>
      </c>
      <c r="D315" t="s">
        <v>12</v>
      </c>
      <c r="E315" t="s">
        <v>3</v>
      </c>
      <c r="F315">
        <v>79</v>
      </c>
      <c r="G315" s="3">
        <v>0.38</v>
      </c>
      <c r="H315" s="3"/>
      <c r="K315" t="s">
        <v>372</v>
      </c>
      <c r="O315" s="12" t="s">
        <v>105</v>
      </c>
      <c r="P315" t="s">
        <v>219</v>
      </c>
    </row>
    <row r="316" spans="1:16" x14ac:dyDescent="0.2">
      <c r="A316" t="s">
        <v>380</v>
      </c>
      <c r="B316">
        <v>1</v>
      </c>
      <c r="C316">
        <v>1</v>
      </c>
      <c r="D316" t="s">
        <v>12</v>
      </c>
      <c r="E316" t="s">
        <v>3</v>
      </c>
      <c r="F316">
        <v>574</v>
      </c>
      <c r="G316" s="3">
        <v>0.25</v>
      </c>
      <c r="H316" s="3"/>
      <c r="K316" t="s">
        <v>379</v>
      </c>
      <c r="L316" t="s">
        <v>377</v>
      </c>
      <c r="M316">
        <v>6</v>
      </c>
      <c r="N316" t="s">
        <v>378</v>
      </c>
      <c r="O316" s="12" t="s">
        <v>105</v>
      </c>
      <c r="P316" t="s">
        <v>376</v>
      </c>
    </row>
    <row r="318" spans="1:16" x14ac:dyDescent="0.2">
      <c r="G318" s="3"/>
    </row>
  </sheetData>
  <sortState xmlns:xlrd2="http://schemas.microsoft.com/office/spreadsheetml/2017/richdata2" ref="A2:P733">
    <sortCondition ref="E1:E733"/>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32"/>
  <sheetViews>
    <sheetView workbookViewId="0">
      <selection activeCell="G1" sqref="G1:G1048576"/>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s="2" t="s">
        <v>28</v>
      </c>
      <c r="B2">
        <v>1</v>
      </c>
      <c r="C2">
        <v>1</v>
      </c>
      <c r="D2" t="s">
        <v>12</v>
      </c>
      <c r="E2" t="s">
        <v>0</v>
      </c>
      <c r="F2">
        <f>300-16</f>
        <v>284</v>
      </c>
      <c r="G2" s="3">
        <f>(2*H2)/(1+H2)</f>
        <v>0.72611464968152872</v>
      </c>
      <c r="H2" s="3">
        <v>0.56999999999999995</v>
      </c>
      <c r="I2">
        <v>2</v>
      </c>
      <c r="K2" s="1"/>
      <c r="N2" t="s">
        <v>16</v>
      </c>
      <c r="O2" t="s">
        <v>105</v>
      </c>
      <c r="P2" t="s">
        <v>219</v>
      </c>
    </row>
    <row r="3" spans="1:16" x14ac:dyDescent="0.2">
      <c r="A3" s="2" t="s">
        <v>28</v>
      </c>
      <c r="B3">
        <v>1</v>
      </c>
      <c r="C3">
        <v>1</v>
      </c>
      <c r="D3" t="s">
        <v>12</v>
      </c>
      <c r="E3" t="s">
        <v>0</v>
      </c>
      <c r="F3">
        <f>300-8</f>
        <v>292</v>
      </c>
      <c r="G3" s="3">
        <f>(2*H3)/(1+H3)</f>
        <v>0.67549668874172186</v>
      </c>
      <c r="H3" s="3">
        <v>0.51</v>
      </c>
      <c r="I3">
        <v>2</v>
      </c>
      <c r="N3" t="s">
        <v>13</v>
      </c>
      <c r="O3" t="s">
        <v>105</v>
      </c>
      <c r="P3" t="s">
        <v>219</v>
      </c>
    </row>
    <row r="4" spans="1:16" x14ac:dyDescent="0.2">
      <c r="A4" s="2" t="s">
        <v>28</v>
      </c>
      <c r="B4">
        <v>1</v>
      </c>
      <c r="C4">
        <v>1</v>
      </c>
      <c r="D4" t="s">
        <v>12</v>
      </c>
      <c r="E4" t="s">
        <v>0</v>
      </c>
      <c r="F4">
        <f>300-14</f>
        <v>286</v>
      </c>
      <c r="G4" s="3">
        <f>(2*H4)/(1+H4)</f>
        <v>0.68421052631578949</v>
      </c>
      <c r="H4" s="3">
        <v>0.52</v>
      </c>
      <c r="I4">
        <v>2</v>
      </c>
      <c r="N4" t="s">
        <v>14</v>
      </c>
      <c r="O4" t="s">
        <v>105</v>
      </c>
      <c r="P4" t="s">
        <v>219</v>
      </c>
    </row>
    <row r="5" spans="1:16" x14ac:dyDescent="0.2">
      <c r="A5" s="2" t="s">
        <v>28</v>
      </c>
      <c r="B5">
        <v>1</v>
      </c>
      <c r="C5">
        <v>1</v>
      </c>
      <c r="D5" t="s">
        <v>12</v>
      </c>
      <c r="E5" t="s">
        <v>0</v>
      </c>
      <c r="F5">
        <f>300-13</f>
        <v>287</v>
      </c>
      <c r="G5" s="3">
        <f>(2*H5)/(1+H5)</f>
        <v>0.64864864864864868</v>
      </c>
      <c r="H5" s="3">
        <v>0.48</v>
      </c>
      <c r="I5">
        <v>2</v>
      </c>
      <c r="N5" t="s">
        <v>15</v>
      </c>
      <c r="O5" t="s">
        <v>105</v>
      </c>
      <c r="P5" t="s">
        <v>219</v>
      </c>
    </row>
    <row r="6" spans="1:16" x14ac:dyDescent="0.2">
      <c r="A6" s="2" t="s">
        <v>28</v>
      </c>
      <c r="B6">
        <v>1</v>
      </c>
      <c r="C6">
        <v>1</v>
      </c>
      <c r="D6" t="s">
        <v>12</v>
      </c>
      <c r="E6" t="s">
        <v>3</v>
      </c>
      <c r="F6">
        <v>39</v>
      </c>
      <c r="G6" s="3">
        <v>0.27</v>
      </c>
      <c r="H6" s="3"/>
      <c r="K6" t="s">
        <v>9</v>
      </c>
      <c r="N6" t="s">
        <v>16</v>
      </c>
      <c r="O6" t="s">
        <v>105</v>
      </c>
      <c r="P6" t="s">
        <v>219</v>
      </c>
    </row>
    <row r="7" spans="1:16" x14ac:dyDescent="0.2">
      <c r="A7" s="2" t="s">
        <v>28</v>
      </c>
      <c r="B7">
        <v>1</v>
      </c>
      <c r="C7">
        <v>1</v>
      </c>
      <c r="D7" t="s">
        <v>12</v>
      </c>
      <c r="E7" t="s">
        <v>3</v>
      </c>
      <c r="F7">
        <v>39</v>
      </c>
      <c r="G7" s="3">
        <v>0.7</v>
      </c>
      <c r="H7" s="3"/>
      <c r="K7" t="s">
        <v>9</v>
      </c>
      <c r="N7" t="s">
        <v>13</v>
      </c>
      <c r="O7" t="s">
        <v>105</v>
      </c>
      <c r="P7" t="s">
        <v>219</v>
      </c>
    </row>
    <row r="8" spans="1:16" x14ac:dyDescent="0.2">
      <c r="A8" s="2" t="s">
        <v>28</v>
      </c>
      <c r="B8">
        <v>1</v>
      </c>
      <c r="C8">
        <v>1</v>
      </c>
      <c r="D8" t="s">
        <v>12</v>
      </c>
      <c r="E8" t="s">
        <v>3</v>
      </c>
      <c r="F8">
        <v>39</v>
      </c>
      <c r="G8" s="3">
        <v>0.49</v>
      </c>
      <c r="H8" s="3"/>
      <c r="K8" t="s">
        <v>9</v>
      </c>
      <c r="N8" t="s">
        <v>14</v>
      </c>
      <c r="O8" t="s">
        <v>105</v>
      </c>
      <c r="P8" t="s">
        <v>219</v>
      </c>
    </row>
    <row r="9" spans="1:16" x14ac:dyDescent="0.2">
      <c r="A9" s="2" t="s">
        <v>28</v>
      </c>
      <c r="B9">
        <v>1</v>
      </c>
      <c r="C9">
        <v>1</v>
      </c>
      <c r="D9" t="s">
        <v>12</v>
      </c>
      <c r="E9" t="s">
        <v>3</v>
      </c>
      <c r="F9">
        <v>39</v>
      </c>
      <c r="G9" s="3">
        <v>0.45</v>
      </c>
      <c r="H9" s="3"/>
      <c r="K9" t="s">
        <v>9</v>
      </c>
      <c r="N9" t="s">
        <v>15</v>
      </c>
      <c r="O9" t="s">
        <v>105</v>
      </c>
      <c r="P9" t="s">
        <v>219</v>
      </c>
    </row>
    <row r="10" spans="1:16" x14ac:dyDescent="0.2">
      <c r="A10" s="2" t="s">
        <v>28</v>
      </c>
      <c r="B10">
        <v>1</v>
      </c>
      <c r="C10">
        <v>1</v>
      </c>
      <c r="D10" t="s">
        <v>205</v>
      </c>
      <c r="E10" t="s">
        <v>0</v>
      </c>
      <c r="F10">
        <f>300-5</f>
        <v>295</v>
      </c>
      <c r="G10" s="3">
        <f>(2*H10)/(1+H10)</f>
        <v>0.48484848484848486</v>
      </c>
      <c r="H10" s="3">
        <v>0.32</v>
      </c>
      <c r="I10">
        <v>2</v>
      </c>
      <c r="N10" t="s">
        <v>10</v>
      </c>
      <c r="O10" t="s">
        <v>105</v>
      </c>
      <c r="P10" t="s">
        <v>219</v>
      </c>
    </row>
    <row r="11" spans="1:16" x14ac:dyDescent="0.2">
      <c r="A11" s="2" t="s">
        <v>28</v>
      </c>
      <c r="B11">
        <v>1</v>
      </c>
      <c r="C11">
        <v>1</v>
      </c>
      <c r="D11" t="s">
        <v>205</v>
      </c>
      <c r="E11" t="s">
        <v>0</v>
      </c>
      <c r="F11">
        <f>300-5</f>
        <v>295</v>
      </c>
      <c r="G11" s="3">
        <f>(2*H11)/(1+H11)</f>
        <v>0.59154929577464788</v>
      </c>
      <c r="H11" s="3">
        <v>0.42</v>
      </c>
      <c r="I11">
        <v>2</v>
      </c>
      <c r="N11" t="s">
        <v>11</v>
      </c>
      <c r="O11" t="s">
        <v>105</v>
      </c>
      <c r="P11" t="s">
        <v>219</v>
      </c>
    </row>
    <row r="12" spans="1:16" x14ac:dyDescent="0.2">
      <c r="A12" s="2" t="s">
        <v>28</v>
      </c>
      <c r="B12">
        <v>1</v>
      </c>
      <c r="C12">
        <v>1</v>
      </c>
      <c r="D12" t="s">
        <v>205</v>
      </c>
      <c r="E12" t="s">
        <v>3</v>
      </c>
      <c r="F12">
        <v>39</v>
      </c>
      <c r="G12" s="3">
        <v>0.34</v>
      </c>
      <c r="H12" s="3"/>
      <c r="K12" t="s">
        <v>9</v>
      </c>
      <c r="N12" t="s">
        <v>10</v>
      </c>
      <c r="O12" t="s">
        <v>105</v>
      </c>
      <c r="P12" t="s">
        <v>219</v>
      </c>
    </row>
    <row r="13" spans="1:16" x14ac:dyDescent="0.2">
      <c r="A13" s="2" t="s">
        <v>28</v>
      </c>
      <c r="B13">
        <v>1</v>
      </c>
      <c r="C13">
        <v>1</v>
      </c>
      <c r="D13" t="s">
        <v>205</v>
      </c>
      <c r="E13" t="s">
        <v>3</v>
      </c>
      <c r="F13">
        <v>39</v>
      </c>
      <c r="G13" s="3">
        <v>0.35</v>
      </c>
      <c r="H13" s="3"/>
      <c r="K13" t="s">
        <v>9</v>
      </c>
      <c r="N13" t="s">
        <v>11</v>
      </c>
      <c r="O13" t="s">
        <v>105</v>
      </c>
      <c r="P13" t="s">
        <v>219</v>
      </c>
    </row>
    <row r="14" spans="1:16" x14ac:dyDescent="0.2">
      <c r="A14" s="2" t="s">
        <v>29</v>
      </c>
      <c r="B14">
        <v>1</v>
      </c>
      <c r="C14">
        <v>1</v>
      </c>
      <c r="D14" t="s">
        <v>205</v>
      </c>
      <c r="E14" t="s">
        <v>0</v>
      </c>
      <c r="F14">
        <v>97</v>
      </c>
      <c r="G14" s="3">
        <v>0.81</v>
      </c>
      <c r="H14" s="3"/>
      <c r="I14">
        <v>2</v>
      </c>
      <c r="O14" t="s">
        <v>105</v>
      </c>
      <c r="P14" t="s">
        <v>219</v>
      </c>
    </row>
    <row r="15" spans="1:16" x14ac:dyDescent="0.2">
      <c r="A15" s="2" t="s">
        <v>29</v>
      </c>
      <c r="B15">
        <v>1</v>
      </c>
      <c r="C15">
        <v>1</v>
      </c>
      <c r="D15" t="s">
        <v>205</v>
      </c>
      <c r="E15" t="s">
        <v>3</v>
      </c>
      <c r="F15">
        <v>29</v>
      </c>
      <c r="G15" s="3">
        <v>0.47</v>
      </c>
      <c r="H15" s="3"/>
      <c r="K15" t="s">
        <v>4</v>
      </c>
      <c r="O15" t="s">
        <v>105</v>
      </c>
      <c r="P15" t="s">
        <v>219</v>
      </c>
    </row>
    <row r="16" spans="1:16" x14ac:dyDescent="0.2">
      <c r="A16" s="2" t="s">
        <v>29</v>
      </c>
      <c r="B16">
        <v>1</v>
      </c>
      <c r="C16">
        <v>1</v>
      </c>
      <c r="D16" t="s">
        <v>205</v>
      </c>
      <c r="E16" t="s">
        <v>3</v>
      </c>
      <c r="F16">
        <v>29</v>
      </c>
      <c r="G16" s="3">
        <v>0.35</v>
      </c>
      <c r="H16" s="3"/>
      <c r="K16" t="s">
        <v>5</v>
      </c>
      <c r="O16" t="s">
        <v>105</v>
      </c>
      <c r="P16" t="s">
        <v>219</v>
      </c>
    </row>
    <row r="17" spans="1:16" x14ac:dyDescent="0.2">
      <c r="A17" s="2" t="s">
        <v>30</v>
      </c>
      <c r="B17">
        <v>1</v>
      </c>
      <c r="C17">
        <v>1</v>
      </c>
      <c r="D17" t="s">
        <v>12</v>
      </c>
      <c r="E17" t="s">
        <v>0</v>
      </c>
      <c r="F17">
        <v>1855</v>
      </c>
      <c r="G17" s="3">
        <f t="shared" ref="G17:G18" si="0">(2*H17)/(1+H17)</f>
        <v>0.86363636363636365</v>
      </c>
      <c r="H17" s="3">
        <v>0.76</v>
      </c>
      <c r="I17">
        <v>2</v>
      </c>
      <c r="O17" t="s">
        <v>105</v>
      </c>
      <c r="P17" t="s">
        <v>219</v>
      </c>
    </row>
    <row r="18" spans="1:16" x14ac:dyDescent="0.2">
      <c r="A18" s="2" t="s">
        <v>30</v>
      </c>
      <c r="B18">
        <v>1</v>
      </c>
      <c r="C18">
        <v>2</v>
      </c>
      <c r="D18" t="s">
        <v>205</v>
      </c>
      <c r="E18" t="s">
        <v>0</v>
      </c>
      <c r="F18">
        <v>1161</v>
      </c>
      <c r="G18" s="3">
        <f t="shared" si="0"/>
        <v>0.83040935672514615</v>
      </c>
      <c r="H18" s="3">
        <v>0.71</v>
      </c>
      <c r="I18">
        <v>2</v>
      </c>
      <c r="N18" t="s">
        <v>17</v>
      </c>
      <c r="O18" t="s">
        <v>105</v>
      </c>
      <c r="P18" t="s">
        <v>219</v>
      </c>
    </row>
    <row r="19" spans="1:16" x14ac:dyDescent="0.2">
      <c r="A19" t="s">
        <v>20</v>
      </c>
      <c r="B19">
        <v>1</v>
      </c>
      <c r="C19">
        <v>1</v>
      </c>
      <c r="D19" t="s">
        <v>205</v>
      </c>
      <c r="E19" t="s">
        <v>0</v>
      </c>
      <c r="F19">
        <v>108</v>
      </c>
      <c r="G19" s="3">
        <v>0.79</v>
      </c>
      <c r="H19" s="3"/>
      <c r="I19">
        <v>2</v>
      </c>
      <c r="N19" t="s">
        <v>21</v>
      </c>
      <c r="O19" t="s">
        <v>105</v>
      </c>
      <c r="P19" t="s">
        <v>219</v>
      </c>
    </row>
    <row r="20" spans="1:16" x14ac:dyDescent="0.2">
      <c r="A20" t="s">
        <v>20</v>
      </c>
      <c r="B20">
        <v>1</v>
      </c>
      <c r="C20">
        <v>1</v>
      </c>
      <c r="D20" t="s">
        <v>205</v>
      </c>
      <c r="E20" t="s">
        <v>0</v>
      </c>
      <c r="F20">
        <v>108</v>
      </c>
      <c r="G20" s="3">
        <v>0.77</v>
      </c>
      <c r="H20" s="3"/>
      <c r="I20">
        <v>2</v>
      </c>
      <c r="N20" t="s">
        <v>22</v>
      </c>
      <c r="O20" t="s">
        <v>105</v>
      </c>
      <c r="P20" t="s">
        <v>219</v>
      </c>
    </row>
    <row r="21" spans="1:16" x14ac:dyDescent="0.2">
      <c r="A21" t="s">
        <v>20</v>
      </c>
      <c r="B21">
        <v>1</v>
      </c>
      <c r="C21">
        <v>1</v>
      </c>
      <c r="D21" t="s">
        <v>205</v>
      </c>
      <c r="E21" t="s">
        <v>0</v>
      </c>
      <c r="F21">
        <v>108</v>
      </c>
      <c r="G21" s="3">
        <v>0.78</v>
      </c>
      <c r="H21" s="3"/>
      <c r="I21">
        <v>2</v>
      </c>
      <c r="N21" t="s">
        <v>23</v>
      </c>
      <c r="O21" t="s">
        <v>105</v>
      </c>
      <c r="P21" t="s">
        <v>219</v>
      </c>
    </row>
    <row r="22" spans="1:16" x14ac:dyDescent="0.2">
      <c r="A22" t="s">
        <v>26</v>
      </c>
      <c r="B22">
        <v>1</v>
      </c>
      <c r="C22">
        <v>1</v>
      </c>
      <c r="D22" t="s">
        <v>12</v>
      </c>
      <c r="E22" t="s">
        <v>0</v>
      </c>
      <c r="F22">
        <v>174</v>
      </c>
      <c r="G22" s="3">
        <v>0.7</v>
      </c>
      <c r="H22" s="3"/>
      <c r="I22">
        <v>2</v>
      </c>
      <c r="N22" t="s">
        <v>24</v>
      </c>
      <c r="O22" t="s">
        <v>105</v>
      </c>
      <c r="P22" t="s">
        <v>219</v>
      </c>
    </row>
    <row r="23" spans="1:16" x14ac:dyDescent="0.2">
      <c r="A23" t="s">
        <v>26</v>
      </c>
      <c r="B23">
        <v>1</v>
      </c>
      <c r="C23">
        <v>1</v>
      </c>
      <c r="D23" t="s">
        <v>12</v>
      </c>
      <c r="E23" t="s">
        <v>0</v>
      </c>
      <c r="F23">
        <v>174</v>
      </c>
      <c r="G23" s="3">
        <v>0.76</v>
      </c>
      <c r="H23" s="3"/>
      <c r="I23">
        <v>2</v>
      </c>
      <c r="N23" t="s">
        <v>25</v>
      </c>
      <c r="O23" t="s">
        <v>105</v>
      </c>
      <c r="P23" t="s">
        <v>219</v>
      </c>
    </row>
    <row r="24" spans="1:16" x14ac:dyDescent="0.2">
      <c r="A24" t="s">
        <v>31</v>
      </c>
      <c r="B24">
        <v>1</v>
      </c>
      <c r="C24">
        <v>1</v>
      </c>
      <c r="D24" t="s">
        <v>12</v>
      </c>
      <c r="E24" t="s">
        <v>0</v>
      </c>
      <c r="F24">
        <v>218</v>
      </c>
      <c r="G24" s="3">
        <f t="shared" ref="G24:G27" si="1">(2*H24)/(1+H24)</f>
        <v>0.70129870129870131</v>
      </c>
      <c r="H24" s="3">
        <v>0.54</v>
      </c>
      <c r="I24">
        <v>2</v>
      </c>
      <c r="O24" t="s">
        <v>105</v>
      </c>
      <c r="P24" t="s">
        <v>219</v>
      </c>
    </row>
    <row r="25" spans="1:16" x14ac:dyDescent="0.2">
      <c r="A25" t="s">
        <v>34</v>
      </c>
      <c r="B25">
        <v>1</v>
      </c>
      <c r="C25">
        <v>1</v>
      </c>
      <c r="D25" t="s">
        <v>12</v>
      </c>
      <c r="E25" t="s">
        <v>0</v>
      </c>
      <c r="F25">
        <v>209</v>
      </c>
      <c r="G25" s="3">
        <f t="shared" si="1"/>
        <v>0.81656804733727806</v>
      </c>
      <c r="H25" s="3">
        <v>0.69</v>
      </c>
      <c r="I25">
        <v>2</v>
      </c>
      <c r="N25" t="s">
        <v>32</v>
      </c>
      <c r="O25" t="s">
        <v>105</v>
      </c>
      <c r="P25" t="s">
        <v>219</v>
      </c>
    </row>
    <row r="26" spans="1:16" x14ac:dyDescent="0.2">
      <c r="A26" t="s">
        <v>34</v>
      </c>
      <c r="B26">
        <v>1</v>
      </c>
      <c r="C26">
        <v>1</v>
      </c>
      <c r="D26" t="s">
        <v>12</v>
      </c>
      <c r="E26" t="s">
        <v>0</v>
      </c>
      <c r="F26">
        <v>209</v>
      </c>
      <c r="G26" s="3">
        <f t="shared" si="1"/>
        <v>0.87005649717514122</v>
      </c>
      <c r="H26" s="3">
        <v>0.77</v>
      </c>
      <c r="I26">
        <v>2</v>
      </c>
      <c r="N26" t="s">
        <v>33</v>
      </c>
      <c r="O26" t="s">
        <v>105</v>
      </c>
      <c r="P26" t="s">
        <v>219</v>
      </c>
    </row>
    <row r="27" spans="1:16" x14ac:dyDescent="0.2">
      <c r="A27" t="s">
        <v>34</v>
      </c>
      <c r="B27">
        <v>2</v>
      </c>
      <c r="C27">
        <v>1</v>
      </c>
      <c r="D27" t="s">
        <v>12</v>
      </c>
      <c r="E27" t="s">
        <v>0</v>
      </c>
      <c r="F27">
        <v>290</v>
      </c>
      <c r="G27" s="3">
        <f t="shared" si="1"/>
        <v>0.78787878787878796</v>
      </c>
      <c r="H27" s="3">
        <v>0.65</v>
      </c>
      <c r="I27">
        <v>2</v>
      </c>
      <c r="N27" t="s">
        <v>32</v>
      </c>
      <c r="O27" t="s">
        <v>105</v>
      </c>
      <c r="P27" t="s">
        <v>219</v>
      </c>
    </row>
    <row r="28" spans="1:16" x14ac:dyDescent="0.2">
      <c r="A28" t="s">
        <v>35</v>
      </c>
      <c r="B28">
        <v>1</v>
      </c>
      <c r="C28">
        <v>1</v>
      </c>
      <c r="D28" t="s">
        <v>12</v>
      </c>
      <c r="E28" t="s">
        <v>0</v>
      </c>
      <c r="F28">
        <v>118</v>
      </c>
      <c r="G28" s="3">
        <v>0.75</v>
      </c>
      <c r="H28" s="3"/>
      <c r="I28">
        <v>2</v>
      </c>
      <c r="N28" t="s">
        <v>466</v>
      </c>
      <c r="O28" t="s">
        <v>105</v>
      </c>
      <c r="P28" t="s">
        <v>219</v>
      </c>
    </row>
    <row r="29" spans="1:16" x14ac:dyDescent="0.2">
      <c r="A29" t="s">
        <v>35</v>
      </c>
      <c r="B29">
        <v>1</v>
      </c>
      <c r="C29">
        <v>1</v>
      </c>
      <c r="D29" t="s">
        <v>12</v>
      </c>
      <c r="E29" t="s">
        <v>0</v>
      </c>
      <c r="F29">
        <v>118</v>
      </c>
      <c r="G29" s="3">
        <v>0.83</v>
      </c>
      <c r="H29" s="3"/>
      <c r="I29">
        <v>2</v>
      </c>
      <c r="N29" t="s">
        <v>467</v>
      </c>
      <c r="O29" t="s">
        <v>105</v>
      </c>
      <c r="P29" t="s">
        <v>219</v>
      </c>
    </row>
    <row r="30" spans="1:16" x14ac:dyDescent="0.2">
      <c r="A30" t="s">
        <v>35</v>
      </c>
      <c r="B30">
        <v>1</v>
      </c>
      <c r="C30">
        <v>1</v>
      </c>
      <c r="D30" t="s">
        <v>205</v>
      </c>
      <c r="E30" t="s">
        <v>0</v>
      </c>
      <c r="F30">
        <v>118</v>
      </c>
      <c r="G30" s="3">
        <v>0.75</v>
      </c>
      <c r="H30" s="3"/>
      <c r="I30">
        <v>2</v>
      </c>
      <c r="N30" t="s">
        <v>468</v>
      </c>
      <c r="O30" t="s">
        <v>105</v>
      </c>
      <c r="P30" t="s">
        <v>219</v>
      </c>
    </row>
    <row r="31" spans="1:16" x14ac:dyDescent="0.2">
      <c r="A31" t="s">
        <v>35</v>
      </c>
      <c r="B31">
        <v>1</v>
      </c>
      <c r="C31">
        <v>1</v>
      </c>
      <c r="D31" t="s">
        <v>205</v>
      </c>
      <c r="E31" t="s">
        <v>0</v>
      </c>
      <c r="F31">
        <v>118</v>
      </c>
      <c r="G31" s="3">
        <v>0.67</v>
      </c>
      <c r="H31" s="3"/>
      <c r="I31">
        <v>2</v>
      </c>
      <c r="N31" t="s">
        <v>469</v>
      </c>
      <c r="O31" t="s">
        <v>105</v>
      </c>
      <c r="P31" t="s">
        <v>219</v>
      </c>
    </row>
    <row r="32" spans="1:16" x14ac:dyDescent="0.2">
      <c r="A32" t="s">
        <v>35</v>
      </c>
      <c r="B32">
        <v>1</v>
      </c>
      <c r="C32">
        <v>1</v>
      </c>
      <c r="D32" t="s">
        <v>205</v>
      </c>
      <c r="E32" t="s">
        <v>0</v>
      </c>
      <c r="F32">
        <v>118</v>
      </c>
      <c r="G32" s="3">
        <v>0.74</v>
      </c>
      <c r="H32" s="3"/>
      <c r="I32">
        <v>2</v>
      </c>
      <c r="N32" t="s">
        <v>470</v>
      </c>
      <c r="O32" t="s">
        <v>105</v>
      </c>
      <c r="P32" t="s">
        <v>219</v>
      </c>
    </row>
    <row r="33" spans="1:16" x14ac:dyDescent="0.2">
      <c r="A33" t="s">
        <v>35</v>
      </c>
      <c r="B33">
        <v>1</v>
      </c>
      <c r="C33">
        <v>1</v>
      </c>
      <c r="D33" t="s">
        <v>205</v>
      </c>
      <c r="E33" t="s">
        <v>0</v>
      </c>
      <c r="F33">
        <v>118</v>
      </c>
      <c r="G33" s="3">
        <v>0.67</v>
      </c>
      <c r="H33" s="3"/>
      <c r="I33">
        <v>2</v>
      </c>
      <c r="N33" t="s">
        <v>471</v>
      </c>
      <c r="O33" t="s">
        <v>105</v>
      </c>
      <c r="P33" t="s">
        <v>219</v>
      </c>
    </row>
    <row r="34" spans="1:16" x14ac:dyDescent="0.2">
      <c r="A34" t="s">
        <v>35</v>
      </c>
      <c r="B34">
        <v>1</v>
      </c>
      <c r="C34">
        <v>1</v>
      </c>
      <c r="D34" t="s">
        <v>38</v>
      </c>
      <c r="E34" t="s">
        <v>0</v>
      </c>
      <c r="F34">
        <v>118</v>
      </c>
      <c r="G34" s="3">
        <v>0.55000000000000004</v>
      </c>
      <c r="H34" s="3"/>
      <c r="I34">
        <v>2</v>
      </c>
      <c r="N34" t="s">
        <v>472</v>
      </c>
      <c r="O34" t="s">
        <v>105</v>
      </c>
      <c r="P34" t="s">
        <v>219</v>
      </c>
    </row>
    <row r="35" spans="1:16" x14ac:dyDescent="0.2">
      <c r="A35" t="s">
        <v>35</v>
      </c>
      <c r="B35">
        <v>1</v>
      </c>
      <c r="C35">
        <v>1</v>
      </c>
      <c r="D35" t="s">
        <v>38</v>
      </c>
      <c r="E35" t="s">
        <v>0</v>
      </c>
      <c r="F35">
        <v>118</v>
      </c>
      <c r="G35" s="3">
        <v>0.54</v>
      </c>
      <c r="H35" s="3"/>
      <c r="I35">
        <v>2</v>
      </c>
      <c r="N35" t="s">
        <v>473</v>
      </c>
      <c r="O35" t="s">
        <v>105</v>
      </c>
      <c r="P35" t="s">
        <v>219</v>
      </c>
    </row>
    <row r="36" spans="1:16" x14ac:dyDescent="0.2">
      <c r="A36" t="s">
        <v>35</v>
      </c>
      <c r="B36">
        <v>1</v>
      </c>
      <c r="C36">
        <v>1</v>
      </c>
      <c r="D36" t="s">
        <v>36</v>
      </c>
      <c r="E36" t="s">
        <v>0</v>
      </c>
      <c r="F36">
        <v>118</v>
      </c>
      <c r="G36" s="3">
        <v>0.51</v>
      </c>
      <c r="H36" s="3"/>
      <c r="I36">
        <v>2</v>
      </c>
      <c r="N36" t="s">
        <v>474</v>
      </c>
      <c r="O36" t="s">
        <v>105</v>
      </c>
      <c r="P36" t="s">
        <v>219</v>
      </c>
    </row>
    <row r="37" spans="1:16" x14ac:dyDescent="0.2">
      <c r="A37" t="s">
        <v>35</v>
      </c>
      <c r="B37">
        <v>1</v>
      </c>
      <c r="C37">
        <v>1</v>
      </c>
      <c r="D37" t="s">
        <v>36</v>
      </c>
      <c r="E37" t="s">
        <v>0</v>
      </c>
      <c r="F37">
        <v>118</v>
      </c>
      <c r="G37" s="3">
        <v>0.34</v>
      </c>
      <c r="H37" s="3"/>
      <c r="I37">
        <v>2</v>
      </c>
      <c r="N37" t="s">
        <v>475</v>
      </c>
      <c r="O37" t="s">
        <v>105</v>
      </c>
      <c r="P37" t="s">
        <v>219</v>
      </c>
    </row>
    <row r="38" spans="1:16" x14ac:dyDescent="0.2">
      <c r="A38" t="s">
        <v>35</v>
      </c>
      <c r="B38">
        <v>1</v>
      </c>
      <c r="C38">
        <v>1</v>
      </c>
      <c r="D38" t="s">
        <v>37</v>
      </c>
      <c r="E38" t="s">
        <v>0</v>
      </c>
      <c r="F38">
        <v>118</v>
      </c>
      <c r="G38" s="3">
        <v>0.51</v>
      </c>
      <c r="H38" s="3"/>
      <c r="I38">
        <v>2</v>
      </c>
      <c r="N38" t="s">
        <v>476</v>
      </c>
      <c r="O38" t="s">
        <v>105</v>
      </c>
      <c r="P38" t="s">
        <v>219</v>
      </c>
    </row>
    <row r="39" spans="1:16" x14ac:dyDescent="0.2">
      <c r="A39" t="s">
        <v>35</v>
      </c>
      <c r="B39">
        <v>1</v>
      </c>
      <c r="C39">
        <v>1</v>
      </c>
      <c r="D39" t="s">
        <v>37</v>
      </c>
      <c r="E39" t="s">
        <v>0</v>
      </c>
      <c r="F39">
        <v>118</v>
      </c>
      <c r="G39" s="3">
        <v>0.53</v>
      </c>
      <c r="H39" s="3"/>
      <c r="I39">
        <v>2</v>
      </c>
      <c r="N39" t="s">
        <v>477</v>
      </c>
      <c r="O39" t="s">
        <v>105</v>
      </c>
      <c r="P39" t="s">
        <v>219</v>
      </c>
    </row>
    <row r="40" spans="1:16" x14ac:dyDescent="0.2">
      <c r="A40" t="s">
        <v>35</v>
      </c>
      <c r="B40">
        <v>1</v>
      </c>
      <c r="C40">
        <v>1</v>
      </c>
      <c r="D40" t="s">
        <v>12</v>
      </c>
      <c r="E40" t="s">
        <v>3</v>
      </c>
      <c r="F40">
        <v>118</v>
      </c>
      <c r="G40" s="3">
        <v>0.54</v>
      </c>
      <c r="H40" s="3"/>
      <c r="K40" t="s">
        <v>5</v>
      </c>
      <c r="O40" t="s">
        <v>105</v>
      </c>
      <c r="P40" t="s">
        <v>219</v>
      </c>
    </row>
    <row r="41" spans="1:16" x14ac:dyDescent="0.2">
      <c r="A41" t="s">
        <v>35</v>
      </c>
      <c r="B41">
        <v>1</v>
      </c>
      <c r="C41">
        <v>1</v>
      </c>
      <c r="D41" t="s">
        <v>205</v>
      </c>
      <c r="E41" t="s">
        <v>3</v>
      </c>
      <c r="F41">
        <v>118</v>
      </c>
      <c r="G41" s="3">
        <v>0.13</v>
      </c>
      <c r="H41" s="3"/>
      <c r="K41" t="s">
        <v>5</v>
      </c>
      <c r="N41" t="s">
        <v>39</v>
      </c>
      <c r="O41" t="s">
        <v>105</v>
      </c>
      <c r="P41" t="s">
        <v>219</v>
      </c>
    </row>
    <row r="42" spans="1:16" x14ac:dyDescent="0.2">
      <c r="A42" t="s">
        <v>35</v>
      </c>
      <c r="B42">
        <v>1</v>
      </c>
      <c r="C42">
        <v>1</v>
      </c>
      <c r="D42" t="s">
        <v>205</v>
      </c>
      <c r="E42" t="s">
        <v>3</v>
      </c>
      <c r="F42">
        <v>118</v>
      </c>
      <c r="G42" s="3">
        <v>0.22</v>
      </c>
      <c r="H42" s="3"/>
      <c r="K42" t="s">
        <v>5</v>
      </c>
      <c r="N42" t="s">
        <v>40</v>
      </c>
      <c r="O42" t="s">
        <v>105</v>
      </c>
      <c r="P42" t="s">
        <v>219</v>
      </c>
    </row>
    <row r="43" spans="1:16" x14ac:dyDescent="0.2">
      <c r="A43" t="s">
        <v>35</v>
      </c>
      <c r="B43">
        <v>1</v>
      </c>
      <c r="C43">
        <v>1</v>
      </c>
      <c r="D43" t="s">
        <v>38</v>
      </c>
      <c r="E43" t="s">
        <v>3</v>
      </c>
      <c r="F43">
        <v>118</v>
      </c>
      <c r="G43" s="3">
        <v>0.28999999999999998</v>
      </c>
      <c r="H43" s="3"/>
      <c r="K43" t="s">
        <v>5</v>
      </c>
      <c r="N43" t="s">
        <v>41</v>
      </c>
      <c r="O43" t="s">
        <v>105</v>
      </c>
      <c r="P43" t="s">
        <v>219</v>
      </c>
    </row>
    <row r="44" spans="1:16" x14ac:dyDescent="0.2">
      <c r="A44" t="s">
        <v>35</v>
      </c>
      <c r="B44">
        <v>1</v>
      </c>
      <c r="C44">
        <v>1</v>
      </c>
      <c r="D44" t="s">
        <v>36</v>
      </c>
      <c r="E44" t="s">
        <v>3</v>
      </c>
      <c r="F44">
        <v>118</v>
      </c>
      <c r="G44" s="3">
        <v>0.13</v>
      </c>
      <c r="H44" s="3"/>
      <c r="K44" t="s">
        <v>5</v>
      </c>
      <c r="O44" t="s">
        <v>105</v>
      </c>
      <c r="P44" t="s">
        <v>219</v>
      </c>
    </row>
    <row r="45" spans="1:16" x14ac:dyDescent="0.2">
      <c r="A45" t="s">
        <v>35</v>
      </c>
      <c r="B45">
        <v>1</v>
      </c>
      <c r="C45">
        <v>1</v>
      </c>
      <c r="D45" t="s">
        <v>37</v>
      </c>
      <c r="E45" t="s">
        <v>3</v>
      </c>
      <c r="F45">
        <v>118</v>
      </c>
      <c r="G45" s="3">
        <v>0.38</v>
      </c>
      <c r="H45" s="3"/>
      <c r="K45" t="s">
        <v>5</v>
      </c>
      <c r="O45" t="s">
        <v>105</v>
      </c>
      <c r="P45" t="s">
        <v>219</v>
      </c>
    </row>
    <row r="46" spans="1:16" x14ac:dyDescent="0.2">
      <c r="A46" t="s">
        <v>42</v>
      </c>
      <c r="B46">
        <v>1</v>
      </c>
      <c r="C46">
        <v>1</v>
      </c>
      <c r="D46" t="s">
        <v>12</v>
      </c>
      <c r="E46" t="s">
        <v>0</v>
      </c>
      <c r="F46">
        <v>414</v>
      </c>
      <c r="G46" s="3">
        <v>0.79</v>
      </c>
      <c r="H46" s="3"/>
      <c r="I46">
        <v>3</v>
      </c>
      <c r="N46" t="s">
        <v>43</v>
      </c>
      <c r="O46" t="s">
        <v>105</v>
      </c>
      <c r="P46" t="s">
        <v>219</v>
      </c>
    </row>
    <row r="47" spans="1:16" x14ac:dyDescent="0.2">
      <c r="A47" t="s">
        <v>42</v>
      </c>
      <c r="B47">
        <v>1</v>
      </c>
      <c r="C47">
        <v>2</v>
      </c>
      <c r="D47" t="s">
        <v>12</v>
      </c>
      <c r="E47" t="s">
        <v>0</v>
      </c>
      <c r="F47">
        <v>493</v>
      </c>
      <c r="G47" s="3">
        <v>0.76</v>
      </c>
      <c r="H47" s="3"/>
      <c r="I47">
        <v>3</v>
      </c>
      <c r="N47" t="s">
        <v>44</v>
      </c>
      <c r="O47" t="s">
        <v>105</v>
      </c>
      <c r="P47" t="s">
        <v>219</v>
      </c>
    </row>
    <row r="48" spans="1:16" x14ac:dyDescent="0.2">
      <c r="A48" t="s">
        <v>42</v>
      </c>
      <c r="B48">
        <v>1</v>
      </c>
      <c r="C48">
        <v>3</v>
      </c>
      <c r="D48" t="s">
        <v>12</v>
      </c>
      <c r="E48" t="s">
        <v>0</v>
      </c>
      <c r="F48">
        <v>477</v>
      </c>
      <c r="G48" s="3">
        <v>0.78</v>
      </c>
      <c r="H48" s="3"/>
      <c r="I48">
        <v>3</v>
      </c>
      <c r="N48" t="s">
        <v>45</v>
      </c>
      <c r="O48" t="s">
        <v>105</v>
      </c>
      <c r="P48" t="s">
        <v>219</v>
      </c>
    </row>
    <row r="49" spans="1:16" x14ac:dyDescent="0.2">
      <c r="A49" t="s">
        <v>42</v>
      </c>
      <c r="B49">
        <v>1</v>
      </c>
      <c r="C49">
        <v>4</v>
      </c>
      <c r="D49" t="s">
        <v>12</v>
      </c>
      <c r="E49" t="s">
        <v>0</v>
      </c>
      <c r="F49">
        <v>485</v>
      </c>
      <c r="G49" s="3">
        <v>0.81</v>
      </c>
      <c r="H49" s="3"/>
      <c r="I49">
        <v>3</v>
      </c>
      <c r="N49" t="s">
        <v>46</v>
      </c>
      <c r="O49" t="s">
        <v>105</v>
      </c>
      <c r="P49" t="s">
        <v>219</v>
      </c>
    </row>
    <row r="50" spans="1:16" x14ac:dyDescent="0.2">
      <c r="A50" t="s">
        <v>42</v>
      </c>
      <c r="B50">
        <v>1</v>
      </c>
      <c r="C50">
        <v>5</v>
      </c>
      <c r="D50" t="s">
        <v>12</v>
      </c>
      <c r="E50" t="s">
        <v>0</v>
      </c>
      <c r="F50">
        <v>515</v>
      </c>
      <c r="G50" s="3">
        <v>0.68</v>
      </c>
      <c r="H50" s="3"/>
      <c r="I50">
        <v>3</v>
      </c>
      <c r="N50" t="s">
        <v>47</v>
      </c>
      <c r="O50" t="s">
        <v>105</v>
      </c>
      <c r="P50" t="s">
        <v>219</v>
      </c>
    </row>
    <row r="51" spans="1:16" x14ac:dyDescent="0.2">
      <c r="A51" t="s">
        <v>42</v>
      </c>
      <c r="B51">
        <v>1</v>
      </c>
      <c r="C51">
        <v>6</v>
      </c>
      <c r="D51" t="s">
        <v>12</v>
      </c>
      <c r="E51" t="s">
        <v>0</v>
      </c>
      <c r="F51">
        <v>484</v>
      </c>
      <c r="G51" s="3">
        <v>0.69</v>
      </c>
      <c r="H51" s="3"/>
      <c r="I51">
        <v>3</v>
      </c>
      <c r="N51" t="s">
        <v>48</v>
      </c>
      <c r="O51" t="s">
        <v>105</v>
      </c>
      <c r="P51" t="s">
        <v>219</v>
      </c>
    </row>
    <row r="52" spans="1:16" x14ac:dyDescent="0.2">
      <c r="A52" t="s">
        <v>27</v>
      </c>
      <c r="B52">
        <v>1</v>
      </c>
      <c r="C52">
        <v>1</v>
      </c>
      <c r="D52" t="s">
        <v>12</v>
      </c>
      <c r="E52" t="s">
        <v>0</v>
      </c>
      <c r="F52">
        <v>395</v>
      </c>
      <c r="G52" s="3">
        <v>0.86</v>
      </c>
      <c r="H52" s="3"/>
      <c r="I52">
        <v>3</v>
      </c>
      <c r="N52" t="s">
        <v>450</v>
      </c>
      <c r="O52" t="s">
        <v>105</v>
      </c>
      <c r="P52" t="s">
        <v>219</v>
      </c>
    </row>
    <row r="53" spans="1:16" x14ac:dyDescent="0.2">
      <c r="A53" t="s">
        <v>27</v>
      </c>
      <c r="B53">
        <v>1</v>
      </c>
      <c r="C53">
        <v>2</v>
      </c>
      <c r="D53" t="s">
        <v>205</v>
      </c>
      <c r="E53" t="s">
        <v>0</v>
      </c>
      <c r="F53">
        <v>374</v>
      </c>
      <c r="G53" s="3">
        <v>0.81</v>
      </c>
      <c r="H53" s="3"/>
      <c r="I53">
        <v>3</v>
      </c>
      <c r="N53" t="s">
        <v>450</v>
      </c>
      <c r="O53" t="s">
        <v>105</v>
      </c>
      <c r="P53" t="s">
        <v>219</v>
      </c>
    </row>
    <row r="54" spans="1:16" x14ac:dyDescent="0.2">
      <c r="A54" t="s">
        <v>27</v>
      </c>
      <c r="B54">
        <v>1</v>
      </c>
      <c r="C54">
        <v>3</v>
      </c>
      <c r="D54" t="s">
        <v>49</v>
      </c>
      <c r="E54" t="s">
        <v>0</v>
      </c>
      <c r="F54">
        <v>365</v>
      </c>
      <c r="G54" s="3">
        <v>0.7</v>
      </c>
      <c r="H54" s="3"/>
      <c r="I54">
        <v>3</v>
      </c>
      <c r="N54" t="s">
        <v>450</v>
      </c>
      <c r="O54" t="s">
        <v>105</v>
      </c>
      <c r="P54" t="s">
        <v>219</v>
      </c>
    </row>
    <row r="55" spans="1:16" x14ac:dyDescent="0.2">
      <c r="A55" t="s">
        <v>27</v>
      </c>
      <c r="B55">
        <v>1</v>
      </c>
      <c r="C55">
        <v>4</v>
      </c>
      <c r="D55" t="s">
        <v>50</v>
      </c>
      <c r="E55" t="s">
        <v>0</v>
      </c>
      <c r="F55">
        <v>387</v>
      </c>
      <c r="G55" s="3">
        <v>0.74</v>
      </c>
      <c r="H55" s="3"/>
      <c r="I55">
        <v>3</v>
      </c>
      <c r="N55" t="s">
        <v>450</v>
      </c>
      <c r="O55" t="s">
        <v>105</v>
      </c>
      <c r="P55" t="s">
        <v>219</v>
      </c>
    </row>
    <row r="56" spans="1:16" x14ac:dyDescent="0.2">
      <c r="A56" t="s">
        <v>27</v>
      </c>
      <c r="B56">
        <v>1</v>
      </c>
      <c r="C56">
        <v>5</v>
      </c>
      <c r="D56" t="s">
        <v>38</v>
      </c>
      <c r="E56" t="s">
        <v>0</v>
      </c>
      <c r="F56">
        <v>393</v>
      </c>
      <c r="G56" s="3">
        <v>0.54</v>
      </c>
      <c r="H56" s="3"/>
      <c r="I56">
        <v>3</v>
      </c>
      <c r="N56" t="s">
        <v>450</v>
      </c>
      <c r="O56" t="s">
        <v>105</v>
      </c>
      <c r="P56" t="s">
        <v>219</v>
      </c>
    </row>
    <row r="57" spans="1:16" x14ac:dyDescent="0.2">
      <c r="A57" t="s">
        <v>27</v>
      </c>
      <c r="B57">
        <v>1</v>
      </c>
      <c r="C57">
        <v>6</v>
      </c>
      <c r="D57" t="s">
        <v>51</v>
      </c>
      <c r="E57" t="s">
        <v>0</v>
      </c>
      <c r="F57">
        <v>509</v>
      </c>
      <c r="G57" s="3">
        <v>0.66</v>
      </c>
      <c r="H57" s="3"/>
      <c r="I57">
        <v>3</v>
      </c>
      <c r="N57" t="s">
        <v>450</v>
      </c>
      <c r="O57" t="s">
        <v>105</v>
      </c>
      <c r="P57" t="s">
        <v>219</v>
      </c>
    </row>
    <row r="58" spans="1:16" x14ac:dyDescent="0.2">
      <c r="A58" t="s">
        <v>27</v>
      </c>
      <c r="B58">
        <v>1</v>
      </c>
      <c r="C58">
        <v>7</v>
      </c>
      <c r="D58" t="s">
        <v>12</v>
      </c>
      <c r="E58" t="s">
        <v>0</v>
      </c>
      <c r="F58">
        <v>395</v>
      </c>
      <c r="G58" s="3">
        <v>0.93</v>
      </c>
      <c r="H58" s="3"/>
      <c r="I58">
        <v>3</v>
      </c>
      <c r="N58" t="s">
        <v>452</v>
      </c>
      <c r="O58" t="s">
        <v>105</v>
      </c>
      <c r="P58" t="s">
        <v>219</v>
      </c>
    </row>
    <row r="59" spans="1:16" x14ac:dyDescent="0.2">
      <c r="A59" t="s">
        <v>27</v>
      </c>
      <c r="B59">
        <v>1</v>
      </c>
      <c r="C59">
        <v>8</v>
      </c>
      <c r="D59" t="s">
        <v>205</v>
      </c>
      <c r="E59" t="s">
        <v>0</v>
      </c>
      <c r="F59">
        <v>374</v>
      </c>
      <c r="G59" s="3">
        <v>0.89</v>
      </c>
      <c r="H59" s="3"/>
      <c r="I59">
        <v>3</v>
      </c>
      <c r="N59" t="s">
        <v>452</v>
      </c>
      <c r="O59" t="s">
        <v>105</v>
      </c>
      <c r="P59" t="s">
        <v>219</v>
      </c>
    </row>
    <row r="60" spans="1:16" x14ac:dyDescent="0.2">
      <c r="A60" t="s">
        <v>27</v>
      </c>
      <c r="B60">
        <v>1</v>
      </c>
      <c r="C60">
        <v>9</v>
      </c>
      <c r="D60" t="s">
        <v>49</v>
      </c>
      <c r="E60" t="s">
        <v>0</v>
      </c>
      <c r="F60">
        <v>365</v>
      </c>
      <c r="G60" s="3">
        <v>0.84</v>
      </c>
      <c r="H60" s="3"/>
      <c r="I60">
        <v>3</v>
      </c>
      <c r="N60" t="s">
        <v>452</v>
      </c>
      <c r="O60" t="s">
        <v>105</v>
      </c>
      <c r="P60" t="s">
        <v>219</v>
      </c>
    </row>
    <row r="61" spans="1:16" x14ac:dyDescent="0.2">
      <c r="A61" t="s">
        <v>27</v>
      </c>
      <c r="B61">
        <v>1</v>
      </c>
      <c r="C61">
        <v>10</v>
      </c>
      <c r="D61" t="s">
        <v>50</v>
      </c>
      <c r="E61" t="s">
        <v>0</v>
      </c>
      <c r="F61">
        <v>387</v>
      </c>
      <c r="G61" s="3">
        <v>0.84</v>
      </c>
      <c r="H61" s="3"/>
      <c r="I61">
        <v>3</v>
      </c>
      <c r="N61" t="s">
        <v>452</v>
      </c>
      <c r="O61" t="s">
        <v>105</v>
      </c>
      <c r="P61" t="s">
        <v>219</v>
      </c>
    </row>
    <row r="62" spans="1:16" x14ac:dyDescent="0.2">
      <c r="A62" t="s">
        <v>27</v>
      </c>
      <c r="B62">
        <v>1</v>
      </c>
      <c r="C62">
        <v>11</v>
      </c>
      <c r="D62" t="s">
        <v>38</v>
      </c>
      <c r="E62" t="s">
        <v>0</v>
      </c>
      <c r="F62">
        <v>393</v>
      </c>
      <c r="G62" s="3">
        <v>0.63</v>
      </c>
      <c r="H62" s="3"/>
      <c r="I62">
        <v>3</v>
      </c>
      <c r="N62" t="s">
        <v>452</v>
      </c>
      <c r="O62" t="s">
        <v>105</v>
      </c>
      <c r="P62" t="s">
        <v>219</v>
      </c>
    </row>
    <row r="63" spans="1:16" x14ac:dyDescent="0.2">
      <c r="A63" t="s">
        <v>27</v>
      </c>
      <c r="B63">
        <v>1</v>
      </c>
      <c r="C63">
        <v>12</v>
      </c>
      <c r="D63" t="s">
        <v>51</v>
      </c>
      <c r="E63" t="s">
        <v>0</v>
      </c>
      <c r="F63">
        <v>509</v>
      </c>
      <c r="G63" s="3">
        <v>0.81</v>
      </c>
      <c r="H63" s="3"/>
      <c r="I63">
        <v>3</v>
      </c>
      <c r="N63" t="s">
        <v>452</v>
      </c>
      <c r="O63" t="s">
        <v>105</v>
      </c>
      <c r="P63" t="s">
        <v>219</v>
      </c>
    </row>
    <row r="64" spans="1:16" x14ac:dyDescent="0.2">
      <c r="A64" t="s">
        <v>27</v>
      </c>
      <c r="B64">
        <v>1</v>
      </c>
      <c r="C64">
        <v>13</v>
      </c>
      <c r="D64" t="s">
        <v>12</v>
      </c>
      <c r="E64" t="s">
        <v>0</v>
      </c>
      <c r="F64">
        <v>395</v>
      </c>
      <c r="G64" s="3">
        <v>0.82</v>
      </c>
      <c r="H64" s="3"/>
      <c r="I64">
        <v>3</v>
      </c>
      <c r="N64" t="s">
        <v>453</v>
      </c>
      <c r="O64" t="s">
        <v>105</v>
      </c>
      <c r="P64" t="s">
        <v>219</v>
      </c>
    </row>
    <row r="65" spans="1:16" x14ac:dyDescent="0.2">
      <c r="A65" t="s">
        <v>27</v>
      </c>
      <c r="B65">
        <v>1</v>
      </c>
      <c r="C65">
        <v>14</v>
      </c>
      <c r="D65" t="s">
        <v>205</v>
      </c>
      <c r="E65" t="s">
        <v>0</v>
      </c>
      <c r="F65">
        <v>374</v>
      </c>
      <c r="G65" s="3">
        <v>0.76</v>
      </c>
      <c r="H65" s="3"/>
      <c r="I65">
        <v>3</v>
      </c>
      <c r="N65" t="s">
        <v>453</v>
      </c>
      <c r="O65" t="s">
        <v>105</v>
      </c>
      <c r="P65" t="s">
        <v>219</v>
      </c>
    </row>
    <row r="66" spans="1:16" x14ac:dyDescent="0.2">
      <c r="A66" t="s">
        <v>27</v>
      </c>
      <c r="B66">
        <v>1</v>
      </c>
      <c r="C66">
        <v>15</v>
      </c>
      <c r="D66" t="s">
        <v>49</v>
      </c>
      <c r="E66" t="s">
        <v>0</v>
      </c>
      <c r="F66">
        <v>365</v>
      </c>
      <c r="G66" s="3">
        <v>0.65</v>
      </c>
      <c r="H66" s="3"/>
      <c r="I66">
        <v>3</v>
      </c>
      <c r="N66" t="s">
        <v>453</v>
      </c>
      <c r="O66" t="s">
        <v>105</v>
      </c>
      <c r="P66" t="s">
        <v>219</v>
      </c>
    </row>
    <row r="67" spans="1:16" x14ac:dyDescent="0.2">
      <c r="A67" t="s">
        <v>27</v>
      </c>
      <c r="B67">
        <v>1</v>
      </c>
      <c r="C67">
        <v>16</v>
      </c>
      <c r="D67" t="s">
        <v>50</v>
      </c>
      <c r="E67" t="s">
        <v>0</v>
      </c>
      <c r="F67">
        <v>387</v>
      </c>
      <c r="G67" s="3">
        <v>0.7</v>
      </c>
      <c r="H67" s="3"/>
      <c r="I67">
        <v>3</v>
      </c>
      <c r="N67" t="s">
        <v>453</v>
      </c>
      <c r="O67" t="s">
        <v>105</v>
      </c>
      <c r="P67" t="s">
        <v>219</v>
      </c>
    </row>
    <row r="68" spans="1:16" x14ac:dyDescent="0.2">
      <c r="A68" t="s">
        <v>27</v>
      </c>
      <c r="B68">
        <v>1</v>
      </c>
      <c r="C68">
        <v>17</v>
      </c>
      <c r="D68" t="s">
        <v>38</v>
      </c>
      <c r="E68" t="s">
        <v>0</v>
      </c>
      <c r="F68">
        <v>393</v>
      </c>
      <c r="G68" s="3">
        <v>0.54</v>
      </c>
      <c r="H68" s="3"/>
      <c r="I68">
        <v>3</v>
      </c>
      <c r="N68" t="s">
        <v>453</v>
      </c>
      <c r="O68" t="s">
        <v>105</v>
      </c>
      <c r="P68" t="s">
        <v>219</v>
      </c>
    </row>
    <row r="69" spans="1:16" x14ac:dyDescent="0.2">
      <c r="A69" t="s">
        <v>27</v>
      </c>
      <c r="B69">
        <v>1</v>
      </c>
      <c r="C69">
        <v>18</v>
      </c>
      <c r="D69" t="s">
        <v>51</v>
      </c>
      <c r="E69" t="s">
        <v>0</v>
      </c>
      <c r="F69">
        <v>509</v>
      </c>
      <c r="G69" s="3">
        <v>0.55000000000000004</v>
      </c>
      <c r="H69" s="3"/>
      <c r="I69">
        <v>3</v>
      </c>
      <c r="N69" t="s">
        <v>453</v>
      </c>
      <c r="O69" t="s">
        <v>105</v>
      </c>
      <c r="P69" t="s">
        <v>219</v>
      </c>
    </row>
    <row r="70" spans="1:16" x14ac:dyDescent="0.2">
      <c r="A70" t="s">
        <v>27</v>
      </c>
      <c r="B70">
        <v>1</v>
      </c>
      <c r="C70">
        <v>1</v>
      </c>
      <c r="D70" t="s">
        <v>12</v>
      </c>
      <c r="E70" t="s">
        <v>3</v>
      </c>
      <c r="F70">
        <v>116</v>
      </c>
      <c r="G70" s="3">
        <v>0.4</v>
      </c>
      <c r="H70" s="3"/>
      <c r="K70" t="s">
        <v>372</v>
      </c>
      <c r="N70" t="s">
        <v>450</v>
      </c>
      <c r="O70" t="s">
        <v>105</v>
      </c>
      <c r="P70" t="s">
        <v>219</v>
      </c>
    </row>
    <row r="71" spans="1:16" x14ac:dyDescent="0.2">
      <c r="A71" t="s">
        <v>27</v>
      </c>
      <c r="B71">
        <v>1</v>
      </c>
      <c r="C71">
        <v>2</v>
      </c>
      <c r="D71" t="s">
        <v>205</v>
      </c>
      <c r="E71" t="s">
        <v>3</v>
      </c>
      <c r="F71">
        <v>116</v>
      </c>
      <c r="G71" s="3">
        <v>0.63</v>
      </c>
      <c r="H71" s="3"/>
      <c r="K71" t="s">
        <v>372</v>
      </c>
      <c r="N71" t="s">
        <v>451</v>
      </c>
      <c r="O71" t="s">
        <v>105</v>
      </c>
      <c r="P71" t="s">
        <v>219</v>
      </c>
    </row>
    <row r="72" spans="1:16" x14ac:dyDescent="0.2">
      <c r="A72" t="s">
        <v>27</v>
      </c>
      <c r="B72">
        <v>1</v>
      </c>
      <c r="C72">
        <v>3</v>
      </c>
      <c r="D72" t="s">
        <v>49</v>
      </c>
      <c r="E72" t="s">
        <v>3</v>
      </c>
      <c r="F72">
        <v>116</v>
      </c>
      <c r="G72" s="3">
        <v>0.3</v>
      </c>
      <c r="H72" s="3"/>
      <c r="K72" t="s">
        <v>372</v>
      </c>
      <c r="N72" t="s">
        <v>450</v>
      </c>
      <c r="O72" t="s">
        <v>105</v>
      </c>
      <c r="P72" t="s">
        <v>219</v>
      </c>
    </row>
    <row r="73" spans="1:16" x14ac:dyDescent="0.2">
      <c r="A73" t="s">
        <v>27</v>
      </c>
      <c r="B73">
        <v>1</v>
      </c>
      <c r="C73">
        <v>4</v>
      </c>
      <c r="D73" t="s">
        <v>50</v>
      </c>
      <c r="E73" t="s">
        <v>3</v>
      </c>
      <c r="F73">
        <v>116</v>
      </c>
      <c r="G73" s="3">
        <v>0.34</v>
      </c>
      <c r="H73" s="3"/>
      <c r="K73" t="s">
        <v>372</v>
      </c>
      <c r="N73" t="s">
        <v>450</v>
      </c>
      <c r="O73" t="s">
        <v>105</v>
      </c>
      <c r="P73" t="s">
        <v>219</v>
      </c>
    </row>
    <row r="74" spans="1:16" x14ac:dyDescent="0.2">
      <c r="A74" t="s">
        <v>27</v>
      </c>
      <c r="B74">
        <v>1</v>
      </c>
      <c r="C74">
        <v>5</v>
      </c>
      <c r="D74" t="s">
        <v>38</v>
      </c>
      <c r="E74" t="s">
        <v>3</v>
      </c>
      <c r="F74">
        <v>116</v>
      </c>
      <c r="G74" s="3">
        <v>0.18</v>
      </c>
      <c r="H74" s="3"/>
      <c r="K74" t="s">
        <v>372</v>
      </c>
      <c r="N74" t="s">
        <v>450</v>
      </c>
      <c r="O74" t="s">
        <v>105</v>
      </c>
      <c r="P74" t="s">
        <v>219</v>
      </c>
    </row>
    <row r="75" spans="1:16" x14ac:dyDescent="0.2">
      <c r="A75" t="s">
        <v>27</v>
      </c>
      <c r="B75">
        <v>1</v>
      </c>
      <c r="C75">
        <v>6</v>
      </c>
      <c r="D75" t="s">
        <v>51</v>
      </c>
      <c r="E75" t="s">
        <v>3</v>
      </c>
      <c r="F75">
        <v>116</v>
      </c>
      <c r="G75" s="3">
        <v>0.33</v>
      </c>
      <c r="H75" s="3"/>
      <c r="K75" t="s">
        <v>372</v>
      </c>
      <c r="N75" t="s">
        <v>450</v>
      </c>
      <c r="O75" t="s">
        <v>105</v>
      </c>
      <c r="P75" t="s">
        <v>219</v>
      </c>
    </row>
    <row r="76" spans="1:16" x14ac:dyDescent="0.2">
      <c r="A76" t="s">
        <v>27</v>
      </c>
      <c r="B76">
        <v>1</v>
      </c>
      <c r="C76">
        <v>7</v>
      </c>
      <c r="D76" t="s">
        <v>12</v>
      </c>
      <c r="E76" t="s">
        <v>3</v>
      </c>
      <c r="F76">
        <v>116</v>
      </c>
      <c r="G76" s="3">
        <v>0.65</v>
      </c>
      <c r="H76" s="3"/>
      <c r="K76" t="s">
        <v>372</v>
      </c>
      <c r="N76" t="s">
        <v>452</v>
      </c>
      <c r="O76" t="s">
        <v>105</v>
      </c>
      <c r="P76" t="s">
        <v>219</v>
      </c>
    </row>
    <row r="77" spans="1:16" x14ac:dyDescent="0.2">
      <c r="A77" t="s">
        <v>27</v>
      </c>
      <c r="B77">
        <v>1</v>
      </c>
      <c r="C77">
        <v>8</v>
      </c>
      <c r="D77" t="s">
        <v>205</v>
      </c>
      <c r="E77" t="s">
        <v>3</v>
      </c>
      <c r="F77">
        <v>116</v>
      </c>
      <c r="G77" s="3">
        <v>0.78</v>
      </c>
      <c r="H77" s="3"/>
      <c r="K77" t="s">
        <v>372</v>
      </c>
      <c r="N77" t="s">
        <v>452</v>
      </c>
      <c r="O77" t="s">
        <v>105</v>
      </c>
      <c r="P77" t="s">
        <v>219</v>
      </c>
    </row>
    <row r="78" spans="1:16" x14ac:dyDescent="0.2">
      <c r="A78" t="s">
        <v>27</v>
      </c>
      <c r="B78">
        <v>1</v>
      </c>
      <c r="C78">
        <v>9</v>
      </c>
      <c r="D78" t="s">
        <v>49</v>
      </c>
      <c r="E78" t="s">
        <v>3</v>
      </c>
      <c r="F78">
        <v>116</v>
      </c>
      <c r="G78" s="3">
        <v>0.72</v>
      </c>
      <c r="H78" s="3"/>
      <c r="K78" t="s">
        <v>372</v>
      </c>
      <c r="N78" t="s">
        <v>452</v>
      </c>
      <c r="O78" t="s">
        <v>105</v>
      </c>
      <c r="P78" t="s">
        <v>219</v>
      </c>
    </row>
    <row r="79" spans="1:16" x14ac:dyDescent="0.2">
      <c r="A79" t="s">
        <v>27</v>
      </c>
      <c r="B79">
        <v>1</v>
      </c>
      <c r="C79">
        <v>10</v>
      </c>
      <c r="D79" t="s">
        <v>50</v>
      </c>
      <c r="E79" t="s">
        <v>3</v>
      </c>
      <c r="F79">
        <v>116</v>
      </c>
      <c r="G79" s="3">
        <v>0.54</v>
      </c>
      <c r="H79" s="3"/>
      <c r="K79" t="s">
        <v>372</v>
      </c>
      <c r="N79" t="s">
        <v>452</v>
      </c>
      <c r="O79" t="s">
        <v>105</v>
      </c>
      <c r="P79" t="s">
        <v>219</v>
      </c>
    </row>
    <row r="80" spans="1:16" x14ac:dyDescent="0.2">
      <c r="A80" t="s">
        <v>27</v>
      </c>
      <c r="B80">
        <v>1</v>
      </c>
      <c r="C80">
        <v>11</v>
      </c>
      <c r="D80" t="s">
        <v>38</v>
      </c>
      <c r="E80" t="s">
        <v>3</v>
      </c>
      <c r="F80">
        <v>116</v>
      </c>
      <c r="G80" s="3">
        <v>0.51</v>
      </c>
      <c r="H80" s="3"/>
      <c r="K80" t="s">
        <v>372</v>
      </c>
      <c r="N80" t="s">
        <v>452</v>
      </c>
      <c r="O80" t="s">
        <v>105</v>
      </c>
      <c r="P80" t="s">
        <v>219</v>
      </c>
    </row>
    <row r="81" spans="1:16" x14ac:dyDescent="0.2">
      <c r="A81" t="s">
        <v>27</v>
      </c>
      <c r="B81">
        <v>1</v>
      </c>
      <c r="C81">
        <v>12</v>
      </c>
      <c r="D81" t="s">
        <v>51</v>
      </c>
      <c r="E81" t="s">
        <v>3</v>
      </c>
      <c r="F81">
        <v>116</v>
      </c>
      <c r="G81" s="3">
        <v>0.73</v>
      </c>
      <c r="H81" s="3"/>
      <c r="K81" t="s">
        <v>372</v>
      </c>
      <c r="N81" t="s">
        <v>452</v>
      </c>
      <c r="O81" t="s">
        <v>105</v>
      </c>
      <c r="P81" t="s">
        <v>219</v>
      </c>
    </row>
    <row r="82" spans="1:16" x14ac:dyDescent="0.2">
      <c r="A82" t="s">
        <v>27</v>
      </c>
      <c r="B82">
        <v>1</v>
      </c>
      <c r="C82">
        <v>13</v>
      </c>
      <c r="D82" t="s">
        <v>12</v>
      </c>
      <c r="E82" t="s">
        <v>3</v>
      </c>
      <c r="F82">
        <v>116</v>
      </c>
      <c r="G82" s="3">
        <v>0.26</v>
      </c>
      <c r="H82" s="3"/>
      <c r="K82" t="s">
        <v>372</v>
      </c>
      <c r="N82" t="s">
        <v>453</v>
      </c>
      <c r="O82" t="s">
        <v>105</v>
      </c>
      <c r="P82" t="s">
        <v>219</v>
      </c>
    </row>
    <row r="83" spans="1:16" x14ac:dyDescent="0.2">
      <c r="A83" t="s">
        <v>27</v>
      </c>
      <c r="B83">
        <v>1</v>
      </c>
      <c r="C83">
        <v>14</v>
      </c>
      <c r="D83" t="s">
        <v>205</v>
      </c>
      <c r="E83" t="s">
        <v>3</v>
      </c>
      <c r="F83">
        <v>116</v>
      </c>
      <c r="G83" s="3">
        <v>0.42</v>
      </c>
      <c r="H83" s="3"/>
      <c r="K83" t="s">
        <v>372</v>
      </c>
      <c r="N83" t="s">
        <v>453</v>
      </c>
      <c r="O83" t="s">
        <v>105</v>
      </c>
      <c r="P83" t="s">
        <v>219</v>
      </c>
    </row>
    <row r="84" spans="1:16" x14ac:dyDescent="0.2">
      <c r="A84" t="s">
        <v>27</v>
      </c>
      <c r="B84">
        <v>1</v>
      </c>
      <c r="C84">
        <v>15</v>
      </c>
      <c r="D84" t="s">
        <v>49</v>
      </c>
      <c r="E84" t="s">
        <v>3</v>
      </c>
      <c r="F84">
        <v>116</v>
      </c>
      <c r="G84" s="3">
        <v>0.34</v>
      </c>
      <c r="H84" s="3"/>
      <c r="K84" t="s">
        <v>372</v>
      </c>
      <c r="N84" t="s">
        <v>453</v>
      </c>
      <c r="O84" t="s">
        <v>105</v>
      </c>
      <c r="P84" t="s">
        <v>219</v>
      </c>
    </row>
    <row r="85" spans="1:16" x14ac:dyDescent="0.2">
      <c r="A85" t="s">
        <v>27</v>
      </c>
      <c r="B85">
        <v>1</v>
      </c>
      <c r="C85">
        <v>16</v>
      </c>
      <c r="D85" t="s">
        <v>50</v>
      </c>
      <c r="E85" t="s">
        <v>3</v>
      </c>
      <c r="F85">
        <v>116</v>
      </c>
      <c r="G85" s="3">
        <v>0.36</v>
      </c>
      <c r="H85" s="3"/>
      <c r="K85" t="s">
        <v>372</v>
      </c>
      <c r="N85" t="s">
        <v>453</v>
      </c>
      <c r="O85" t="s">
        <v>105</v>
      </c>
      <c r="P85" t="s">
        <v>219</v>
      </c>
    </row>
    <row r="86" spans="1:16" x14ac:dyDescent="0.2">
      <c r="A86" t="s">
        <v>27</v>
      </c>
      <c r="B86">
        <v>1</v>
      </c>
      <c r="C86">
        <v>17</v>
      </c>
      <c r="D86" t="s">
        <v>38</v>
      </c>
      <c r="E86" t="s">
        <v>3</v>
      </c>
      <c r="F86">
        <v>116</v>
      </c>
      <c r="G86" s="3">
        <v>0.28999999999999998</v>
      </c>
      <c r="H86" s="3"/>
      <c r="K86" t="s">
        <v>372</v>
      </c>
      <c r="N86" t="s">
        <v>453</v>
      </c>
      <c r="O86" t="s">
        <v>105</v>
      </c>
      <c r="P86" t="s">
        <v>219</v>
      </c>
    </row>
    <row r="87" spans="1:16" x14ac:dyDescent="0.2">
      <c r="A87" t="s">
        <v>27</v>
      </c>
      <c r="B87">
        <v>1</v>
      </c>
      <c r="C87">
        <v>18</v>
      </c>
      <c r="D87" t="s">
        <v>51</v>
      </c>
      <c r="E87" t="s">
        <v>3</v>
      </c>
      <c r="F87">
        <v>116</v>
      </c>
      <c r="G87" s="3">
        <v>0.35</v>
      </c>
      <c r="H87" s="3"/>
      <c r="K87" t="s">
        <v>372</v>
      </c>
      <c r="N87" t="s">
        <v>453</v>
      </c>
      <c r="O87" t="s">
        <v>105</v>
      </c>
      <c r="P87" t="s">
        <v>219</v>
      </c>
    </row>
    <row r="88" spans="1:16" x14ac:dyDescent="0.2">
      <c r="A88" t="s">
        <v>56</v>
      </c>
      <c r="B88">
        <v>1</v>
      </c>
      <c r="C88">
        <v>1</v>
      </c>
      <c r="D88" t="s">
        <v>205</v>
      </c>
      <c r="E88" t="s">
        <v>0</v>
      </c>
      <c r="F88">
        <v>40</v>
      </c>
      <c r="G88" s="3">
        <f t="shared" ref="G88:G95" si="2">(2*H88)/(1+H88)</f>
        <v>0.90109890109890112</v>
      </c>
      <c r="H88" s="3">
        <v>0.82</v>
      </c>
      <c r="I88">
        <v>2</v>
      </c>
      <c r="N88" t="s">
        <v>478</v>
      </c>
      <c r="O88" t="s">
        <v>105</v>
      </c>
      <c r="P88" t="s">
        <v>220</v>
      </c>
    </row>
    <row r="89" spans="1:16" x14ac:dyDescent="0.2">
      <c r="A89" t="s">
        <v>56</v>
      </c>
      <c r="B89">
        <v>1</v>
      </c>
      <c r="C89">
        <v>1</v>
      </c>
      <c r="D89" t="s">
        <v>205</v>
      </c>
      <c r="E89" t="s">
        <v>0</v>
      </c>
      <c r="F89">
        <v>40</v>
      </c>
      <c r="G89" s="3">
        <f t="shared" si="2"/>
        <v>0.79518072289156627</v>
      </c>
      <c r="H89" s="3">
        <v>0.66</v>
      </c>
      <c r="I89">
        <v>2</v>
      </c>
      <c r="N89" t="s">
        <v>479</v>
      </c>
      <c r="O89" t="s">
        <v>105</v>
      </c>
      <c r="P89" t="s">
        <v>220</v>
      </c>
    </row>
    <row r="90" spans="1:16" x14ac:dyDescent="0.2">
      <c r="A90" t="s">
        <v>56</v>
      </c>
      <c r="B90">
        <v>1</v>
      </c>
      <c r="C90">
        <v>1</v>
      </c>
      <c r="D90" t="s">
        <v>205</v>
      </c>
      <c r="E90" t="s">
        <v>0</v>
      </c>
      <c r="F90">
        <v>40</v>
      </c>
      <c r="G90" s="3">
        <f t="shared" si="2"/>
        <v>0.88268156424581012</v>
      </c>
      <c r="H90" s="3">
        <v>0.79</v>
      </c>
      <c r="I90">
        <v>2</v>
      </c>
      <c r="N90" t="s">
        <v>480</v>
      </c>
      <c r="O90" t="s">
        <v>105</v>
      </c>
      <c r="P90" t="s">
        <v>220</v>
      </c>
    </row>
    <row r="91" spans="1:16" x14ac:dyDescent="0.2">
      <c r="A91" t="s">
        <v>56</v>
      </c>
      <c r="B91">
        <v>1</v>
      </c>
      <c r="C91">
        <v>1</v>
      </c>
      <c r="D91" t="s">
        <v>205</v>
      </c>
      <c r="E91" t="s">
        <v>0</v>
      </c>
      <c r="F91">
        <v>40</v>
      </c>
      <c r="G91" s="3">
        <f t="shared" si="2"/>
        <v>0.79518072289156627</v>
      </c>
      <c r="H91" s="3">
        <v>0.66</v>
      </c>
      <c r="I91">
        <v>2</v>
      </c>
      <c r="N91" t="s">
        <v>481</v>
      </c>
      <c r="O91" t="s">
        <v>105</v>
      </c>
      <c r="P91" t="s">
        <v>220</v>
      </c>
    </row>
    <row r="92" spans="1:16" x14ac:dyDescent="0.2">
      <c r="A92" t="s">
        <v>56</v>
      </c>
      <c r="B92">
        <v>1</v>
      </c>
      <c r="C92">
        <v>1</v>
      </c>
      <c r="D92" t="s">
        <v>205</v>
      </c>
      <c r="E92" t="s">
        <v>0</v>
      </c>
      <c r="F92">
        <v>40</v>
      </c>
      <c r="G92" s="3">
        <f t="shared" si="2"/>
        <v>0.95833333333333337</v>
      </c>
      <c r="H92" s="3">
        <v>0.92</v>
      </c>
      <c r="I92">
        <v>2</v>
      </c>
      <c r="N92" t="s">
        <v>482</v>
      </c>
      <c r="O92" t="s">
        <v>105</v>
      </c>
      <c r="P92" t="s">
        <v>220</v>
      </c>
    </row>
    <row r="93" spans="1:16" x14ac:dyDescent="0.2">
      <c r="A93" t="s">
        <v>56</v>
      </c>
      <c r="B93">
        <v>1</v>
      </c>
      <c r="C93">
        <v>1</v>
      </c>
      <c r="D93" t="s">
        <v>205</v>
      </c>
      <c r="E93" t="s">
        <v>0</v>
      </c>
      <c r="F93">
        <v>40</v>
      </c>
      <c r="G93" s="3">
        <f t="shared" si="2"/>
        <v>0.90710382513661192</v>
      </c>
      <c r="H93" s="3">
        <v>0.83</v>
      </c>
      <c r="I93">
        <v>2</v>
      </c>
      <c r="N93" t="s">
        <v>483</v>
      </c>
      <c r="O93" t="s">
        <v>105</v>
      </c>
      <c r="P93" t="s">
        <v>220</v>
      </c>
    </row>
    <row r="94" spans="1:16" x14ac:dyDescent="0.2">
      <c r="A94" t="s">
        <v>56</v>
      </c>
      <c r="B94">
        <v>1</v>
      </c>
      <c r="C94">
        <v>1</v>
      </c>
      <c r="D94" t="s">
        <v>205</v>
      </c>
      <c r="E94" t="s">
        <v>0</v>
      </c>
      <c r="F94">
        <v>40</v>
      </c>
      <c r="G94" s="3">
        <f t="shared" si="2"/>
        <v>0.76543209876543206</v>
      </c>
      <c r="H94" s="3">
        <v>0.62</v>
      </c>
      <c r="I94">
        <v>2</v>
      </c>
      <c r="N94" t="s">
        <v>484</v>
      </c>
      <c r="O94" t="s">
        <v>105</v>
      </c>
      <c r="P94" t="s">
        <v>220</v>
      </c>
    </row>
    <row r="95" spans="1:16" x14ac:dyDescent="0.2">
      <c r="A95" t="s">
        <v>56</v>
      </c>
      <c r="B95">
        <v>1</v>
      </c>
      <c r="C95">
        <v>1</v>
      </c>
      <c r="D95" t="s">
        <v>205</v>
      </c>
      <c r="E95" t="s">
        <v>0</v>
      </c>
      <c r="F95">
        <v>40</v>
      </c>
      <c r="G95" s="3">
        <f t="shared" si="2"/>
        <v>0.67549668874172186</v>
      </c>
      <c r="H95" s="3">
        <v>0.51</v>
      </c>
      <c r="I95">
        <v>2</v>
      </c>
      <c r="N95" t="s">
        <v>485</v>
      </c>
      <c r="O95" t="s">
        <v>105</v>
      </c>
      <c r="P95" t="s">
        <v>220</v>
      </c>
    </row>
    <row r="96" spans="1:16" x14ac:dyDescent="0.2">
      <c r="A96" t="s">
        <v>56</v>
      </c>
      <c r="B96">
        <v>1</v>
      </c>
      <c r="C96">
        <v>1</v>
      </c>
      <c r="D96" t="s">
        <v>205</v>
      </c>
      <c r="E96" t="s">
        <v>3</v>
      </c>
      <c r="F96">
        <v>40</v>
      </c>
      <c r="G96" s="3">
        <v>0.49</v>
      </c>
      <c r="H96" s="3"/>
      <c r="K96" t="s">
        <v>372</v>
      </c>
      <c r="N96" t="s">
        <v>52</v>
      </c>
      <c r="O96" t="s">
        <v>105</v>
      </c>
      <c r="P96" t="s">
        <v>220</v>
      </c>
    </row>
    <row r="97" spans="1:16" x14ac:dyDescent="0.2">
      <c r="A97" t="s">
        <v>56</v>
      </c>
      <c r="B97">
        <v>1</v>
      </c>
      <c r="C97">
        <v>1</v>
      </c>
      <c r="D97" t="s">
        <v>205</v>
      </c>
      <c r="E97" t="s">
        <v>3</v>
      </c>
      <c r="F97">
        <v>40</v>
      </c>
      <c r="G97" s="3">
        <v>0.17</v>
      </c>
      <c r="H97" s="3"/>
      <c r="K97" t="s">
        <v>372</v>
      </c>
      <c r="N97" t="s">
        <v>53</v>
      </c>
      <c r="O97" t="s">
        <v>105</v>
      </c>
      <c r="P97" t="s">
        <v>220</v>
      </c>
    </row>
    <row r="98" spans="1:16" x14ac:dyDescent="0.2">
      <c r="A98" t="s">
        <v>56</v>
      </c>
      <c r="B98">
        <v>1</v>
      </c>
      <c r="C98">
        <v>1</v>
      </c>
      <c r="D98" t="s">
        <v>205</v>
      </c>
      <c r="E98" t="s">
        <v>3</v>
      </c>
      <c r="F98">
        <v>40</v>
      </c>
      <c r="G98" s="3">
        <v>0.55000000000000004</v>
      </c>
      <c r="H98" s="3"/>
      <c r="K98" t="s">
        <v>372</v>
      </c>
      <c r="N98" t="s">
        <v>54</v>
      </c>
      <c r="O98" t="s">
        <v>105</v>
      </c>
      <c r="P98" t="s">
        <v>220</v>
      </c>
    </row>
    <row r="99" spans="1:16" x14ac:dyDescent="0.2">
      <c r="A99" t="s">
        <v>56</v>
      </c>
      <c r="B99">
        <v>1</v>
      </c>
      <c r="C99">
        <v>1</v>
      </c>
      <c r="D99" t="s">
        <v>205</v>
      </c>
      <c r="E99" t="s">
        <v>3</v>
      </c>
      <c r="F99">
        <v>40</v>
      </c>
      <c r="G99" s="3">
        <v>7.0000000000000007E-2</v>
      </c>
      <c r="H99" s="3"/>
      <c r="K99" t="s">
        <v>372</v>
      </c>
      <c r="N99" t="s">
        <v>55</v>
      </c>
      <c r="O99" t="s">
        <v>105</v>
      </c>
      <c r="P99" t="s">
        <v>220</v>
      </c>
    </row>
    <row r="100" spans="1:16" x14ac:dyDescent="0.2">
      <c r="A100" t="s">
        <v>56</v>
      </c>
      <c r="B100">
        <v>2</v>
      </c>
      <c r="C100">
        <v>1</v>
      </c>
      <c r="D100" t="s">
        <v>12</v>
      </c>
      <c r="E100" t="s">
        <v>0</v>
      </c>
      <c r="F100">
        <v>67</v>
      </c>
      <c r="G100" s="3">
        <f t="shared" ref="G100:G103" si="3">(2*H100)/(1+H100)</f>
        <v>0.93048128342245984</v>
      </c>
      <c r="H100" s="3">
        <v>0.87</v>
      </c>
      <c r="I100">
        <v>2</v>
      </c>
      <c r="N100" t="s">
        <v>486</v>
      </c>
      <c r="O100" t="s">
        <v>105</v>
      </c>
      <c r="P100" t="s">
        <v>220</v>
      </c>
    </row>
    <row r="101" spans="1:16" x14ac:dyDescent="0.2">
      <c r="A101" t="s">
        <v>56</v>
      </c>
      <c r="B101">
        <v>2</v>
      </c>
      <c r="C101">
        <v>1</v>
      </c>
      <c r="D101" t="s">
        <v>12</v>
      </c>
      <c r="E101" t="s">
        <v>0</v>
      </c>
      <c r="F101">
        <v>67</v>
      </c>
      <c r="G101" s="3">
        <f t="shared" si="3"/>
        <v>0.91891891891891886</v>
      </c>
      <c r="H101" s="3">
        <v>0.85</v>
      </c>
      <c r="I101">
        <v>2</v>
      </c>
      <c r="N101" t="s">
        <v>487</v>
      </c>
      <c r="O101" t="s">
        <v>105</v>
      </c>
      <c r="P101" t="s">
        <v>220</v>
      </c>
    </row>
    <row r="102" spans="1:16" x14ac:dyDescent="0.2">
      <c r="A102" t="s">
        <v>56</v>
      </c>
      <c r="B102">
        <v>2</v>
      </c>
      <c r="C102">
        <v>1</v>
      </c>
      <c r="D102" t="s">
        <v>12</v>
      </c>
      <c r="E102" t="s">
        <v>0</v>
      </c>
      <c r="F102">
        <v>67</v>
      </c>
      <c r="G102" s="3">
        <f t="shared" si="3"/>
        <v>0.94179894179894175</v>
      </c>
      <c r="H102" s="3">
        <v>0.89</v>
      </c>
      <c r="I102">
        <v>2</v>
      </c>
      <c r="N102" t="s">
        <v>488</v>
      </c>
      <c r="O102" t="s">
        <v>105</v>
      </c>
      <c r="P102" t="s">
        <v>220</v>
      </c>
    </row>
    <row r="103" spans="1:16" x14ac:dyDescent="0.2">
      <c r="A103" t="s">
        <v>56</v>
      </c>
      <c r="B103">
        <v>2</v>
      </c>
      <c r="C103">
        <v>1</v>
      </c>
      <c r="D103" t="s">
        <v>12</v>
      </c>
      <c r="E103" t="s">
        <v>0</v>
      </c>
      <c r="F103">
        <v>67</v>
      </c>
      <c r="G103" s="3">
        <f t="shared" si="3"/>
        <v>0.94179894179894175</v>
      </c>
      <c r="H103" s="3">
        <v>0.89</v>
      </c>
      <c r="I103">
        <v>2</v>
      </c>
      <c r="N103" t="s">
        <v>489</v>
      </c>
      <c r="O103" t="s">
        <v>105</v>
      </c>
      <c r="P103" t="s">
        <v>220</v>
      </c>
    </row>
    <row r="104" spans="1:16" x14ac:dyDescent="0.2">
      <c r="A104" t="s">
        <v>56</v>
      </c>
      <c r="B104">
        <v>2</v>
      </c>
      <c r="C104">
        <v>1</v>
      </c>
      <c r="D104" t="s">
        <v>12</v>
      </c>
      <c r="E104" t="s">
        <v>3</v>
      </c>
      <c r="F104">
        <v>67</v>
      </c>
      <c r="G104" s="3">
        <v>0.62</v>
      </c>
      <c r="H104" s="3"/>
      <c r="K104" t="s">
        <v>372</v>
      </c>
      <c r="N104" t="s">
        <v>57</v>
      </c>
      <c r="O104" t="s">
        <v>105</v>
      </c>
      <c r="P104" t="s">
        <v>220</v>
      </c>
    </row>
    <row r="105" spans="1:16" x14ac:dyDescent="0.2">
      <c r="A105" t="s">
        <v>56</v>
      </c>
      <c r="B105">
        <v>2</v>
      </c>
      <c r="C105">
        <v>1</v>
      </c>
      <c r="D105" t="s">
        <v>12</v>
      </c>
      <c r="E105" t="s">
        <v>3</v>
      </c>
      <c r="F105">
        <v>67</v>
      </c>
      <c r="G105" s="3">
        <v>0.71</v>
      </c>
      <c r="H105" s="3"/>
      <c r="K105" t="s">
        <v>372</v>
      </c>
      <c r="N105" t="s">
        <v>58</v>
      </c>
      <c r="O105" t="s">
        <v>105</v>
      </c>
      <c r="P105" t="s">
        <v>220</v>
      </c>
    </row>
    <row r="106" spans="1:16" x14ac:dyDescent="0.2">
      <c r="A106" t="s">
        <v>56</v>
      </c>
      <c r="B106">
        <v>2</v>
      </c>
      <c r="C106">
        <v>1</v>
      </c>
      <c r="D106" t="s">
        <v>205</v>
      </c>
      <c r="E106" t="s">
        <v>0</v>
      </c>
      <c r="F106">
        <v>67</v>
      </c>
      <c r="G106" s="3">
        <f t="shared" ref="G106:G113" si="4">(2*H106)/(1+H106)</f>
        <v>0.88888888888888895</v>
      </c>
      <c r="H106" s="3">
        <v>0.8</v>
      </c>
      <c r="I106">
        <v>2</v>
      </c>
      <c r="N106" t="s">
        <v>478</v>
      </c>
      <c r="O106" t="s">
        <v>105</v>
      </c>
      <c r="P106" t="s">
        <v>220</v>
      </c>
    </row>
    <row r="107" spans="1:16" x14ac:dyDescent="0.2">
      <c r="A107" t="s">
        <v>56</v>
      </c>
      <c r="B107">
        <v>2</v>
      </c>
      <c r="C107">
        <v>1</v>
      </c>
      <c r="D107" t="s">
        <v>205</v>
      </c>
      <c r="E107" t="s">
        <v>0</v>
      </c>
      <c r="F107">
        <v>67</v>
      </c>
      <c r="G107" s="3">
        <f t="shared" si="4"/>
        <v>0.83040935672514615</v>
      </c>
      <c r="H107" s="3">
        <v>0.71</v>
      </c>
      <c r="I107">
        <v>2</v>
      </c>
      <c r="N107" t="s">
        <v>479</v>
      </c>
      <c r="O107" t="s">
        <v>105</v>
      </c>
      <c r="P107" t="s">
        <v>220</v>
      </c>
    </row>
    <row r="108" spans="1:16" x14ac:dyDescent="0.2">
      <c r="A108" t="s">
        <v>56</v>
      </c>
      <c r="B108">
        <v>2</v>
      </c>
      <c r="C108">
        <v>1</v>
      </c>
      <c r="D108" t="s">
        <v>205</v>
      </c>
      <c r="E108" t="s">
        <v>0</v>
      </c>
      <c r="F108">
        <v>67</v>
      </c>
      <c r="G108" s="3">
        <f t="shared" si="4"/>
        <v>0.63013698630136994</v>
      </c>
      <c r="H108" s="3">
        <v>0.46</v>
      </c>
      <c r="I108">
        <v>2</v>
      </c>
      <c r="N108" t="s">
        <v>480</v>
      </c>
      <c r="O108" t="s">
        <v>105</v>
      </c>
      <c r="P108" t="s">
        <v>220</v>
      </c>
    </row>
    <row r="109" spans="1:16" x14ac:dyDescent="0.2">
      <c r="A109" t="s">
        <v>56</v>
      </c>
      <c r="B109">
        <v>2</v>
      </c>
      <c r="C109">
        <v>1</v>
      </c>
      <c r="D109" t="s">
        <v>205</v>
      </c>
      <c r="E109" t="s">
        <v>0</v>
      </c>
      <c r="F109">
        <v>67</v>
      </c>
      <c r="G109" s="3">
        <f t="shared" si="4"/>
        <v>0.7804878048780487</v>
      </c>
      <c r="H109" s="3">
        <v>0.64</v>
      </c>
      <c r="I109">
        <v>2</v>
      </c>
      <c r="N109" t="s">
        <v>481</v>
      </c>
      <c r="O109" t="s">
        <v>105</v>
      </c>
      <c r="P109" t="s">
        <v>220</v>
      </c>
    </row>
    <row r="110" spans="1:16" x14ac:dyDescent="0.2">
      <c r="A110" t="s">
        <v>56</v>
      </c>
      <c r="B110">
        <v>2</v>
      </c>
      <c r="C110">
        <v>1</v>
      </c>
      <c r="D110" t="s">
        <v>205</v>
      </c>
      <c r="E110" t="s">
        <v>0</v>
      </c>
      <c r="F110">
        <v>67</v>
      </c>
      <c r="G110" s="3">
        <f t="shared" si="4"/>
        <v>0.91891891891891886</v>
      </c>
      <c r="H110" s="3">
        <v>0.85</v>
      </c>
      <c r="I110">
        <v>2</v>
      </c>
      <c r="N110" t="s">
        <v>482</v>
      </c>
      <c r="O110" t="s">
        <v>105</v>
      </c>
      <c r="P110" t="s">
        <v>220</v>
      </c>
    </row>
    <row r="111" spans="1:16" x14ac:dyDescent="0.2">
      <c r="A111" t="s">
        <v>56</v>
      </c>
      <c r="B111">
        <v>2</v>
      </c>
      <c r="C111">
        <v>1</v>
      </c>
      <c r="D111" t="s">
        <v>205</v>
      </c>
      <c r="E111" t="s">
        <v>0</v>
      </c>
      <c r="F111">
        <v>67</v>
      </c>
      <c r="G111" s="3">
        <f t="shared" si="4"/>
        <v>0.91304347826086962</v>
      </c>
      <c r="H111" s="3">
        <v>0.84</v>
      </c>
      <c r="I111">
        <v>2</v>
      </c>
      <c r="N111" t="s">
        <v>483</v>
      </c>
      <c r="O111" t="s">
        <v>105</v>
      </c>
      <c r="P111" t="s">
        <v>220</v>
      </c>
    </row>
    <row r="112" spans="1:16" x14ac:dyDescent="0.2">
      <c r="A112" t="s">
        <v>56</v>
      </c>
      <c r="B112">
        <v>2</v>
      </c>
      <c r="C112">
        <v>1</v>
      </c>
      <c r="D112" t="s">
        <v>205</v>
      </c>
      <c r="E112" t="s">
        <v>0</v>
      </c>
      <c r="F112">
        <v>67</v>
      </c>
      <c r="G112" s="3">
        <f t="shared" si="4"/>
        <v>0.82352941176470584</v>
      </c>
      <c r="H112" s="3">
        <v>0.7</v>
      </c>
      <c r="I112">
        <v>2</v>
      </c>
      <c r="N112" t="s">
        <v>484</v>
      </c>
      <c r="O112" t="s">
        <v>105</v>
      </c>
      <c r="P112" t="s">
        <v>220</v>
      </c>
    </row>
    <row r="113" spans="1:16" x14ac:dyDescent="0.2">
      <c r="A113" t="s">
        <v>56</v>
      </c>
      <c r="B113">
        <v>2</v>
      </c>
      <c r="C113">
        <v>1</v>
      </c>
      <c r="D113" t="s">
        <v>205</v>
      </c>
      <c r="E113" t="s">
        <v>0</v>
      </c>
      <c r="F113">
        <v>67</v>
      </c>
      <c r="G113" s="3">
        <f t="shared" si="4"/>
        <v>0.66666666666666663</v>
      </c>
      <c r="H113" s="3">
        <v>0.5</v>
      </c>
      <c r="I113">
        <v>2</v>
      </c>
      <c r="N113" t="s">
        <v>485</v>
      </c>
      <c r="O113" t="s">
        <v>105</v>
      </c>
      <c r="P113" t="s">
        <v>220</v>
      </c>
    </row>
    <row r="114" spans="1:16" x14ac:dyDescent="0.2">
      <c r="A114" t="s">
        <v>56</v>
      </c>
      <c r="B114">
        <v>2</v>
      </c>
      <c r="C114">
        <v>1</v>
      </c>
      <c r="D114" t="s">
        <v>205</v>
      </c>
      <c r="E114" t="s">
        <v>3</v>
      </c>
      <c r="F114">
        <v>67</v>
      </c>
      <c r="G114" s="3">
        <v>0.32</v>
      </c>
      <c r="H114" s="3"/>
      <c r="K114" t="s">
        <v>372</v>
      </c>
      <c r="N114" t="s">
        <v>52</v>
      </c>
      <c r="O114" t="s">
        <v>105</v>
      </c>
      <c r="P114" t="s">
        <v>220</v>
      </c>
    </row>
    <row r="115" spans="1:16" x14ac:dyDescent="0.2">
      <c r="A115" t="s">
        <v>56</v>
      </c>
      <c r="B115">
        <v>2</v>
      </c>
      <c r="C115">
        <v>1</v>
      </c>
      <c r="D115" t="s">
        <v>205</v>
      </c>
      <c r="E115" t="s">
        <v>3</v>
      </c>
      <c r="F115">
        <v>67</v>
      </c>
      <c r="G115" s="3">
        <v>0.26</v>
      </c>
      <c r="H115" s="3"/>
      <c r="K115" t="s">
        <v>372</v>
      </c>
      <c r="N115" t="s">
        <v>53</v>
      </c>
      <c r="O115" t="s">
        <v>105</v>
      </c>
      <c r="P115" t="s">
        <v>220</v>
      </c>
    </row>
    <row r="116" spans="1:16" x14ac:dyDescent="0.2">
      <c r="A116" t="s">
        <v>56</v>
      </c>
      <c r="B116">
        <v>2</v>
      </c>
      <c r="C116">
        <v>1</v>
      </c>
      <c r="D116" t="s">
        <v>205</v>
      </c>
      <c r="E116" t="s">
        <v>3</v>
      </c>
      <c r="F116">
        <v>67</v>
      </c>
      <c r="G116" s="3">
        <v>0.68</v>
      </c>
      <c r="H116" s="3"/>
      <c r="K116" t="s">
        <v>372</v>
      </c>
      <c r="N116" t="s">
        <v>54</v>
      </c>
      <c r="O116" t="s">
        <v>105</v>
      </c>
      <c r="P116" t="s">
        <v>220</v>
      </c>
    </row>
    <row r="117" spans="1:16" x14ac:dyDescent="0.2">
      <c r="A117" t="s">
        <v>56</v>
      </c>
      <c r="B117">
        <v>2</v>
      </c>
      <c r="C117">
        <v>1</v>
      </c>
      <c r="D117" t="s">
        <v>205</v>
      </c>
      <c r="E117" t="s">
        <v>3</v>
      </c>
      <c r="F117">
        <v>67</v>
      </c>
      <c r="G117" s="3">
        <v>0.35</v>
      </c>
      <c r="H117" s="3"/>
      <c r="K117" t="s">
        <v>372</v>
      </c>
      <c r="N117" t="s">
        <v>55</v>
      </c>
      <c r="O117" t="s">
        <v>105</v>
      </c>
      <c r="P117" t="s">
        <v>220</v>
      </c>
    </row>
    <row r="118" spans="1:16" x14ac:dyDescent="0.2">
      <c r="A118" t="s">
        <v>56</v>
      </c>
      <c r="B118">
        <v>3</v>
      </c>
      <c r="C118">
        <v>1</v>
      </c>
      <c r="D118" t="s">
        <v>205</v>
      </c>
      <c r="E118" t="s">
        <v>0</v>
      </c>
      <c r="F118">
        <v>149</v>
      </c>
      <c r="G118" s="3">
        <f t="shared" ref="G118:G129" si="5">(2*H118)/(1+H118)</f>
        <v>0.65771812080536907</v>
      </c>
      <c r="H118" s="3">
        <v>0.49</v>
      </c>
      <c r="I118">
        <v>2</v>
      </c>
      <c r="N118" t="s">
        <v>482</v>
      </c>
      <c r="O118" t="s">
        <v>105</v>
      </c>
      <c r="P118" t="s">
        <v>220</v>
      </c>
    </row>
    <row r="119" spans="1:16" x14ac:dyDescent="0.2">
      <c r="A119" t="s">
        <v>56</v>
      </c>
      <c r="B119">
        <v>3</v>
      </c>
      <c r="C119">
        <v>1</v>
      </c>
      <c r="D119" t="s">
        <v>205</v>
      </c>
      <c r="E119" t="s">
        <v>0</v>
      </c>
      <c r="F119">
        <v>149</v>
      </c>
      <c r="G119" s="3">
        <f t="shared" si="5"/>
        <v>0.84393063583815031</v>
      </c>
      <c r="H119" s="3">
        <v>0.73</v>
      </c>
      <c r="I119">
        <v>2</v>
      </c>
      <c r="N119" t="s">
        <v>483</v>
      </c>
      <c r="O119" t="s">
        <v>105</v>
      </c>
      <c r="P119" t="s">
        <v>220</v>
      </c>
    </row>
    <row r="120" spans="1:16" x14ac:dyDescent="0.2">
      <c r="A120" t="s">
        <v>56</v>
      </c>
      <c r="B120">
        <v>3</v>
      </c>
      <c r="C120">
        <v>1</v>
      </c>
      <c r="D120" t="s">
        <v>205</v>
      </c>
      <c r="E120" t="s">
        <v>0</v>
      </c>
      <c r="F120">
        <v>149</v>
      </c>
      <c r="G120" s="3">
        <f t="shared" si="5"/>
        <v>0.86363636363636365</v>
      </c>
      <c r="H120" s="3">
        <v>0.76</v>
      </c>
      <c r="I120">
        <v>2</v>
      </c>
      <c r="N120" t="s">
        <v>490</v>
      </c>
      <c r="O120" t="s">
        <v>105</v>
      </c>
      <c r="P120" t="s">
        <v>220</v>
      </c>
    </row>
    <row r="121" spans="1:16" x14ac:dyDescent="0.2">
      <c r="A121" t="s">
        <v>56</v>
      </c>
      <c r="B121">
        <v>3</v>
      </c>
      <c r="C121">
        <v>1</v>
      </c>
      <c r="D121" t="s">
        <v>205</v>
      </c>
      <c r="E121" t="s">
        <v>0</v>
      </c>
      <c r="F121">
        <v>149</v>
      </c>
      <c r="G121" s="3">
        <f t="shared" si="5"/>
        <v>0.68421052631578949</v>
      </c>
      <c r="H121" s="3">
        <v>0.52</v>
      </c>
      <c r="I121">
        <v>2</v>
      </c>
      <c r="N121" t="s">
        <v>491</v>
      </c>
      <c r="O121" t="s">
        <v>105</v>
      </c>
      <c r="P121" t="s">
        <v>220</v>
      </c>
    </row>
    <row r="122" spans="1:16" x14ac:dyDescent="0.2">
      <c r="A122" t="s">
        <v>56</v>
      </c>
      <c r="B122">
        <v>3</v>
      </c>
      <c r="C122">
        <v>1</v>
      </c>
      <c r="D122" t="s">
        <v>205</v>
      </c>
      <c r="E122" t="s">
        <v>0</v>
      </c>
      <c r="F122">
        <v>149</v>
      </c>
      <c r="G122" s="3">
        <f t="shared" si="5"/>
        <v>0.88268156424581012</v>
      </c>
      <c r="H122" s="3">
        <v>0.79</v>
      </c>
      <c r="I122">
        <v>2</v>
      </c>
      <c r="N122" t="s">
        <v>478</v>
      </c>
      <c r="O122" t="s">
        <v>105</v>
      </c>
      <c r="P122" t="s">
        <v>220</v>
      </c>
    </row>
    <row r="123" spans="1:16" x14ac:dyDescent="0.2">
      <c r="A123" t="s">
        <v>56</v>
      </c>
      <c r="B123">
        <v>3</v>
      </c>
      <c r="C123">
        <v>1</v>
      </c>
      <c r="D123" t="s">
        <v>205</v>
      </c>
      <c r="E123" t="s">
        <v>0</v>
      </c>
      <c r="F123">
        <v>149</v>
      </c>
      <c r="G123" s="3">
        <f t="shared" si="5"/>
        <v>0.83720930232558133</v>
      </c>
      <c r="H123" s="3">
        <v>0.72</v>
      </c>
      <c r="I123">
        <v>2</v>
      </c>
      <c r="N123" t="s">
        <v>479</v>
      </c>
      <c r="O123" t="s">
        <v>105</v>
      </c>
      <c r="P123" t="s">
        <v>220</v>
      </c>
    </row>
    <row r="124" spans="1:16" x14ac:dyDescent="0.2">
      <c r="A124" t="s">
        <v>56</v>
      </c>
      <c r="B124">
        <v>3</v>
      </c>
      <c r="C124">
        <v>1</v>
      </c>
      <c r="D124" t="s">
        <v>205</v>
      </c>
      <c r="E124" t="s">
        <v>0</v>
      </c>
      <c r="F124">
        <v>149</v>
      </c>
      <c r="G124" s="3">
        <f t="shared" si="5"/>
        <v>0.83040935672514615</v>
      </c>
      <c r="H124" s="3">
        <v>0.71</v>
      </c>
      <c r="I124">
        <v>2</v>
      </c>
      <c r="N124" t="s">
        <v>492</v>
      </c>
      <c r="O124" t="s">
        <v>105</v>
      </c>
      <c r="P124" t="s">
        <v>220</v>
      </c>
    </row>
    <row r="125" spans="1:16" x14ac:dyDescent="0.2">
      <c r="A125" t="s">
        <v>56</v>
      </c>
      <c r="B125">
        <v>3</v>
      </c>
      <c r="C125">
        <v>1</v>
      </c>
      <c r="D125" t="s">
        <v>205</v>
      </c>
      <c r="E125" t="s">
        <v>0</v>
      </c>
      <c r="F125">
        <v>149</v>
      </c>
      <c r="G125" s="3">
        <f t="shared" si="5"/>
        <v>0.85057471264367812</v>
      </c>
      <c r="H125" s="3">
        <v>0.74</v>
      </c>
      <c r="I125">
        <v>2</v>
      </c>
      <c r="N125" t="s">
        <v>493</v>
      </c>
      <c r="O125" t="s">
        <v>105</v>
      </c>
      <c r="P125" t="s">
        <v>220</v>
      </c>
    </row>
    <row r="126" spans="1:16" x14ac:dyDescent="0.2">
      <c r="A126" t="s">
        <v>56</v>
      </c>
      <c r="B126">
        <v>3</v>
      </c>
      <c r="C126">
        <v>1</v>
      </c>
      <c r="D126" t="s">
        <v>205</v>
      </c>
      <c r="E126" t="s">
        <v>0</v>
      </c>
      <c r="F126">
        <v>149</v>
      </c>
      <c r="G126" s="3">
        <f t="shared" si="5"/>
        <v>0.70129870129870131</v>
      </c>
      <c r="H126" s="3">
        <v>0.54</v>
      </c>
      <c r="I126">
        <v>2</v>
      </c>
      <c r="N126" t="s">
        <v>494</v>
      </c>
      <c r="O126" t="s">
        <v>105</v>
      </c>
      <c r="P126" t="s">
        <v>220</v>
      </c>
    </row>
    <row r="127" spans="1:16" x14ac:dyDescent="0.2">
      <c r="A127" t="s">
        <v>56</v>
      </c>
      <c r="B127">
        <v>3</v>
      </c>
      <c r="C127">
        <v>1</v>
      </c>
      <c r="D127" t="s">
        <v>205</v>
      </c>
      <c r="E127" t="s">
        <v>0</v>
      </c>
      <c r="F127">
        <v>149</v>
      </c>
      <c r="G127" s="3">
        <f t="shared" si="5"/>
        <v>0.68421052631578949</v>
      </c>
      <c r="H127" s="3">
        <v>0.52</v>
      </c>
      <c r="I127">
        <v>2</v>
      </c>
      <c r="N127" t="s">
        <v>495</v>
      </c>
      <c r="O127" t="s">
        <v>105</v>
      </c>
      <c r="P127" t="s">
        <v>220</v>
      </c>
    </row>
    <row r="128" spans="1:16" x14ac:dyDescent="0.2">
      <c r="A128" t="s">
        <v>56</v>
      </c>
      <c r="B128">
        <v>3</v>
      </c>
      <c r="C128">
        <v>1</v>
      </c>
      <c r="D128" t="s">
        <v>205</v>
      </c>
      <c r="E128" t="s">
        <v>0</v>
      </c>
      <c r="F128">
        <v>149</v>
      </c>
      <c r="G128" s="3">
        <f t="shared" si="5"/>
        <v>0.80952380952380953</v>
      </c>
      <c r="H128" s="3">
        <v>0.68</v>
      </c>
      <c r="I128">
        <v>2</v>
      </c>
      <c r="N128" t="s">
        <v>496</v>
      </c>
      <c r="O128" t="s">
        <v>105</v>
      </c>
      <c r="P128" t="s">
        <v>220</v>
      </c>
    </row>
    <row r="129" spans="1:16" x14ac:dyDescent="0.2">
      <c r="A129" t="s">
        <v>56</v>
      </c>
      <c r="B129">
        <v>3</v>
      </c>
      <c r="C129">
        <v>1</v>
      </c>
      <c r="D129" t="s">
        <v>205</v>
      </c>
      <c r="E129" t="s">
        <v>0</v>
      </c>
      <c r="F129">
        <v>149</v>
      </c>
      <c r="G129" s="3">
        <f t="shared" si="5"/>
        <v>0.67549668874172186</v>
      </c>
      <c r="H129" s="3">
        <v>0.51</v>
      </c>
      <c r="I129">
        <v>2</v>
      </c>
      <c r="N129" t="s">
        <v>497</v>
      </c>
      <c r="O129" t="s">
        <v>105</v>
      </c>
      <c r="P129" t="s">
        <v>220</v>
      </c>
    </row>
    <row r="130" spans="1:16" x14ac:dyDescent="0.2">
      <c r="A130" t="s">
        <v>56</v>
      </c>
      <c r="B130">
        <v>3</v>
      </c>
      <c r="C130">
        <v>1</v>
      </c>
      <c r="D130" t="s">
        <v>205</v>
      </c>
      <c r="E130" t="s">
        <v>3</v>
      </c>
      <c r="F130">
        <v>149</v>
      </c>
      <c r="G130" s="3">
        <v>0.67</v>
      </c>
      <c r="H130" s="3"/>
      <c r="K130" t="s">
        <v>372</v>
      </c>
      <c r="N130" t="s">
        <v>54</v>
      </c>
      <c r="O130" t="s">
        <v>105</v>
      </c>
      <c r="P130" t="s">
        <v>220</v>
      </c>
    </row>
    <row r="131" spans="1:16" x14ac:dyDescent="0.2">
      <c r="A131" t="s">
        <v>56</v>
      </c>
      <c r="B131">
        <v>3</v>
      </c>
      <c r="C131">
        <v>1</v>
      </c>
      <c r="D131" t="s">
        <v>205</v>
      </c>
      <c r="E131" t="s">
        <v>3</v>
      </c>
      <c r="F131">
        <v>149</v>
      </c>
      <c r="G131" s="3">
        <v>0.39</v>
      </c>
      <c r="H131" s="3"/>
      <c r="K131" t="s">
        <v>372</v>
      </c>
      <c r="N131" t="s">
        <v>59</v>
      </c>
      <c r="O131" t="s">
        <v>105</v>
      </c>
      <c r="P131" t="s">
        <v>220</v>
      </c>
    </row>
    <row r="132" spans="1:16" x14ac:dyDescent="0.2">
      <c r="A132" t="s">
        <v>56</v>
      </c>
      <c r="B132">
        <v>3</v>
      </c>
      <c r="C132">
        <v>1</v>
      </c>
      <c r="D132" t="s">
        <v>205</v>
      </c>
      <c r="E132" t="s">
        <v>3</v>
      </c>
      <c r="F132">
        <v>149</v>
      </c>
      <c r="G132" s="3">
        <v>0.56000000000000005</v>
      </c>
      <c r="H132" s="3"/>
      <c r="K132" t="s">
        <v>372</v>
      </c>
      <c r="N132" t="s">
        <v>52</v>
      </c>
      <c r="O132" t="s">
        <v>105</v>
      </c>
      <c r="P132" t="s">
        <v>220</v>
      </c>
    </row>
    <row r="133" spans="1:16" x14ac:dyDescent="0.2">
      <c r="A133" t="s">
        <v>56</v>
      </c>
      <c r="B133">
        <v>3</v>
      </c>
      <c r="C133">
        <v>1</v>
      </c>
      <c r="D133" t="s">
        <v>205</v>
      </c>
      <c r="E133" t="s">
        <v>3</v>
      </c>
      <c r="F133">
        <v>149</v>
      </c>
      <c r="G133" s="3">
        <v>0.38</v>
      </c>
      <c r="H133" s="3"/>
      <c r="K133" t="s">
        <v>372</v>
      </c>
      <c r="N133" t="s">
        <v>60</v>
      </c>
      <c r="O133" t="s">
        <v>105</v>
      </c>
      <c r="P133" t="s">
        <v>220</v>
      </c>
    </row>
    <row r="134" spans="1:16" x14ac:dyDescent="0.2">
      <c r="A134" t="s">
        <v>56</v>
      </c>
      <c r="B134">
        <v>3</v>
      </c>
      <c r="C134">
        <v>1</v>
      </c>
      <c r="D134" t="s">
        <v>205</v>
      </c>
      <c r="E134" t="s">
        <v>3</v>
      </c>
      <c r="F134">
        <v>149</v>
      </c>
      <c r="G134" s="3">
        <v>0.2</v>
      </c>
      <c r="H134" s="3"/>
      <c r="K134" t="s">
        <v>372</v>
      </c>
      <c r="N134" t="s">
        <v>61</v>
      </c>
      <c r="O134" t="s">
        <v>105</v>
      </c>
      <c r="P134" t="s">
        <v>220</v>
      </c>
    </row>
    <row r="135" spans="1:16" x14ac:dyDescent="0.2">
      <c r="A135" t="s">
        <v>56</v>
      </c>
      <c r="B135">
        <v>3</v>
      </c>
      <c r="C135">
        <v>1</v>
      </c>
      <c r="D135" t="s">
        <v>205</v>
      </c>
      <c r="E135" t="s">
        <v>3</v>
      </c>
      <c r="F135">
        <v>149</v>
      </c>
      <c r="G135" s="3">
        <v>0.24</v>
      </c>
      <c r="H135" s="3"/>
      <c r="K135" t="s">
        <v>372</v>
      </c>
      <c r="N135" t="s">
        <v>62</v>
      </c>
      <c r="O135" t="s">
        <v>105</v>
      </c>
      <c r="P135" t="s">
        <v>220</v>
      </c>
    </row>
    <row r="136" spans="1:16" x14ac:dyDescent="0.2">
      <c r="A136" t="s">
        <v>56</v>
      </c>
      <c r="B136">
        <v>4</v>
      </c>
      <c r="C136">
        <v>1</v>
      </c>
      <c r="D136" t="s">
        <v>205</v>
      </c>
      <c r="E136" t="s">
        <v>0</v>
      </c>
      <c r="F136">
        <v>90</v>
      </c>
      <c r="G136" s="3">
        <f t="shared" ref="G136:G151" si="6">(2*H136)/(1+H136)</f>
        <v>0.87005649717514122</v>
      </c>
      <c r="H136" s="3">
        <v>0.77</v>
      </c>
      <c r="I136">
        <v>2</v>
      </c>
      <c r="N136" t="s">
        <v>498</v>
      </c>
      <c r="O136" t="s">
        <v>105</v>
      </c>
      <c r="P136" t="s">
        <v>220</v>
      </c>
    </row>
    <row r="137" spans="1:16" x14ac:dyDescent="0.2">
      <c r="A137" t="s">
        <v>56</v>
      </c>
      <c r="B137">
        <v>4</v>
      </c>
      <c r="C137">
        <v>1</v>
      </c>
      <c r="D137" t="s">
        <v>205</v>
      </c>
      <c r="E137" t="s">
        <v>0</v>
      </c>
      <c r="F137">
        <v>90</v>
      </c>
      <c r="G137" s="3">
        <f t="shared" si="6"/>
        <v>0.76543209876543206</v>
      </c>
      <c r="H137" s="3">
        <v>0.62</v>
      </c>
      <c r="I137">
        <v>2</v>
      </c>
      <c r="N137" t="s">
        <v>499</v>
      </c>
      <c r="O137" t="s">
        <v>105</v>
      </c>
      <c r="P137" t="s">
        <v>220</v>
      </c>
    </row>
    <row r="138" spans="1:16" x14ac:dyDescent="0.2">
      <c r="A138" t="s">
        <v>56</v>
      </c>
      <c r="B138">
        <v>4</v>
      </c>
      <c r="C138">
        <v>1</v>
      </c>
      <c r="D138" t="s">
        <v>205</v>
      </c>
      <c r="E138" t="s">
        <v>0</v>
      </c>
      <c r="F138">
        <v>90</v>
      </c>
      <c r="G138" s="3">
        <f t="shared" si="6"/>
        <v>0.87005649717514122</v>
      </c>
      <c r="H138" s="3">
        <v>0.77</v>
      </c>
      <c r="I138">
        <v>2</v>
      </c>
      <c r="N138" t="s">
        <v>500</v>
      </c>
      <c r="O138" t="s">
        <v>105</v>
      </c>
      <c r="P138" t="s">
        <v>220</v>
      </c>
    </row>
    <row r="139" spans="1:16" x14ac:dyDescent="0.2">
      <c r="A139" t="s">
        <v>56</v>
      </c>
      <c r="B139">
        <v>4</v>
      </c>
      <c r="C139">
        <v>1</v>
      </c>
      <c r="D139" t="s">
        <v>205</v>
      </c>
      <c r="E139" t="s">
        <v>0</v>
      </c>
      <c r="F139">
        <v>90</v>
      </c>
      <c r="G139" s="3">
        <f t="shared" si="6"/>
        <v>0.66666666666666663</v>
      </c>
      <c r="H139" s="3">
        <v>0.5</v>
      </c>
      <c r="I139">
        <v>2</v>
      </c>
      <c r="N139" t="s">
        <v>501</v>
      </c>
      <c r="O139" t="s">
        <v>105</v>
      </c>
      <c r="P139" t="s">
        <v>220</v>
      </c>
    </row>
    <row r="140" spans="1:16" x14ac:dyDescent="0.2">
      <c r="A140" t="s">
        <v>56</v>
      </c>
      <c r="B140">
        <v>4</v>
      </c>
      <c r="C140">
        <v>1</v>
      </c>
      <c r="D140" t="s">
        <v>205</v>
      </c>
      <c r="E140" t="s">
        <v>0</v>
      </c>
      <c r="F140">
        <v>90</v>
      </c>
      <c r="G140" s="3">
        <f t="shared" si="6"/>
        <v>0.79518072289156627</v>
      </c>
      <c r="H140" s="3">
        <v>0.66</v>
      </c>
      <c r="I140">
        <v>2</v>
      </c>
      <c r="N140" t="s">
        <v>502</v>
      </c>
      <c r="O140" t="s">
        <v>105</v>
      </c>
      <c r="P140" t="s">
        <v>220</v>
      </c>
    </row>
    <row r="141" spans="1:16" x14ac:dyDescent="0.2">
      <c r="A141" t="s">
        <v>56</v>
      </c>
      <c r="B141">
        <v>4</v>
      </c>
      <c r="C141">
        <v>1</v>
      </c>
      <c r="D141" t="s">
        <v>205</v>
      </c>
      <c r="E141" t="s">
        <v>0</v>
      </c>
      <c r="F141">
        <v>90</v>
      </c>
      <c r="G141" s="3">
        <f t="shared" si="6"/>
        <v>0.62068965517241381</v>
      </c>
      <c r="H141" s="3">
        <v>0.45</v>
      </c>
      <c r="I141">
        <v>2</v>
      </c>
      <c r="N141" t="s">
        <v>503</v>
      </c>
      <c r="O141" t="s">
        <v>105</v>
      </c>
      <c r="P141" t="s">
        <v>220</v>
      </c>
    </row>
    <row r="142" spans="1:16" x14ac:dyDescent="0.2">
      <c r="A142" t="s">
        <v>56</v>
      </c>
      <c r="B142">
        <v>4</v>
      </c>
      <c r="C142">
        <v>1</v>
      </c>
      <c r="D142" t="s">
        <v>205</v>
      </c>
      <c r="E142" t="s">
        <v>0</v>
      </c>
      <c r="F142">
        <v>90</v>
      </c>
      <c r="G142" s="3">
        <f t="shared" si="6"/>
        <v>0.7804878048780487</v>
      </c>
      <c r="H142" s="3">
        <v>0.64</v>
      </c>
      <c r="I142">
        <v>2</v>
      </c>
      <c r="N142" t="s">
        <v>504</v>
      </c>
      <c r="O142" t="s">
        <v>105</v>
      </c>
      <c r="P142" t="s">
        <v>220</v>
      </c>
    </row>
    <row r="143" spans="1:16" x14ac:dyDescent="0.2">
      <c r="A143" t="s">
        <v>56</v>
      </c>
      <c r="B143">
        <v>4</v>
      </c>
      <c r="C143">
        <v>1</v>
      </c>
      <c r="D143" t="s">
        <v>205</v>
      </c>
      <c r="E143" t="s">
        <v>0</v>
      </c>
      <c r="F143">
        <v>90</v>
      </c>
      <c r="G143" s="3">
        <f t="shared" si="6"/>
        <v>0.77300613496932524</v>
      </c>
      <c r="H143" s="3">
        <v>0.63</v>
      </c>
      <c r="I143">
        <v>2</v>
      </c>
      <c r="N143" t="s">
        <v>505</v>
      </c>
      <c r="O143" t="s">
        <v>105</v>
      </c>
      <c r="P143" t="s">
        <v>220</v>
      </c>
    </row>
    <row r="144" spans="1:16" x14ac:dyDescent="0.2">
      <c r="A144" t="s">
        <v>56</v>
      </c>
      <c r="B144">
        <v>4</v>
      </c>
      <c r="C144">
        <v>1</v>
      </c>
      <c r="D144" t="s">
        <v>205</v>
      </c>
      <c r="E144" t="s">
        <v>0</v>
      </c>
      <c r="F144">
        <v>90</v>
      </c>
      <c r="G144" s="3">
        <f t="shared" si="6"/>
        <v>0.78787878787878796</v>
      </c>
      <c r="H144" s="3">
        <v>0.65</v>
      </c>
      <c r="I144">
        <v>2</v>
      </c>
      <c r="N144" t="s">
        <v>506</v>
      </c>
      <c r="O144" t="s">
        <v>105</v>
      </c>
      <c r="P144" t="s">
        <v>220</v>
      </c>
    </row>
    <row r="145" spans="1:16" x14ac:dyDescent="0.2">
      <c r="A145" t="s">
        <v>56</v>
      </c>
      <c r="B145">
        <v>4</v>
      </c>
      <c r="C145">
        <v>1</v>
      </c>
      <c r="D145" t="s">
        <v>205</v>
      </c>
      <c r="E145" t="s">
        <v>0</v>
      </c>
      <c r="F145">
        <v>90</v>
      </c>
      <c r="G145" s="3">
        <f t="shared" si="6"/>
        <v>0.80952380952380953</v>
      </c>
      <c r="H145" s="3">
        <v>0.68</v>
      </c>
      <c r="I145">
        <v>2</v>
      </c>
      <c r="N145" t="s">
        <v>507</v>
      </c>
      <c r="O145" t="s">
        <v>105</v>
      </c>
      <c r="P145" t="s">
        <v>220</v>
      </c>
    </row>
    <row r="146" spans="1:16" x14ac:dyDescent="0.2">
      <c r="A146" t="s">
        <v>56</v>
      </c>
      <c r="B146">
        <v>4</v>
      </c>
      <c r="C146">
        <v>1</v>
      </c>
      <c r="D146" t="s">
        <v>205</v>
      </c>
      <c r="E146" t="s">
        <v>0</v>
      </c>
      <c r="F146">
        <v>90</v>
      </c>
      <c r="G146" s="3">
        <f t="shared" si="6"/>
        <v>0.83040935672514615</v>
      </c>
      <c r="H146" s="3">
        <v>0.71</v>
      </c>
      <c r="I146">
        <v>2</v>
      </c>
      <c r="N146" t="s">
        <v>508</v>
      </c>
      <c r="O146" t="s">
        <v>105</v>
      </c>
      <c r="P146" t="s">
        <v>220</v>
      </c>
    </row>
    <row r="147" spans="1:16" x14ac:dyDescent="0.2">
      <c r="A147" t="s">
        <v>56</v>
      </c>
      <c r="B147">
        <v>4</v>
      </c>
      <c r="C147">
        <v>1</v>
      </c>
      <c r="D147" t="s">
        <v>205</v>
      </c>
      <c r="E147" t="s">
        <v>0</v>
      </c>
      <c r="F147">
        <v>90</v>
      </c>
      <c r="G147" s="3">
        <f t="shared" si="6"/>
        <v>0.71794871794871795</v>
      </c>
      <c r="H147" s="3">
        <v>0.56000000000000005</v>
      </c>
      <c r="I147">
        <v>2</v>
      </c>
      <c r="N147" t="s">
        <v>509</v>
      </c>
      <c r="O147" t="s">
        <v>105</v>
      </c>
      <c r="P147" t="s">
        <v>220</v>
      </c>
    </row>
    <row r="148" spans="1:16" x14ac:dyDescent="0.2">
      <c r="A148" t="s">
        <v>56</v>
      </c>
      <c r="B148">
        <v>4</v>
      </c>
      <c r="C148">
        <v>1</v>
      </c>
      <c r="D148" t="s">
        <v>205</v>
      </c>
      <c r="E148" t="s">
        <v>0</v>
      </c>
      <c r="F148">
        <v>90</v>
      </c>
      <c r="G148" s="3">
        <f t="shared" si="6"/>
        <v>0.79518072289156627</v>
      </c>
      <c r="H148" s="3">
        <v>0.66</v>
      </c>
      <c r="I148">
        <v>2</v>
      </c>
      <c r="N148" t="s">
        <v>510</v>
      </c>
      <c r="O148" t="s">
        <v>105</v>
      </c>
      <c r="P148" t="s">
        <v>220</v>
      </c>
    </row>
    <row r="149" spans="1:16" x14ac:dyDescent="0.2">
      <c r="A149" t="s">
        <v>56</v>
      </c>
      <c r="B149">
        <v>4</v>
      </c>
      <c r="C149">
        <v>1</v>
      </c>
      <c r="D149" t="s">
        <v>205</v>
      </c>
      <c r="E149" t="s">
        <v>0</v>
      </c>
      <c r="F149">
        <v>90</v>
      </c>
      <c r="G149" s="3">
        <f t="shared" si="6"/>
        <v>0.76543209876543206</v>
      </c>
      <c r="H149" s="3">
        <v>0.62</v>
      </c>
      <c r="I149">
        <v>2</v>
      </c>
      <c r="N149" t="s">
        <v>511</v>
      </c>
      <c r="O149" t="s">
        <v>105</v>
      </c>
      <c r="P149" t="s">
        <v>220</v>
      </c>
    </row>
    <row r="150" spans="1:16" x14ac:dyDescent="0.2">
      <c r="A150" t="s">
        <v>56</v>
      </c>
      <c r="B150">
        <v>4</v>
      </c>
      <c r="C150">
        <v>1</v>
      </c>
      <c r="D150" t="s">
        <v>205</v>
      </c>
      <c r="E150" t="s">
        <v>0</v>
      </c>
      <c r="F150">
        <v>90</v>
      </c>
      <c r="G150" s="3">
        <f t="shared" si="6"/>
        <v>0.75776397515527949</v>
      </c>
      <c r="H150" s="3">
        <v>0.61</v>
      </c>
      <c r="I150">
        <v>2</v>
      </c>
      <c r="N150" t="s">
        <v>512</v>
      </c>
      <c r="O150" t="s">
        <v>105</v>
      </c>
      <c r="P150" t="s">
        <v>220</v>
      </c>
    </row>
    <row r="151" spans="1:16" x14ac:dyDescent="0.2">
      <c r="A151" t="s">
        <v>56</v>
      </c>
      <c r="B151">
        <v>4</v>
      </c>
      <c r="C151">
        <v>1</v>
      </c>
      <c r="D151" t="s">
        <v>205</v>
      </c>
      <c r="E151" t="s">
        <v>0</v>
      </c>
      <c r="F151">
        <v>90</v>
      </c>
      <c r="G151" s="3">
        <f t="shared" si="6"/>
        <v>0.55072463768115942</v>
      </c>
      <c r="H151" s="3">
        <v>0.38</v>
      </c>
      <c r="I151">
        <v>2</v>
      </c>
      <c r="N151" t="s">
        <v>513</v>
      </c>
      <c r="O151" t="s">
        <v>105</v>
      </c>
      <c r="P151" t="s">
        <v>220</v>
      </c>
    </row>
    <row r="152" spans="1:16" x14ac:dyDescent="0.2">
      <c r="A152" t="s">
        <v>56</v>
      </c>
      <c r="B152">
        <v>4</v>
      </c>
      <c r="C152">
        <v>1</v>
      </c>
      <c r="D152" t="s">
        <v>205</v>
      </c>
      <c r="E152" t="s">
        <v>3</v>
      </c>
      <c r="F152">
        <v>90</v>
      </c>
      <c r="G152" s="3">
        <v>0.31</v>
      </c>
      <c r="H152" s="3"/>
      <c r="K152" t="s">
        <v>372</v>
      </c>
      <c r="N152" t="s">
        <v>84</v>
      </c>
      <c r="O152" t="s">
        <v>105</v>
      </c>
      <c r="P152" t="s">
        <v>220</v>
      </c>
    </row>
    <row r="153" spans="1:16" x14ac:dyDescent="0.2">
      <c r="A153" t="s">
        <v>56</v>
      </c>
      <c r="B153">
        <v>4</v>
      </c>
      <c r="C153">
        <v>1</v>
      </c>
      <c r="D153" t="s">
        <v>205</v>
      </c>
      <c r="E153" t="s">
        <v>3</v>
      </c>
      <c r="F153">
        <v>90</v>
      </c>
      <c r="G153" s="3">
        <v>0.17</v>
      </c>
      <c r="H153" s="3"/>
      <c r="K153" t="s">
        <v>372</v>
      </c>
      <c r="N153" t="s">
        <v>85</v>
      </c>
      <c r="O153" t="s">
        <v>105</v>
      </c>
      <c r="P153" t="s">
        <v>220</v>
      </c>
    </row>
    <row r="154" spans="1:16" x14ac:dyDescent="0.2">
      <c r="A154" t="s">
        <v>56</v>
      </c>
      <c r="B154">
        <v>4</v>
      </c>
      <c r="C154">
        <v>1</v>
      </c>
      <c r="D154" t="s">
        <v>205</v>
      </c>
      <c r="E154" t="s">
        <v>3</v>
      </c>
      <c r="F154">
        <v>90</v>
      </c>
      <c r="G154" s="3">
        <v>0.27</v>
      </c>
      <c r="H154" s="3"/>
      <c r="K154" t="s">
        <v>372</v>
      </c>
      <c r="N154" t="s">
        <v>86</v>
      </c>
      <c r="O154" t="s">
        <v>105</v>
      </c>
      <c r="P154" t="s">
        <v>220</v>
      </c>
    </row>
    <row r="155" spans="1:16" x14ac:dyDescent="0.2">
      <c r="A155" t="s">
        <v>56</v>
      </c>
      <c r="B155">
        <v>4</v>
      </c>
      <c r="C155">
        <v>1</v>
      </c>
      <c r="D155" t="s">
        <v>205</v>
      </c>
      <c r="E155" t="s">
        <v>3</v>
      </c>
      <c r="F155">
        <v>90</v>
      </c>
      <c r="G155" s="3">
        <v>0.35</v>
      </c>
      <c r="H155" s="3"/>
      <c r="K155" t="s">
        <v>372</v>
      </c>
      <c r="N155" t="s">
        <v>87</v>
      </c>
      <c r="O155" t="s">
        <v>105</v>
      </c>
      <c r="P155" t="s">
        <v>220</v>
      </c>
    </row>
    <row r="156" spans="1:16" x14ac:dyDescent="0.2">
      <c r="A156" t="s">
        <v>56</v>
      </c>
      <c r="B156">
        <v>4</v>
      </c>
      <c r="C156">
        <v>1</v>
      </c>
      <c r="D156" t="s">
        <v>205</v>
      </c>
      <c r="E156" t="s">
        <v>3</v>
      </c>
      <c r="F156">
        <v>90</v>
      </c>
      <c r="G156" s="3">
        <v>0.33</v>
      </c>
      <c r="H156" s="3"/>
      <c r="K156" t="s">
        <v>372</v>
      </c>
      <c r="N156" t="s">
        <v>88</v>
      </c>
      <c r="O156" t="s">
        <v>105</v>
      </c>
      <c r="P156" t="s">
        <v>220</v>
      </c>
    </row>
    <row r="157" spans="1:16" x14ac:dyDescent="0.2">
      <c r="A157" t="s">
        <v>56</v>
      </c>
      <c r="B157">
        <v>4</v>
      </c>
      <c r="C157">
        <v>1</v>
      </c>
      <c r="D157" t="s">
        <v>205</v>
      </c>
      <c r="E157" t="s">
        <v>3</v>
      </c>
      <c r="F157">
        <v>90</v>
      </c>
      <c r="G157" s="3">
        <v>0.17</v>
      </c>
      <c r="H157" s="3"/>
      <c r="K157" t="s">
        <v>372</v>
      </c>
      <c r="N157" t="s">
        <v>89</v>
      </c>
      <c r="O157" t="s">
        <v>105</v>
      </c>
      <c r="P157" t="s">
        <v>220</v>
      </c>
    </row>
    <row r="158" spans="1:16" x14ac:dyDescent="0.2">
      <c r="A158" t="s">
        <v>56</v>
      </c>
      <c r="B158">
        <v>4</v>
      </c>
      <c r="C158">
        <v>1</v>
      </c>
      <c r="D158" t="s">
        <v>205</v>
      </c>
      <c r="E158" t="s">
        <v>3</v>
      </c>
      <c r="F158">
        <v>90</v>
      </c>
      <c r="G158" s="3">
        <v>0.32</v>
      </c>
      <c r="H158" s="3"/>
      <c r="K158" t="s">
        <v>372</v>
      </c>
      <c r="N158" t="s">
        <v>90</v>
      </c>
      <c r="O158" t="s">
        <v>105</v>
      </c>
      <c r="P158" t="s">
        <v>220</v>
      </c>
    </row>
    <row r="159" spans="1:16" x14ac:dyDescent="0.2">
      <c r="A159" t="s">
        <v>56</v>
      </c>
      <c r="B159">
        <v>4</v>
      </c>
      <c r="C159">
        <v>1</v>
      </c>
      <c r="D159" t="s">
        <v>205</v>
      </c>
      <c r="E159" t="s">
        <v>3</v>
      </c>
      <c r="F159">
        <v>90</v>
      </c>
      <c r="G159" s="3">
        <v>0.36</v>
      </c>
      <c r="H159" s="3"/>
      <c r="K159" t="s">
        <v>372</v>
      </c>
      <c r="N159" t="s">
        <v>91</v>
      </c>
      <c r="O159" t="s">
        <v>105</v>
      </c>
      <c r="P159" t="s">
        <v>220</v>
      </c>
    </row>
    <row r="160" spans="1:16" x14ac:dyDescent="0.2">
      <c r="A160" t="s">
        <v>63</v>
      </c>
      <c r="B160">
        <v>1</v>
      </c>
      <c r="C160">
        <v>1</v>
      </c>
      <c r="D160" t="s">
        <v>184</v>
      </c>
      <c r="E160" t="s">
        <v>0</v>
      </c>
      <c r="F160">
        <v>68</v>
      </c>
      <c r="G160" s="3">
        <f t="shared" ref="G160:G161" si="7">(2*H160)/(1+H160)</f>
        <v>0.88888888888888895</v>
      </c>
      <c r="H160" s="3">
        <v>0.8</v>
      </c>
      <c r="I160">
        <v>2</v>
      </c>
      <c r="N160" s="3" t="s">
        <v>466</v>
      </c>
      <c r="O160" t="s">
        <v>105</v>
      </c>
      <c r="P160" t="s">
        <v>219</v>
      </c>
    </row>
    <row r="161" spans="1:16" x14ac:dyDescent="0.2">
      <c r="A161" t="s">
        <v>63</v>
      </c>
      <c r="B161">
        <v>1</v>
      </c>
      <c r="C161">
        <v>1</v>
      </c>
      <c r="D161" t="s">
        <v>184</v>
      </c>
      <c r="E161" t="s">
        <v>0</v>
      </c>
      <c r="F161">
        <v>68</v>
      </c>
      <c r="G161" s="3">
        <f t="shared" si="7"/>
        <v>0.92473118279569899</v>
      </c>
      <c r="H161" s="3">
        <v>0.86</v>
      </c>
      <c r="I161">
        <v>2</v>
      </c>
      <c r="N161" s="3" t="s">
        <v>467</v>
      </c>
      <c r="O161" t="s">
        <v>105</v>
      </c>
      <c r="P161" t="s">
        <v>219</v>
      </c>
    </row>
    <row r="162" spans="1:16" x14ac:dyDescent="0.2">
      <c r="A162" t="s">
        <v>63</v>
      </c>
      <c r="B162">
        <v>1</v>
      </c>
      <c r="C162">
        <v>1</v>
      </c>
      <c r="D162" t="s">
        <v>184</v>
      </c>
      <c r="E162" t="s">
        <v>3</v>
      </c>
      <c r="F162">
        <v>68</v>
      </c>
      <c r="G162" s="3">
        <v>0.04</v>
      </c>
      <c r="H162" s="3"/>
      <c r="K162" t="s">
        <v>140</v>
      </c>
      <c r="O162" t="s">
        <v>105</v>
      </c>
      <c r="P162" t="s">
        <v>219</v>
      </c>
    </row>
    <row r="163" spans="1:16" x14ac:dyDescent="0.2">
      <c r="A163" t="s">
        <v>65</v>
      </c>
      <c r="B163">
        <v>1</v>
      </c>
      <c r="C163">
        <v>1</v>
      </c>
      <c r="D163" t="s">
        <v>12</v>
      </c>
      <c r="E163" t="s">
        <v>0</v>
      </c>
      <c r="F163">
        <v>78</v>
      </c>
      <c r="G163" s="3">
        <v>0.87</v>
      </c>
      <c r="H163" s="3"/>
      <c r="I163">
        <v>5</v>
      </c>
      <c r="N163" t="s">
        <v>466</v>
      </c>
      <c r="O163" t="s">
        <v>105</v>
      </c>
      <c r="P163" t="s">
        <v>219</v>
      </c>
    </row>
    <row r="164" spans="1:16" x14ac:dyDescent="0.2">
      <c r="A164" t="s">
        <v>65</v>
      </c>
      <c r="B164">
        <v>1</v>
      </c>
      <c r="C164">
        <v>1</v>
      </c>
      <c r="D164" t="s">
        <v>12</v>
      </c>
      <c r="E164" t="s">
        <v>0</v>
      </c>
      <c r="F164">
        <v>78</v>
      </c>
      <c r="G164" s="3">
        <v>0.89</v>
      </c>
      <c r="H164" s="3"/>
      <c r="I164">
        <v>5</v>
      </c>
      <c r="N164" t="s">
        <v>467</v>
      </c>
      <c r="O164" t="s">
        <v>105</v>
      </c>
      <c r="P164" t="s">
        <v>219</v>
      </c>
    </row>
    <row r="165" spans="1:16" x14ac:dyDescent="0.2">
      <c r="A165" t="s">
        <v>65</v>
      </c>
      <c r="B165">
        <v>1</v>
      </c>
      <c r="C165">
        <v>1</v>
      </c>
      <c r="D165" t="s">
        <v>38</v>
      </c>
      <c r="E165" t="s">
        <v>0</v>
      </c>
      <c r="F165">
        <v>78</v>
      </c>
      <c r="G165" s="3">
        <v>0.87</v>
      </c>
      <c r="H165" s="3"/>
      <c r="I165">
        <v>5</v>
      </c>
      <c r="N165" t="s">
        <v>466</v>
      </c>
      <c r="O165" t="s">
        <v>105</v>
      </c>
      <c r="P165" t="s">
        <v>219</v>
      </c>
    </row>
    <row r="166" spans="1:16" x14ac:dyDescent="0.2">
      <c r="A166" t="s">
        <v>65</v>
      </c>
      <c r="B166">
        <v>1</v>
      </c>
      <c r="C166">
        <v>1</v>
      </c>
      <c r="D166" t="s">
        <v>38</v>
      </c>
      <c r="E166" t="s">
        <v>0</v>
      </c>
      <c r="F166">
        <v>78</v>
      </c>
      <c r="G166" s="3">
        <v>0.18</v>
      </c>
      <c r="H166" s="3"/>
      <c r="I166">
        <v>5</v>
      </c>
      <c r="N166" t="s">
        <v>467</v>
      </c>
      <c r="O166" t="s">
        <v>105</v>
      </c>
      <c r="P166" t="s">
        <v>219</v>
      </c>
    </row>
    <row r="167" spans="1:16" x14ac:dyDescent="0.2">
      <c r="A167" t="s">
        <v>65</v>
      </c>
      <c r="B167">
        <v>1</v>
      </c>
      <c r="C167">
        <v>1</v>
      </c>
      <c r="D167" t="s">
        <v>12</v>
      </c>
      <c r="E167" t="s">
        <v>3</v>
      </c>
      <c r="F167">
        <v>78</v>
      </c>
      <c r="G167" s="3">
        <v>0.4</v>
      </c>
      <c r="H167" s="3"/>
      <c r="K167" t="s">
        <v>139</v>
      </c>
      <c r="O167" t="s">
        <v>105</v>
      </c>
      <c r="P167" t="s">
        <v>219</v>
      </c>
    </row>
    <row r="168" spans="1:16" x14ac:dyDescent="0.2">
      <c r="A168" t="s">
        <v>65</v>
      </c>
      <c r="B168">
        <v>1</v>
      </c>
      <c r="C168">
        <v>1</v>
      </c>
      <c r="D168" t="s">
        <v>38</v>
      </c>
      <c r="E168" t="s">
        <v>3</v>
      </c>
      <c r="F168">
        <v>78</v>
      </c>
      <c r="G168" s="3">
        <v>-0.25</v>
      </c>
      <c r="H168" s="3"/>
      <c r="K168" t="s">
        <v>139</v>
      </c>
      <c r="O168" t="s">
        <v>105</v>
      </c>
      <c r="P168" t="s">
        <v>219</v>
      </c>
    </row>
    <row r="169" spans="1:16" x14ac:dyDescent="0.2">
      <c r="A169" t="s">
        <v>66</v>
      </c>
      <c r="B169">
        <v>1</v>
      </c>
      <c r="C169">
        <v>1</v>
      </c>
      <c r="D169" t="s">
        <v>12</v>
      </c>
      <c r="E169" t="s">
        <v>0</v>
      </c>
      <c r="F169">
        <v>16</v>
      </c>
      <c r="G169" s="3">
        <f t="shared" ref="G169:G172" si="8">(2*H169)/(1+H169)</f>
        <v>0.88888888888888895</v>
      </c>
      <c r="H169" s="3">
        <v>0.8</v>
      </c>
      <c r="I169">
        <v>2</v>
      </c>
      <c r="O169" t="s">
        <v>105</v>
      </c>
      <c r="P169" t="s">
        <v>220</v>
      </c>
    </row>
    <row r="170" spans="1:16" x14ac:dyDescent="0.2">
      <c r="A170" t="s">
        <v>66</v>
      </c>
      <c r="B170">
        <v>1</v>
      </c>
      <c r="C170">
        <v>2</v>
      </c>
      <c r="D170" t="s">
        <v>67</v>
      </c>
      <c r="E170" t="s">
        <v>0</v>
      </c>
      <c r="F170">
        <v>39</v>
      </c>
      <c r="G170" s="3">
        <f t="shared" si="8"/>
        <v>0.77300613496932524</v>
      </c>
      <c r="H170" s="3">
        <v>0.63</v>
      </c>
      <c r="I170">
        <v>2</v>
      </c>
      <c r="O170" t="s">
        <v>105</v>
      </c>
      <c r="P170" t="s">
        <v>220</v>
      </c>
    </row>
    <row r="171" spans="1:16" x14ac:dyDescent="0.2">
      <c r="A171" t="s">
        <v>66</v>
      </c>
      <c r="B171">
        <v>2</v>
      </c>
      <c r="C171">
        <v>3</v>
      </c>
      <c r="D171" t="s">
        <v>67</v>
      </c>
      <c r="E171" t="s">
        <v>0</v>
      </c>
      <c r="F171">
        <v>17</v>
      </c>
      <c r="G171" s="3">
        <f t="shared" si="8"/>
        <v>0.74999999999999989</v>
      </c>
      <c r="H171" s="3">
        <v>0.6</v>
      </c>
      <c r="I171">
        <v>2</v>
      </c>
      <c r="N171" t="s">
        <v>443</v>
      </c>
      <c r="O171" t="s">
        <v>105</v>
      </c>
      <c r="P171" t="s">
        <v>220</v>
      </c>
    </row>
    <row r="172" spans="1:16" x14ac:dyDescent="0.2">
      <c r="A172" t="s">
        <v>66</v>
      </c>
      <c r="B172">
        <v>2</v>
      </c>
      <c r="C172">
        <v>4</v>
      </c>
      <c r="D172" t="s">
        <v>67</v>
      </c>
      <c r="E172" t="s">
        <v>0</v>
      </c>
      <c r="F172">
        <v>17</v>
      </c>
      <c r="G172" s="3">
        <f t="shared" si="8"/>
        <v>0.72611464968152872</v>
      </c>
      <c r="H172" s="3">
        <v>0.56999999999999995</v>
      </c>
      <c r="I172">
        <v>2</v>
      </c>
      <c r="N172" t="s">
        <v>444</v>
      </c>
      <c r="O172" t="s">
        <v>105</v>
      </c>
      <c r="P172" t="s">
        <v>220</v>
      </c>
    </row>
    <row r="173" spans="1:16" x14ac:dyDescent="0.2">
      <c r="A173" t="s">
        <v>70</v>
      </c>
      <c r="B173">
        <v>1</v>
      </c>
      <c r="C173">
        <v>1</v>
      </c>
      <c r="D173" t="s">
        <v>36</v>
      </c>
      <c r="E173" t="s">
        <v>0</v>
      </c>
      <c r="F173">
        <v>99</v>
      </c>
      <c r="G173" s="3">
        <f>FISHERINV(AVERAGE(FISHER(0.19),FISHER(0.24),FISHER(0.19)))</f>
        <v>0.20679051862471234</v>
      </c>
      <c r="H173" s="3"/>
      <c r="I173">
        <v>2</v>
      </c>
      <c r="L173" t="s">
        <v>201</v>
      </c>
      <c r="M173">
        <v>3</v>
      </c>
      <c r="O173" t="s">
        <v>112</v>
      </c>
      <c r="P173" t="s">
        <v>219</v>
      </c>
    </row>
    <row r="174" spans="1:16" x14ac:dyDescent="0.2">
      <c r="A174" t="s">
        <v>70</v>
      </c>
      <c r="B174">
        <v>1</v>
      </c>
      <c r="C174">
        <v>1</v>
      </c>
      <c r="D174" t="s">
        <v>12</v>
      </c>
      <c r="E174" t="s">
        <v>0</v>
      </c>
      <c r="F174">
        <v>99</v>
      </c>
      <c r="G174" s="3">
        <v>0.77</v>
      </c>
      <c r="H174" s="3"/>
      <c r="I174">
        <v>4</v>
      </c>
      <c r="N174" t="s">
        <v>68</v>
      </c>
      <c r="O174" t="s">
        <v>105</v>
      </c>
      <c r="P174" t="s">
        <v>219</v>
      </c>
    </row>
    <row r="175" spans="1:16" x14ac:dyDescent="0.2">
      <c r="A175" t="s">
        <v>70</v>
      </c>
      <c r="B175">
        <v>1</v>
      </c>
      <c r="C175">
        <v>1</v>
      </c>
      <c r="D175" t="s">
        <v>12</v>
      </c>
      <c r="E175" t="s">
        <v>0</v>
      </c>
      <c r="F175">
        <v>99</v>
      </c>
      <c r="G175" s="3">
        <v>0.76</v>
      </c>
      <c r="H175" s="3"/>
      <c r="I175">
        <v>4</v>
      </c>
      <c r="N175" t="s">
        <v>69</v>
      </c>
      <c r="O175" t="s">
        <v>105</v>
      </c>
      <c r="P175" t="s">
        <v>219</v>
      </c>
    </row>
    <row r="176" spans="1:16" x14ac:dyDescent="0.2">
      <c r="A176" t="s">
        <v>75</v>
      </c>
      <c r="B176">
        <v>1</v>
      </c>
      <c r="C176">
        <v>1</v>
      </c>
      <c r="D176" t="s">
        <v>12</v>
      </c>
      <c r="E176" t="s">
        <v>0</v>
      </c>
      <c r="F176">
        <f>2300/2/2</f>
        <v>575</v>
      </c>
      <c r="G176" s="3">
        <v>0.83</v>
      </c>
      <c r="H176" s="3"/>
      <c r="I176">
        <v>2</v>
      </c>
      <c r="N176" t="s">
        <v>74</v>
      </c>
      <c r="O176" t="s">
        <v>105</v>
      </c>
      <c r="P176" t="s">
        <v>219</v>
      </c>
    </row>
    <row r="177" spans="1:16" x14ac:dyDescent="0.2">
      <c r="A177" t="s">
        <v>75</v>
      </c>
      <c r="B177">
        <v>1</v>
      </c>
      <c r="C177">
        <v>2</v>
      </c>
      <c r="D177" t="s">
        <v>71</v>
      </c>
      <c r="E177" t="s">
        <v>0</v>
      </c>
      <c r="F177">
        <f>2300/2/2</f>
        <v>575</v>
      </c>
      <c r="G177" s="3">
        <v>0.69</v>
      </c>
      <c r="H177" s="3"/>
      <c r="I177">
        <v>2</v>
      </c>
      <c r="N177" t="s">
        <v>72</v>
      </c>
      <c r="O177" t="s">
        <v>105</v>
      </c>
      <c r="P177" t="s">
        <v>219</v>
      </c>
    </row>
    <row r="178" spans="1:16" x14ac:dyDescent="0.2">
      <c r="A178" t="s">
        <v>75</v>
      </c>
      <c r="B178">
        <v>1</v>
      </c>
      <c r="C178">
        <v>2</v>
      </c>
      <c r="D178" t="s">
        <v>71</v>
      </c>
      <c r="E178" t="s">
        <v>0</v>
      </c>
      <c r="F178">
        <f>2300/2/2</f>
        <v>575</v>
      </c>
      <c r="G178" s="3">
        <v>0.63</v>
      </c>
      <c r="H178" s="3"/>
      <c r="I178">
        <v>2</v>
      </c>
      <c r="N178" t="s">
        <v>73</v>
      </c>
      <c r="O178" t="s">
        <v>105</v>
      </c>
      <c r="P178" t="s">
        <v>219</v>
      </c>
    </row>
    <row r="179" spans="1:16" x14ac:dyDescent="0.2">
      <c r="A179" t="s">
        <v>76</v>
      </c>
      <c r="B179">
        <v>1</v>
      </c>
      <c r="C179">
        <v>1</v>
      </c>
      <c r="D179" t="s">
        <v>50</v>
      </c>
      <c r="E179" t="s">
        <v>0</v>
      </c>
      <c r="F179">
        <v>1568</v>
      </c>
      <c r="G179" s="3">
        <v>0.75</v>
      </c>
      <c r="H179" s="3"/>
      <c r="I179">
        <v>34</v>
      </c>
      <c r="N179" t="s">
        <v>77</v>
      </c>
      <c r="O179" t="s">
        <v>105</v>
      </c>
      <c r="P179" t="s">
        <v>220</v>
      </c>
    </row>
    <row r="180" spans="1:16" x14ac:dyDescent="0.2">
      <c r="A180" t="s">
        <v>76</v>
      </c>
      <c r="B180">
        <v>1</v>
      </c>
      <c r="C180">
        <v>1</v>
      </c>
      <c r="D180" t="s">
        <v>50</v>
      </c>
      <c r="E180" t="s">
        <v>0</v>
      </c>
      <c r="F180">
        <v>1568</v>
      </c>
      <c r="G180" s="3">
        <v>0.66</v>
      </c>
      <c r="H180" s="3"/>
      <c r="I180">
        <v>34</v>
      </c>
      <c r="N180" t="s">
        <v>78</v>
      </c>
      <c r="O180" t="s">
        <v>105</v>
      </c>
      <c r="P180" t="s">
        <v>220</v>
      </c>
    </row>
    <row r="181" spans="1:16" x14ac:dyDescent="0.2">
      <c r="A181" t="s">
        <v>76</v>
      </c>
      <c r="B181">
        <v>1</v>
      </c>
      <c r="C181">
        <v>1</v>
      </c>
      <c r="D181" t="s">
        <v>50</v>
      </c>
      <c r="E181" t="s">
        <v>0</v>
      </c>
      <c r="F181">
        <v>1568</v>
      </c>
      <c r="G181" s="3">
        <v>0.7</v>
      </c>
      <c r="H181" s="3"/>
      <c r="I181">
        <v>34</v>
      </c>
      <c r="N181" t="s">
        <v>79</v>
      </c>
      <c r="O181" t="s">
        <v>105</v>
      </c>
      <c r="P181" t="s">
        <v>220</v>
      </c>
    </row>
    <row r="182" spans="1:16" x14ac:dyDescent="0.2">
      <c r="A182" t="s">
        <v>76</v>
      </c>
      <c r="B182">
        <v>1</v>
      </c>
      <c r="C182">
        <v>1</v>
      </c>
      <c r="D182" t="s">
        <v>50</v>
      </c>
      <c r="E182" t="s">
        <v>0</v>
      </c>
      <c r="F182">
        <v>1568</v>
      </c>
      <c r="G182" s="3">
        <v>0.68</v>
      </c>
      <c r="H182" s="3"/>
      <c r="I182">
        <v>34</v>
      </c>
      <c r="N182" t="s">
        <v>80</v>
      </c>
      <c r="O182" t="s">
        <v>105</v>
      </c>
      <c r="P182" t="s">
        <v>220</v>
      </c>
    </row>
    <row r="183" spans="1:16" x14ac:dyDescent="0.2">
      <c r="A183" t="s">
        <v>76</v>
      </c>
      <c r="B183">
        <v>1</v>
      </c>
      <c r="C183">
        <v>1</v>
      </c>
      <c r="D183" t="s">
        <v>50</v>
      </c>
      <c r="E183" t="s">
        <v>0</v>
      </c>
      <c r="F183">
        <v>1568</v>
      </c>
      <c r="G183" s="3">
        <v>0.67</v>
      </c>
      <c r="H183" s="3"/>
      <c r="I183">
        <v>34</v>
      </c>
      <c r="N183" t="s">
        <v>81</v>
      </c>
      <c r="O183" t="s">
        <v>105</v>
      </c>
      <c r="P183" t="s">
        <v>220</v>
      </c>
    </row>
    <row r="184" spans="1:16" x14ac:dyDescent="0.2">
      <c r="A184" t="s">
        <v>76</v>
      </c>
      <c r="B184">
        <v>1</v>
      </c>
      <c r="C184">
        <v>1</v>
      </c>
      <c r="D184" t="s">
        <v>50</v>
      </c>
      <c r="E184" t="s">
        <v>3</v>
      </c>
      <c r="F184">
        <v>79</v>
      </c>
      <c r="G184" s="3">
        <v>0.48</v>
      </c>
      <c r="H184" s="3"/>
      <c r="K184" t="s">
        <v>82</v>
      </c>
      <c r="N184" t="s">
        <v>77</v>
      </c>
      <c r="O184" t="s">
        <v>105</v>
      </c>
      <c r="P184" t="s">
        <v>220</v>
      </c>
    </row>
    <row r="185" spans="1:16" x14ac:dyDescent="0.2">
      <c r="A185" t="s">
        <v>76</v>
      </c>
      <c r="B185">
        <v>1</v>
      </c>
      <c r="C185">
        <v>1</v>
      </c>
      <c r="D185" t="s">
        <v>50</v>
      </c>
      <c r="E185" t="s">
        <v>3</v>
      </c>
      <c r="F185">
        <v>79</v>
      </c>
      <c r="G185" s="3">
        <v>0.32</v>
      </c>
      <c r="H185" s="3"/>
      <c r="K185" t="s">
        <v>82</v>
      </c>
      <c r="N185" t="s">
        <v>78</v>
      </c>
      <c r="O185" t="s">
        <v>105</v>
      </c>
      <c r="P185" t="s">
        <v>220</v>
      </c>
    </row>
    <row r="186" spans="1:16" x14ac:dyDescent="0.2">
      <c r="A186" t="s">
        <v>76</v>
      </c>
      <c r="B186">
        <v>1</v>
      </c>
      <c r="C186">
        <v>1</v>
      </c>
      <c r="D186" t="s">
        <v>50</v>
      </c>
      <c r="E186" t="s">
        <v>3</v>
      </c>
      <c r="F186">
        <v>79</v>
      </c>
      <c r="G186" s="3">
        <v>0.62</v>
      </c>
      <c r="H186" s="3"/>
      <c r="K186" t="s">
        <v>82</v>
      </c>
      <c r="N186" t="s">
        <v>79</v>
      </c>
      <c r="O186" t="s">
        <v>105</v>
      </c>
      <c r="P186" t="s">
        <v>220</v>
      </c>
    </row>
    <row r="187" spans="1:16" x14ac:dyDescent="0.2">
      <c r="A187" t="s">
        <v>76</v>
      </c>
      <c r="B187">
        <v>1</v>
      </c>
      <c r="C187">
        <v>1</v>
      </c>
      <c r="D187" t="s">
        <v>50</v>
      </c>
      <c r="E187" t="s">
        <v>3</v>
      </c>
      <c r="F187">
        <v>79</v>
      </c>
      <c r="G187" s="3">
        <v>0.48</v>
      </c>
      <c r="H187" s="3"/>
      <c r="K187" t="s">
        <v>82</v>
      </c>
      <c r="N187" t="s">
        <v>80</v>
      </c>
      <c r="O187" t="s">
        <v>105</v>
      </c>
      <c r="P187" t="s">
        <v>220</v>
      </c>
    </row>
    <row r="188" spans="1:16" x14ac:dyDescent="0.2">
      <c r="A188" t="s">
        <v>76</v>
      </c>
      <c r="B188">
        <v>1</v>
      </c>
      <c r="C188">
        <v>1</v>
      </c>
      <c r="D188" t="s">
        <v>50</v>
      </c>
      <c r="E188" t="s">
        <v>3</v>
      </c>
      <c r="F188">
        <v>79</v>
      </c>
      <c r="G188" s="3">
        <v>0.5</v>
      </c>
      <c r="H188" s="3"/>
      <c r="K188" t="s">
        <v>82</v>
      </c>
      <c r="N188" t="s">
        <v>81</v>
      </c>
      <c r="O188" t="s">
        <v>105</v>
      </c>
      <c r="P188" t="s">
        <v>220</v>
      </c>
    </row>
    <row r="189" spans="1:16" x14ac:dyDescent="0.2">
      <c r="A189" t="s">
        <v>76</v>
      </c>
      <c r="B189">
        <v>2</v>
      </c>
      <c r="C189">
        <v>1</v>
      </c>
      <c r="D189" t="s">
        <v>12</v>
      </c>
      <c r="E189" t="s">
        <v>0</v>
      </c>
      <c r="F189">
        <v>129</v>
      </c>
      <c r="G189" s="3">
        <v>0.88</v>
      </c>
      <c r="H189" s="3"/>
      <c r="I189">
        <v>2</v>
      </c>
      <c r="J189" t="s">
        <v>112</v>
      </c>
      <c r="O189" t="s">
        <v>105</v>
      </c>
      <c r="P189" t="s">
        <v>220</v>
      </c>
    </row>
    <row r="190" spans="1:16" x14ac:dyDescent="0.2">
      <c r="A190" t="s">
        <v>76</v>
      </c>
      <c r="B190">
        <v>2</v>
      </c>
      <c r="C190">
        <v>1</v>
      </c>
      <c r="D190" t="s">
        <v>50</v>
      </c>
      <c r="E190" t="s">
        <v>0</v>
      </c>
      <c r="F190">
        <v>129</v>
      </c>
      <c r="G190" s="3">
        <v>0.8</v>
      </c>
      <c r="H190" s="3"/>
      <c r="I190">
        <v>34</v>
      </c>
      <c r="N190" t="s">
        <v>83</v>
      </c>
      <c r="O190" t="s">
        <v>105</v>
      </c>
      <c r="P190" t="s">
        <v>220</v>
      </c>
    </row>
    <row r="191" spans="1:16" x14ac:dyDescent="0.2">
      <c r="A191" t="s">
        <v>76</v>
      </c>
      <c r="B191">
        <v>2</v>
      </c>
      <c r="C191">
        <v>1</v>
      </c>
      <c r="D191" t="s">
        <v>50</v>
      </c>
      <c r="E191" t="s">
        <v>0</v>
      </c>
      <c r="F191">
        <v>129</v>
      </c>
      <c r="G191" s="3">
        <v>0.8</v>
      </c>
      <c r="H191" s="3"/>
      <c r="I191">
        <v>34</v>
      </c>
      <c r="N191" t="s">
        <v>79</v>
      </c>
      <c r="O191" t="s">
        <v>105</v>
      </c>
      <c r="P191" t="s">
        <v>220</v>
      </c>
    </row>
    <row r="192" spans="1:16" x14ac:dyDescent="0.2">
      <c r="A192" t="s">
        <v>92</v>
      </c>
      <c r="B192">
        <v>1</v>
      </c>
      <c r="C192">
        <v>1</v>
      </c>
      <c r="D192" t="s">
        <v>37</v>
      </c>
      <c r="E192" t="s">
        <v>0</v>
      </c>
      <c r="F192">
        <v>161</v>
      </c>
      <c r="G192" s="3">
        <f t="shared" ref="G192" si="9">(2*H192)/(1+H192)</f>
        <v>0.71794871794871795</v>
      </c>
      <c r="H192" s="3">
        <v>0.56000000000000005</v>
      </c>
      <c r="I192">
        <v>2</v>
      </c>
      <c r="L192" t="s">
        <v>116</v>
      </c>
      <c r="M192">
        <v>21</v>
      </c>
      <c r="N192" t="s">
        <v>117</v>
      </c>
      <c r="O192" t="s">
        <v>105</v>
      </c>
      <c r="P192" t="s">
        <v>219</v>
      </c>
    </row>
    <row r="193" spans="1:16" x14ac:dyDescent="0.2">
      <c r="A193" t="s">
        <v>92</v>
      </c>
      <c r="B193">
        <v>1</v>
      </c>
      <c r="C193">
        <v>1</v>
      </c>
      <c r="D193" t="s">
        <v>37</v>
      </c>
      <c r="E193" t="s">
        <v>3</v>
      </c>
      <c r="F193">
        <v>161</v>
      </c>
      <c r="G193" s="3">
        <v>0.7</v>
      </c>
      <c r="H193" s="3"/>
      <c r="K193" t="s">
        <v>514</v>
      </c>
      <c r="N193" s="13" t="s">
        <v>519</v>
      </c>
      <c r="O193" t="s">
        <v>105</v>
      </c>
      <c r="P193" t="s">
        <v>219</v>
      </c>
    </row>
    <row r="194" spans="1:16" x14ac:dyDescent="0.2">
      <c r="A194" t="s">
        <v>92</v>
      </c>
      <c r="B194">
        <v>1</v>
      </c>
      <c r="C194">
        <v>1</v>
      </c>
      <c r="D194" t="s">
        <v>37</v>
      </c>
      <c r="E194" t="s">
        <v>3</v>
      </c>
      <c r="F194">
        <v>161</v>
      </c>
      <c r="G194" s="3">
        <v>0.64</v>
      </c>
      <c r="H194" s="3"/>
      <c r="K194" t="s">
        <v>515</v>
      </c>
      <c r="N194" s="13" t="s">
        <v>520</v>
      </c>
      <c r="O194" t="s">
        <v>105</v>
      </c>
      <c r="P194" t="s">
        <v>219</v>
      </c>
    </row>
    <row r="195" spans="1:16" x14ac:dyDescent="0.2">
      <c r="A195" t="s">
        <v>92</v>
      </c>
      <c r="B195">
        <v>1</v>
      </c>
      <c r="C195">
        <v>1</v>
      </c>
      <c r="D195" t="s">
        <v>37</v>
      </c>
      <c r="E195" t="s">
        <v>3</v>
      </c>
      <c r="F195">
        <v>161</v>
      </c>
      <c r="G195" s="3">
        <v>0.73</v>
      </c>
      <c r="H195" s="3"/>
      <c r="K195" t="s">
        <v>514</v>
      </c>
      <c r="N195" s="13" t="s">
        <v>521</v>
      </c>
      <c r="O195" t="s">
        <v>105</v>
      </c>
      <c r="P195" t="s">
        <v>219</v>
      </c>
    </row>
    <row r="196" spans="1:16" x14ac:dyDescent="0.2">
      <c r="A196" t="s">
        <v>92</v>
      </c>
      <c r="B196">
        <v>1</v>
      </c>
      <c r="C196">
        <v>1</v>
      </c>
      <c r="D196" t="s">
        <v>37</v>
      </c>
      <c r="E196" t="s">
        <v>3</v>
      </c>
      <c r="F196">
        <v>161</v>
      </c>
      <c r="G196" s="3">
        <v>0.63</v>
      </c>
      <c r="H196" s="3"/>
      <c r="K196" t="s">
        <v>516</v>
      </c>
      <c r="N196" s="13" t="s">
        <v>522</v>
      </c>
      <c r="O196" t="s">
        <v>105</v>
      </c>
      <c r="P196" t="s">
        <v>219</v>
      </c>
    </row>
    <row r="197" spans="1:16" x14ac:dyDescent="0.2">
      <c r="A197" t="s">
        <v>92</v>
      </c>
      <c r="B197">
        <v>1</v>
      </c>
      <c r="C197">
        <v>1</v>
      </c>
      <c r="D197" t="s">
        <v>37</v>
      </c>
      <c r="E197" t="s">
        <v>3</v>
      </c>
      <c r="F197">
        <v>161</v>
      </c>
      <c r="G197" s="3">
        <v>0.73</v>
      </c>
      <c r="H197" s="3"/>
      <c r="K197" t="s">
        <v>515</v>
      </c>
      <c r="N197" s="13" t="s">
        <v>523</v>
      </c>
      <c r="O197" t="s">
        <v>105</v>
      </c>
      <c r="P197" t="s">
        <v>219</v>
      </c>
    </row>
    <row r="198" spans="1:16" x14ac:dyDescent="0.2">
      <c r="A198" t="s">
        <v>92</v>
      </c>
      <c r="B198">
        <v>1</v>
      </c>
      <c r="C198">
        <v>1</v>
      </c>
      <c r="D198" t="s">
        <v>37</v>
      </c>
      <c r="E198" t="s">
        <v>3</v>
      </c>
      <c r="F198">
        <v>161</v>
      </c>
      <c r="G198" s="3">
        <v>0.74</v>
      </c>
      <c r="H198" s="3"/>
      <c r="K198" t="s">
        <v>514</v>
      </c>
      <c r="N198" s="13" t="s">
        <v>524</v>
      </c>
      <c r="O198" t="s">
        <v>105</v>
      </c>
      <c r="P198" t="s">
        <v>219</v>
      </c>
    </row>
    <row r="199" spans="1:16" x14ac:dyDescent="0.2">
      <c r="A199" t="s">
        <v>92</v>
      </c>
      <c r="B199">
        <v>1</v>
      </c>
      <c r="C199">
        <v>1</v>
      </c>
      <c r="D199" t="s">
        <v>37</v>
      </c>
      <c r="E199" t="s">
        <v>3</v>
      </c>
      <c r="F199">
        <v>161</v>
      </c>
      <c r="G199" s="3">
        <v>0.66</v>
      </c>
      <c r="H199" s="3"/>
      <c r="K199" t="s">
        <v>517</v>
      </c>
      <c r="N199" s="13" t="s">
        <v>525</v>
      </c>
      <c r="O199" t="s">
        <v>105</v>
      </c>
      <c r="P199" t="s">
        <v>219</v>
      </c>
    </row>
    <row r="200" spans="1:16" x14ac:dyDescent="0.2">
      <c r="A200" t="s">
        <v>92</v>
      </c>
      <c r="B200">
        <v>1</v>
      </c>
      <c r="C200">
        <v>1</v>
      </c>
      <c r="D200" t="s">
        <v>37</v>
      </c>
      <c r="E200" t="s">
        <v>3</v>
      </c>
      <c r="F200">
        <v>161</v>
      </c>
      <c r="G200" s="3">
        <v>0.75</v>
      </c>
      <c r="H200" s="3"/>
      <c r="K200" t="s">
        <v>516</v>
      </c>
      <c r="N200" s="13" t="s">
        <v>526</v>
      </c>
      <c r="O200" t="s">
        <v>105</v>
      </c>
      <c r="P200" t="s">
        <v>219</v>
      </c>
    </row>
    <row r="201" spans="1:16" x14ac:dyDescent="0.2">
      <c r="A201" t="s">
        <v>92</v>
      </c>
      <c r="B201">
        <v>1</v>
      </c>
      <c r="C201">
        <v>1</v>
      </c>
      <c r="D201" t="s">
        <v>37</v>
      </c>
      <c r="E201" t="s">
        <v>3</v>
      </c>
      <c r="F201">
        <v>161</v>
      </c>
      <c r="G201" s="3">
        <v>0.69</v>
      </c>
      <c r="H201" s="3"/>
      <c r="K201" t="s">
        <v>515</v>
      </c>
      <c r="N201" s="13" t="s">
        <v>527</v>
      </c>
      <c r="O201" t="s">
        <v>105</v>
      </c>
      <c r="P201" t="s">
        <v>219</v>
      </c>
    </row>
    <row r="202" spans="1:16" x14ac:dyDescent="0.2">
      <c r="A202" t="s">
        <v>92</v>
      </c>
      <c r="B202">
        <v>1</v>
      </c>
      <c r="C202">
        <v>1</v>
      </c>
      <c r="D202" t="s">
        <v>37</v>
      </c>
      <c r="E202" t="s">
        <v>3</v>
      </c>
      <c r="F202">
        <v>161</v>
      </c>
      <c r="G202" s="3">
        <v>0.76</v>
      </c>
      <c r="H202" s="3"/>
      <c r="K202" t="s">
        <v>514</v>
      </c>
      <c r="N202" s="13" t="s">
        <v>528</v>
      </c>
      <c r="O202" t="s">
        <v>105</v>
      </c>
      <c r="P202" t="s">
        <v>219</v>
      </c>
    </row>
    <row r="203" spans="1:16" x14ac:dyDescent="0.2">
      <c r="A203" t="s">
        <v>92</v>
      </c>
      <c r="B203">
        <v>1</v>
      </c>
      <c r="C203">
        <v>1</v>
      </c>
      <c r="D203" t="s">
        <v>37</v>
      </c>
      <c r="E203" t="s">
        <v>3</v>
      </c>
      <c r="F203">
        <v>161</v>
      </c>
      <c r="G203" s="3">
        <v>0.53</v>
      </c>
      <c r="H203" s="3"/>
      <c r="K203" t="s">
        <v>342</v>
      </c>
      <c r="N203" s="13" t="s">
        <v>529</v>
      </c>
      <c r="O203" t="s">
        <v>105</v>
      </c>
      <c r="P203" t="s">
        <v>219</v>
      </c>
    </row>
    <row r="204" spans="1:16" x14ac:dyDescent="0.2">
      <c r="A204" t="s">
        <v>92</v>
      </c>
      <c r="B204">
        <v>1</v>
      </c>
      <c r="C204">
        <v>1</v>
      </c>
      <c r="D204" t="s">
        <v>37</v>
      </c>
      <c r="E204" t="s">
        <v>3</v>
      </c>
      <c r="F204">
        <v>161</v>
      </c>
      <c r="G204" s="3">
        <v>0.68</v>
      </c>
      <c r="H204" s="3"/>
      <c r="K204" t="s">
        <v>517</v>
      </c>
      <c r="N204" s="13" t="s">
        <v>530</v>
      </c>
      <c r="O204" t="s">
        <v>105</v>
      </c>
      <c r="P204" t="s">
        <v>219</v>
      </c>
    </row>
    <row r="205" spans="1:16" x14ac:dyDescent="0.2">
      <c r="A205" t="s">
        <v>92</v>
      </c>
      <c r="B205">
        <v>1</v>
      </c>
      <c r="C205">
        <v>1</v>
      </c>
      <c r="D205" t="s">
        <v>37</v>
      </c>
      <c r="E205" t="s">
        <v>3</v>
      </c>
      <c r="F205">
        <v>161</v>
      </c>
      <c r="G205" s="3">
        <v>0.69</v>
      </c>
      <c r="H205" s="3"/>
      <c r="K205" t="s">
        <v>516</v>
      </c>
      <c r="N205" s="13" t="s">
        <v>531</v>
      </c>
      <c r="O205" t="s">
        <v>105</v>
      </c>
      <c r="P205" t="s">
        <v>219</v>
      </c>
    </row>
    <row r="206" spans="1:16" x14ac:dyDescent="0.2">
      <c r="A206" t="s">
        <v>92</v>
      </c>
      <c r="B206">
        <v>1</v>
      </c>
      <c r="C206">
        <v>1</v>
      </c>
      <c r="D206" t="s">
        <v>37</v>
      </c>
      <c r="E206" t="s">
        <v>3</v>
      </c>
      <c r="F206">
        <v>161</v>
      </c>
      <c r="G206" s="3">
        <v>0.72</v>
      </c>
      <c r="H206" s="3"/>
      <c r="K206" t="s">
        <v>515</v>
      </c>
      <c r="N206" s="13" t="s">
        <v>532</v>
      </c>
      <c r="O206" t="s">
        <v>105</v>
      </c>
      <c r="P206" t="s">
        <v>219</v>
      </c>
    </row>
    <row r="207" spans="1:16" x14ac:dyDescent="0.2">
      <c r="A207" t="s">
        <v>92</v>
      </c>
      <c r="B207">
        <v>1</v>
      </c>
      <c r="C207">
        <v>1</v>
      </c>
      <c r="D207" t="s">
        <v>37</v>
      </c>
      <c r="E207" t="s">
        <v>3</v>
      </c>
      <c r="F207">
        <v>161</v>
      </c>
      <c r="G207" s="3">
        <v>0.75</v>
      </c>
      <c r="H207" s="3"/>
      <c r="K207" t="s">
        <v>514</v>
      </c>
      <c r="N207" s="13" t="s">
        <v>533</v>
      </c>
      <c r="O207" t="s">
        <v>105</v>
      </c>
      <c r="P207" t="s">
        <v>219</v>
      </c>
    </row>
    <row r="208" spans="1:16" x14ac:dyDescent="0.2">
      <c r="A208" t="s">
        <v>92</v>
      </c>
      <c r="B208">
        <v>1</v>
      </c>
      <c r="C208">
        <v>1</v>
      </c>
      <c r="D208" t="s">
        <v>37</v>
      </c>
      <c r="E208" t="s">
        <v>3</v>
      </c>
      <c r="F208">
        <v>161</v>
      </c>
      <c r="G208" s="3">
        <v>0.57999999999999996</v>
      </c>
      <c r="H208" s="3"/>
      <c r="K208" t="s">
        <v>518</v>
      </c>
      <c r="N208" s="13" t="s">
        <v>534</v>
      </c>
      <c r="O208" t="s">
        <v>105</v>
      </c>
      <c r="P208" t="s">
        <v>219</v>
      </c>
    </row>
    <row r="209" spans="1:16" x14ac:dyDescent="0.2">
      <c r="A209" t="s">
        <v>92</v>
      </c>
      <c r="B209">
        <v>1</v>
      </c>
      <c r="C209">
        <v>1</v>
      </c>
      <c r="D209" t="s">
        <v>37</v>
      </c>
      <c r="E209" t="s">
        <v>3</v>
      </c>
      <c r="F209">
        <v>161</v>
      </c>
      <c r="G209" s="3">
        <v>0.73</v>
      </c>
      <c r="H209" s="3"/>
      <c r="K209" t="s">
        <v>342</v>
      </c>
      <c r="N209" s="13" t="s">
        <v>535</v>
      </c>
      <c r="O209" t="s">
        <v>105</v>
      </c>
      <c r="P209" t="s">
        <v>219</v>
      </c>
    </row>
    <row r="210" spans="1:16" x14ac:dyDescent="0.2">
      <c r="A210" t="s">
        <v>92</v>
      </c>
      <c r="B210">
        <v>1</v>
      </c>
      <c r="C210">
        <v>1</v>
      </c>
      <c r="D210" t="s">
        <v>37</v>
      </c>
      <c r="E210" t="s">
        <v>3</v>
      </c>
      <c r="F210">
        <v>161</v>
      </c>
      <c r="G210" s="3">
        <v>0.69</v>
      </c>
      <c r="H210" s="3"/>
      <c r="K210" t="s">
        <v>517</v>
      </c>
      <c r="N210" s="13" t="s">
        <v>536</v>
      </c>
      <c r="O210" t="s">
        <v>105</v>
      </c>
      <c r="P210" t="s">
        <v>219</v>
      </c>
    </row>
    <row r="211" spans="1:16" x14ac:dyDescent="0.2">
      <c r="A211" t="s">
        <v>92</v>
      </c>
      <c r="B211">
        <v>1</v>
      </c>
      <c r="C211">
        <v>1</v>
      </c>
      <c r="D211" t="s">
        <v>37</v>
      </c>
      <c r="E211" t="s">
        <v>3</v>
      </c>
      <c r="F211">
        <v>161</v>
      </c>
      <c r="G211" s="3">
        <v>0.75</v>
      </c>
      <c r="H211" s="3"/>
      <c r="K211" t="s">
        <v>516</v>
      </c>
      <c r="N211" s="13" t="s">
        <v>537</v>
      </c>
      <c r="O211" t="s">
        <v>105</v>
      </c>
      <c r="P211" t="s">
        <v>219</v>
      </c>
    </row>
    <row r="212" spans="1:16" x14ac:dyDescent="0.2">
      <c r="A212" t="s">
        <v>92</v>
      </c>
      <c r="B212">
        <v>1</v>
      </c>
      <c r="C212">
        <v>1</v>
      </c>
      <c r="D212" t="s">
        <v>37</v>
      </c>
      <c r="E212" t="s">
        <v>3</v>
      </c>
      <c r="F212">
        <v>161</v>
      </c>
      <c r="G212" s="3">
        <v>0.76</v>
      </c>
      <c r="H212" s="3"/>
      <c r="K212" t="s">
        <v>515</v>
      </c>
      <c r="N212" s="13" t="s">
        <v>533</v>
      </c>
      <c r="O212" t="s">
        <v>105</v>
      </c>
      <c r="P212" t="s">
        <v>219</v>
      </c>
    </row>
    <row r="213" spans="1:16" x14ac:dyDescent="0.2">
      <c r="A213" t="s">
        <v>92</v>
      </c>
      <c r="B213">
        <v>1</v>
      </c>
      <c r="C213">
        <v>1</v>
      </c>
      <c r="D213" t="s">
        <v>37</v>
      </c>
      <c r="E213" t="s">
        <v>3</v>
      </c>
      <c r="F213">
        <v>161</v>
      </c>
      <c r="G213" s="3">
        <v>0.79</v>
      </c>
      <c r="H213" s="3"/>
      <c r="K213" t="s">
        <v>514</v>
      </c>
      <c r="N213" s="13" t="s">
        <v>538</v>
      </c>
      <c r="O213" t="s">
        <v>105</v>
      </c>
      <c r="P213" t="s">
        <v>219</v>
      </c>
    </row>
    <row r="214" spans="1:16" x14ac:dyDescent="0.2">
      <c r="A214" t="s">
        <v>93</v>
      </c>
      <c r="B214">
        <v>1</v>
      </c>
      <c r="C214">
        <v>1</v>
      </c>
      <c r="D214" t="s">
        <v>12</v>
      </c>
      <c r="E214" t="s">
        <v>0</v>
      </c>
      <c r="F214">
        <v>87</v>
      </c>
      <c r="G214" s="3">
        <v>0.88</v>
      </c>
      <c r="H214" s="3"/>
      <c r="I214">
        <v>2</v>
      </c>
      <c r="J214" t="s">
        <v>112</v>
      </c>
      <c r="O214" t="s">
        <v>105</v>
      </c>
      <c r="P214" t="s">
        <v>219</v>
      </c>
    </row>
    <row r="215" spans="1:16" x14ac:dyDescent="0.2">
      <c r="A215" t="s">
        <v>93</v>
      </c>
      <c r="B215">
        <v>1</v>
      </c>
      <c r="C215">
        <v>1</v>
      </c>
      <c r="D215" t="s">
        <v>38</v>
      </c>
      <c r="E215" t="s">
        <v>0</v>
      </c>
      <c r="F215">
        <v>87</v>
      </c>
      <c r="G215" s="3">
        <v>-0.16</v>
      </c>
      <c r="H215" s="3"/>
      <c r="I215">
        <v>2</v>
      </c>
      <c r="J215" t="s">
        <v>112</v>
      </c>
      <c r="N215" t="s">
        <v>95</v>
      </c>
      <c r="O215" t="s">
        <v>105</v>
      </c>
      <c r="P215" t="s">
        <v>219</v>
      </c>
    </row>
    <row r="216" spans="1:16" x14ac:dyDescent="0.2">
      <c r="A216" t="s">
        <v>93</v>
      </c>
      <c r="B216">
        <v>1</v>
      </c>
      <c r="C216">
        <v>1</v>
      </c>
      <c r="D216" t="s">
        <v>38</v>
      </c>
      <c r="E216" t="s">
        <v>0</v>
      </c>
      <c r="F216">
        <v>87</v>
      </c>
      <c r="G216" s="3">
        <v>0.49</v>
      </c>
      <c r="H216" s="3"/>
      <c r="I216">
        <v>2</v>
      </c>
      <c r="J216" t="s">
        <v>112</v>
      </c>
      <c r="N216" t="s">
        <v>96</v>
      </c>
      <c r="O216" t="s">
        <v>105</v>
      </c>
      <c r="P216" t="s">
        <v>219</v>
      </c>
    </row>
    <row r="217" spans="1:16" x14ac:dyDescent="0.2">
      <c r="A217" t="s">
        <v>93</v>
      </c>
      <c r="B217">
        <v>1</v>
      </c>
      <c r="C217">
        <v>1</v>
      </c>
      <c r="D217" t="s">
        <v>37</v>
      </c>
      <c r="E217" t="s">
        <v>0</v>
      </c>
      <c r="F217">
        <v>87</v>
      </c>
      <c r="G217" s="3">
        <f t="shared" ref="G217" si="10">(2*H217)/(1+H217)</f>
        <v>0.72611464968152872</v>
      </c>
      <c r="H217" s="3">
        <v>0.56999999999999995</v>
      </c>
      <c r="I217">
        <v>2</v>
      </c>
      <c r="O217" t="s">
        <v>105</v>
      </c>
      <c r="P217" t="s">
        <v>219</v>
      </c>
    </row>
    <row r="218" spans="1:16" x14ac:dyDescent="0.2">
      <c r="A218" t="s">
        <v>93</v>
      </c>
      <c r="B218">
        <v>1</v>
      </c>
      <c r="C218">
        <v>1</v>
      </c>
      <c r="D218" t="s">
        <v>12</v>
      </c>
      <c r="E218" t="s">
        <v>3</v>
      </c>
      <c r="F218">
        <v>87</v>
      </c>
      <c r="G218" s="3">
        <v>0.69</v>
      </c>
      <c r="H218" s="3"/>
      <c r="K218" t="s">
        <v>94</v>
      </c>
      <c r="O218" t="s">
        <v>105</v>
      </c>
      <c r="P218" t="s">
        <v>219</v>
      </c>
    </row>
    <row r="219" spans="1:16" x14ac:dyDescent="0.2">
      <c r="A219" t="s">
        <v>93</v>
      </c>
      <c r="B219">
        <v>1</v>
      </c>
      <c r="C219">
        <v>1</v>
      </c>
      <c r="D219" t="s">
        <v>38</v>
      </c>
      <c r="E219" t="s">
        <v>3</v>
      </c>
      <c r="F219">
        <v>87</v>
      </c>
      <c r="G219" s="3">
        <v>0.08</v>
      </c>
      <c r="H219" s="3"/>
      <c r="K219" t="s">
        <v>94</v>
      </c>
      <c r="N219" t="s">
        <v>95</v>
      </c>
      <c r="O219" t="s">
        <v>105</v>
      </c>
      <c r="P219" t="s">
        <v>219</v>
      </c>
    </row>
    <row r="220" spans="1:16" x14ac:dyDescent="0.2">
      <c r="A220" t="s">
        <v>93</v>
      </c>
      <c r="B220">
        <v>1</v>
      </c>
      <c r="C220">
        <v>1</v>
      </c>
      <c r="D220" t="s">
        <v>38</v>
      </c>
      <c r="E220" t="s">
        <v>3</v>
      </c>
      <c r="F220">
        <v>87</v>
      </c>
      <c r="G220" s="3">
        <v>0.28000000000000003</v>
      </c>
      <c r="H220" s="3"/>
      <c r="K220" t="s">
        <v>94</v>
      </c>
      <c r="N220" t="s">
        <v>96</v>
      </c>
      <c r="O220" t="s">
        <v>105</v>
      </c>
      <c r="P220" t="s">
        <v>219</v>
      </c>
    </row>
    <row r="221" spans="1:16" x14ac:dyDescent="0.2">
      <c r="A221" t="s">
        <v>93</v>
      </c>
      <c r="B221">
        <v>1</v>
      </c>
      <c r="C221">
        <v>1</v>
      </c>
      <c r="D221" t="s">
        <v>37</v>
      </c>
      <c r="E221" t="s">
        <v>3</v>
      </c>
      <c r="F221">
        <v>87</v>
      </c>
      <c r="G221" s="3">
        <v>0.53</v>
      </c>
      <c r="H221" s="3"/>
      <c r="K221" t="s">
        <v>94</v>
      </c>
      <c r="O221" t="s">
        <v>105</v>
      </c>
      <c r="P221" t="s">
        <v>219</v>
      </c>
    </row>
    <row r="222" spans="1:16" x14ac:dyDescent="0.2">
      <c r="A222" t="s">
        <v>98</v>
      </c>
      <c r="B222">
        <v>1</v>
      </c>
      <c r="C222">
        <v>1</v>
      </c>
      <c r="D222" t="s">
        <v>49</v>
      </c>
      <c r="E222" t="s">
        <v>0</v>
      </c>
      <c r="F222">
        <v>49</v>
      </c>
      <c r="G222" s="3">
        <v>0.55000000000000004</v>
      </c>
      <c r="H222" s="3"/>
      <c r="I222">
        <v>2</v>
      </c>
      <c r="N222" t="s">
        <v>99</v>
      </c>
      <c r="O222" t="s">
        <v>105</v>
      </c>
      <c r="P222" t="s">
        <v>219</v>
      </c>
    </row>
    <row r="223" spans="1:16" x14ac:dyDescent="0.2">
      <c r="A223" t="s">
        <v>98</v>
      </c>
      <c r="B223">
        <v>1</v>
      </c>
      <c r="C223">
        <v>1</v>
      </c>
      <c r="D223" t="s">
        <v>49</v>
      </c>
      <c r="E223" t="s">
        <v>0</v>
      </c>
      <c r="F223">
        <v>49</v>
      </c>
      <c r="G223" s="3">
        <v>0.51</v>
      </c>
      <c r="H223" s="3"/>
      <c r="I223">
        <v>2</v>
      </c>
      <c r="N223" t="s">
        <v>100</v>
      </c>
      <c r="O223" t="s">
        <v>105</v>
      </c>
      <c r="P223" t="s">
        <v>219</v>
      </c>
    </row>
    <row r="224" spans="1:16" x14ac:dyDescent="0.2">
      <c r="A224" s="4" t="s">
        <v>101</v>
      </c>
      <c r="B224">
        <v>1</v>
      </c>
      <c r="C224">
        <v>1</v>
      </c>
      <c r="D224" t="s">
        <v>49</v>
      </c>
      <c r="E224" t="s">
        <v>0</v>
      </c>
      <c r="F224">
        <v>381</v>
      </c>
      <c r="G224" s="3">
        <f t="shared" ref="G224:G235" si="11">(2*H224)/(1+H224)</f>
        <v>0.79939017608666352</v>
      </c>
      <c r="H224" s="3">
        <f>FISHERINV(AVERAGE(FISHER(0.59),FISHER(0.73)))</f>
        <v>0.66582011921332218</v>
      </c>
      <c r="I224">
        <v>2</v>
      </c>
      <c r="L224" t="s">
        <v>118</v>
      </c>
      <c r="M224">
        <v>2</v>
      </c>
      <c r="N224" t="s">
        <v>119</v>
      </c>
      <c r="O224" t="s">
        <v>112</v>
      </c>
      <c r="P224" t="s">
        <v>219</v>
      </c>
    </row>
    <row r="225" spans="1:16" x14ac:dyDescent="0.2">
      <c r="A225" s="4" t="s">
        <v>101</v>
      </c>
      <c r="B225">
        <v>1</v>
      </c>
      <c r="C225">
        <v>1</v>
      </c>
      <c r="D225" t="s">
        <v>49</v>
      </c>
      <c r="E225" t="s">
        <v>3</v>
      </c>
      <c r="F225">
        <v>98</v>
      </c>
      <c r="G225" s="3">
        <f>FISHERINV(AVERAGE(FISHER(0.42),FISHER(0.46)))</f>
        <v>0.44021838831900922</v>
      </c>
      <c r="H225" s="3"/>
      <c r="K225" t="s">
        <v>138</v>
      </c>
      <c r="L225" t="s">
        <v>118</v>
      </c>
      <c r="M225">
        <v>2</v>
      </c>
      <c r="O225" t="s">
        <v>112</v>
      </c>
      <c r="P225" t="s">
        <v>219</v>
      </c>
    </row>
    <row r="226" spans="1:16" x14ac:dyDescent="0.2">
      <c r="A226" t="s">
        <v>97</v>
      </c>
      <c r="B226">
        <v>1</v>
      </c>
      <c r="C226">
        <v>1</v>
      </c>
      <c r="D226" t="s">
        <v>49</v>
      </c>
      <c r="E226" t="s">
        <v>0</v>
      </c>
      <c r="F226">
        <v>44</v>
      </c>
      <c r="G226" s="3">
        <f t="shared" si="11"/>
        <v>0.55738681363007492</v>
      </c>
      <c r="H226" s="3">
        <f>FISHERINV(AVERAGE(FISHER(0.33),FISHER(0.44)))</f>
        <v>0.38637302008353186</v>
      </c>
      <c r="I226">
        <v>2</v>
      </c>
      <c r="L226" t="s">
        <v>122</v>
      </c>
      <c r="M226">
        <v>2</v>
      </c>
      <c r="N226" t="s">
        <v>120</v>
      </c>
      <c r="O226" t="s">
        <v>112</v>
      </c>
      <c r="P226" t="s">
        <v>219</v>
      </c>
    </row>
    <row r="227" spans="1:16" x14ac:dyDescent="0.2">
      <c r="A227" t="s">
        <v>97</v>
      </c>
      <c r="B227">
        <v>1</v>
      </c>
      <c r="C227">
        <v>2</v>
      </c>
      <c r="D227" t="s">
        <v>49</v>
      </c>
      <c r="E227" t="s">
        <v>0</v>
      </c>
      <c r="F227">
        <v>90</v>
      </c>
      <c r="G227" s="3">
        <f t="shared" si="11"/>
        <v>0.6791575615259704</v>
      </c>
      <c r="H227" s="3">
        <f>FISHERINV(AVERAGE(FISHER(0.62),FISHER(0.39)))</f>
        <v>0.5141851455882972</v>
      </c>
      <c r="I227">
        <v>2</v>
      </c>
      <c r="L227" t="s">
        <v>122</v>
      </c>
      <c r="M227">
        <v>2</v>
      </c>
      <c r="N227" t="s">
        <v>121</v>
      </c>
      <c r="O227" t="s">
        <v>112</v>
      </c>
      <c r="P227" t="s">
        <v>219</v>
      </c>
    </row>
    <row r="228" spans="1:16" x14ac:dyDescent="0.2">
      <c r="A228" t="s">
        <v>97</v>
      </c>
      <c r="B228">
        <v>1</v>
      </c>
      <c r="C228">
        <v>3</v>
      </c>
      <c r="D228" t="s">
        <v>49</v>
      </c>
      <c r="E228" t="s">
        <v>0</v>
      </c>
      <c r="F228">
        <v>49</v>
      </c>
      <c r="G228" s="3">
        <f t="shared" si="11"/>
        <v>0.5074626865671642</v>
      </c>
      <c r="H228" s="3">
        <v>0.34</v>
      </c>
      <c r="I228">
        <v>2</v>
      </c>
      <c r="N228" t="s">
        <v>102</v>
      </c>
      <c r="O228" t="s">
        <v>105</v>
      </c>
      <c r="P228" t="s">
        <v>219</v>
      </c>
    </row>
    <row r="229" spans="1:16" x14ac:dyDescent="0.2">
      <c r="A229" t="s">
        <v>97</v>
      </c>
      <c r="B229">
        <v>1</v>
      </c>
      <c r="C229">
        <v>4</v>
      </c>
      <c r="D229" t="s">
        <v>49</v>
      </c>
      <c r="E229" t="s">
        <v>0</v>
      </c>
      <c r="F229">
        <v>134</v>
      </c>
      <c r="G229" s="3">
        <f t="shared" si="11"/>
        <v>0.5074626865671642</v>
      </c>
      <c r="H229" s="3">
        <v>0.34</v>
      </c>
      <c r="I229">
        <v>2</v>
      </c>
      <c r="N229" t="s">
        <v>103</v>
      </c>
      <c r="O229" t="s">
        <v>105</v>
      </c>
      <c r="P229" t="s">
        <v>219</v>
      </c>
    </row>
    <row r="230" spans="1:16" x14ac:dyDescent="0.2">
      <c r="A230" t="s">
        <v>97</v>
      </c>
      <c r="B230">
        <v>1</v>
      </c>
      <c r="C230">
        <v>5</v>
      </c>
      <c r="D230" t="s">
        <v>49</v>
      </c>
      <c r="E230" t="s">
        <v>0</v>
      </c>
      <c r="F230">
        <v>55</v>
      </c>
      <c r="G230" s="3">
        <f t="shared" si="11"/>
        <v>0.71798112990218754</v>
      </c>
      <c r="H230" s="3">
        <f>FISHERINV(AVERAGE(FISHER(0.56),FISHER(0.57), FISHER(0.54), FISHER(0.55), FISHER(0.7), FISHER(0.51), FISHER(0.46)))</f>
        <v>0.56003943986207372</v>
      </c>
      <c r="I230">
        <v>2</v>
      </c>
      <c r="K230" s="3"/>
      <c r="L230" t="s">
        <v>122</v>
      </c>
      <c r="M230">
        <v>7</v>
      </c>
      <c r="N230" t="s">
        <v>125</v>
      </c>
      <c r="O230" t="s">
        <v>112</v>
      </c>
      <c r="P230" t="s">
        <v>219</v>
      </c>
    </row>
    <row r="231" spans="1:16" x14ac:dyDescent="0.2">
      <c r="A231" t="s">
        <v>97</v>
      </c>
      <c r="B231">
        <v>1</v>
      </c>
      <c r="C231">
        <v>6</v>
      </c>
      <c r="D231" t="s">
        <v>49</v>
      </c>
      <c r="E231" t="s">
        <v>0</v>
      </c>
      <c r="F231">
        <v>33</v>
      </c>
      <c r="G231" s="3">
        <f t="shared" si="11"/>
        <v>0.63649091100392718</v>
      </c>
      <c r="H231" s="3">
        <f>FISHERINV(AVERAGE(FISHER(0.41),FISHER(0.52)))</f>
        <v>0.46680357039098574</v>
      </c>
      <c r="I231">
        <v>2</v>
      </c>
      <c r="L231" t="s">
        <v>122</v>
      </c>
      <c r="M231">
        <v>2</v>
      </c>
      <c r="N231" t="s">
        <v>124</v>
      </c>
      <c r="O231" t="s">
        <v>112</v>
      </c>
      <c r="P231" t="s">
        <v>219</v>
      </c>
    </row>
    <row r="232" spans="1:16" x14ac:dyDescent="0.2">
      <c r="A232" t="s">
        <v>97</v>
      </c>
      <c r="B232">
        <v>1</v>
      </c>
      <c r="C232">
        <v>7</v>
      </c>
      <c r="D232" t="s">
        <v>49</v>
      </c>
      <c r="E232" t="s">
        <v>0</v>
      </c>
      <c r="F232">
        <v>34</v>
      </c>
      <c r="G232" s="3">
        <f t="shared" si="11"/>
        <v>0.65777621777977335</v>
      </c>
      <c r="H232" s="3">
        <f>FISHERINV(AVERAGE(FISHER(0.48),FISHER(0.5)))</f>
        <v>0.49006449333785396</v>
      </c>
      <c r="I232">
        <v>2</v>
      </c>
      <c r="L232" t="s">
        <v>122</v>
      </c>
      <c r="M232">
        <v>2</v>
      </c>
      <c r="N232" t="s">
        <v>123</v>
      </c>
      <c r="O232" t="s">
        <v>112</v>
      </c>
      <c r="P232" t="s">
        <v>219</v>
      </c>
    </row>
    <row r="233" spans="1:16" x14ac:dyDescent="0.2">
      <c r="A233" t="s">
        <v>104</v>
      </c>
      <c r="B233">
        <v>6</v>
      </c>
      <c r="C233">
        <v>1</v>
      </c>
      <c r="D233" t="s">
        <v>49</v>
      </c>
      <c r="E233" t="s">
        <v>0</v>
      </c>
      <c r="F233">
        <v>50</v>
      </c>
      <c r="G233" s="3">
        <f t="shared" si="11"/>
        <v>0.33333333333333337</v>
      </c>
      <c r="H233" s="3">
        <v>0.2</v>
      </c>
      <c r="I233">
        <v>2</v>
      </c>
      <c r="L233" t="s">
        <v>126</v>
      </c>
      <c r="M233">
        <v>6</v>
      </c>
      <c r="N233" t="s">
        <v>127</v>
      </c>
      <c r="O233" t="s">
        <v>105</v>
      </c>
      <c r="P233" t="s">
        <v>220</v>
      </c>
    </row>
    <row r="234" spans="1:16" x14ac:dyDescent="0.2">
      <c r="A234" t="s">
        <v>106</v>
      </c>
      <c r="B234">
        <v>1</v>
      </c>
      <c r="C234">
        <v>1</v>
      </c>
      <c r="D234" t="s">
        <v>49</v>
      </c>
      <c r="E234" t="s">
        <v>0</v>
      </c>
      <c r="F234">
        <v>36</v>
      </c>
      <c r="G234" s="3">
        <f t="shared" si="11"/>
        <v>0.77300613496932524</v>
      </c>
      <c r="H234" s="3">
        <v>0.63</v>
      </c>
      <c r="I234">
        <v>2</v>
      </c>
      <c r="N234" t="s">
        <v>107</v>
      </c>
      <c r="O234" t="s">
        <v>112</v>
      </c>
      <c r="P234" t="s">
        <v>219</v>
      </c>
    </row>
    <row r="235" spans="1:16" x14ac:dyDescent="0.2">
      <c r="A235" t="s">
        <v>106</v>
      </c>
      <c r="B235">
        <v>2</v>
      </c>
      <c r="C235">
        <v>1</v>
      </c>
      <c r="D235" t="s">
        <v>49</v>
      </c>
      <c r="E235" t="s">
        <v>0</v>
      </c>
      <c r="F235">
        <v>169</v>
      </c>
      <c r="G235" s="3">
        <f t="shared" si="11"/>
        <v>0.84480182362058442</v>
      </c>
      <c r="H235" s="3">
        <f>FISHERINV(AVERAGE(FISHER(0.68),FISHER(0.76), FISHER(0.62), FISHER(0.82), FISHER(0.74)))</f>
        <v>0.73130467212849537</v>
      </c>
      <c r="I235">
        <v>2</v>
      </c>
      <c r="L235" t="s">
        <v>128</v>
      </c>
      <c r="M235">
        <v>5</v>
      </c>
      <c r="N235" t="s">
        <v>129</v>
      </c>
      <c r="O235" t="s">
        <v>112</v>
      </c>
      <c r="P235" t="s">
        <v>219</v>
      </c>
    </row>
    <row r="236" spans="1:16" x14ac:dyDescent="0.2">
      <c r="A236" t="s">
        <v>108</v>
      </c>
      <c r="B236">
        <v>1</v>
      </c>
      <c r="C236">
        <v>1</v>
      </c>
      <c r="D236" t="s">
        <v>37</v>
      </c>
      <c r="E236" t="s">
        <v>0</v>
      </c>
      <c r="F236">
        <v>102</v>
      </c>
      <c r="G236" s="3">
        <v>0.51</v>
      </c>
      <c r="H236" s="3"/>
      <c r="I236">
        <v>2</v>
      </c>
      <c r="N236" t="s">
        <v>466</v>
      </c>
      <c r="O236" t="s">
        <v>105</v>
      </c>
      <c r="P236" t="s">
        <v>219</v>
      </c>
    </row>
    <row r="237" spans="1:16" x14ac:dyDescent="0.2">
      <c r="A237" t="s">
        <v>108</v>
      </c>
      <c r="B237">
        <v>1</v>
      </c>
      <c r="C237">
        <v>1</v>
      </c>
      <c r="D237" t="s">
        <v>37</v>
      </c>
      <c r="E237" t="s">
        <v>0</v>
      </c>
      <c r="F237">
        <v>102</v>
      </c>
      <c r="G237" s="3">
        <v>0.5</v>
      </c>
      <c r="H237" s="3"/>
      <c r="I237">
        <v>2</v>
      </c>
      <c r="N237" t="s">
        <v>467</v>
      </c>
      <c r="O237" t="s">
        <v>105</v>
      </c>
      <c r="P237" t="s">
        <v>219</v>
      </c>
    </row>
    <row r="238" spans="1:16" x14ac:dyDescent="0.2">
      <c r="A238" t="s">
        <v>108</v>
      </c>
      <c r="B238">
        <v>1</v>
      </c>
      <c r="C238">
        <v>1</v>
      </c>
      <c r="D238" t="s">
        <v>12</v>
      </c>
      <c r="E238" t="s">
        <v>0</v>
      </c>
      <c r="F238">
        <v>102</v>
      </c>
      <c r="G238" s="3">
        <v>0.85</v>
      </c>
      <c r="H238" s="3"/>
      <c r="I238">
        <v>2</v>
      </c>
      <c r="N238" t="s">
        <v>466</v>
      </c>
      <c r="O238" t="s">
        <v>105</v>
      </c>
      <c r="P238" t="s">
        <v>219</v>
      </c>
    </row>
    <row r="239" spans="1:16" x14ac:dyDescent="0.2">
      <c r="A239" t="s">
        <v>108</v>
      </c>
      <c r="B239">
        <v>1</v>
      </c>
      <c r="C239">
        <v>1</v>
      </c>
      <c r="D239" t="s">
        <v>12</v>
      </c>
      <c r="E239" t="s">
        <v>0</v>
      </c>
      <c r="F239">
        <v>102</v>
      </c>
      <c r="G239" s="3">
        <v>0.83</v>
      </c>
      <c r="H239" s="3"/>
      <c r="I239">
        <v>2</v>
      </c>
      <c r="N239" t="s">
        <v>467</v>
      </c>
      <c r="O239" t="s">
        <v>105</v>
      </c>
      <c r="P239" t="s">
        <v>219</v>
      </c>
    </row>
    <row r="240" spans="1:16" x14ac:dyDescent="0.2">
      <c r="A240" t="s">
        <v>108</v>
      </c>
      <c r="B240">
        <v>1</v>
      </c>
      <c r="C240">
        <v>1</v>
      </c>
      <c r="D240" t="s">
        <v>36</v>
      </c>
      <c r="E240" t="s">
        <v>0</v>
      </c>
      <c r="F240">
        <v>102</v>
      </c>
      <c r="G240" s="3">
        <v>0.16</v>
      </c>
      <c r="H240" s="3"/>
      <c r="I240">
        <v>2</v>
      </c>
      <c r="N240" t="s">
        <v>466</v>
      </c>
      <c r="O240" t="s">
        <v>105</v>
      </c>
      <c r="P240" t="s">
        <v>219</v>
      </c>
    </row>
    <row r="241" spans="1:16" x14ac:dyDescent="0.2">
      <c r="A241" t="s">
        <v>108</v>
      </c>
      <c r="B241">
        <v>1</v>
      </c>
      <c r="C241">
        <v>1</v>
      </c>
      <c r="D241" t="s">
        <v>36</v>
      </c>
      <c r="E241" t="s">
        <v>0</v>
      </c>
      <c r="F241">
        <v>102</v>
      </c>
      <c r="G241" s="3">
        <v>0.24</v>
      </c>
      <c r="H241" s="3"/>
      <c r="I241">
        <v>2</v>
      </c>
      <c r="N241" t="s">
        <v>467</v>
      </c>
      <c r="O241" t="s">
        <v>105</v>
      </c>
      <c r="P241" t="s">
        <v>219</v>
      </c>
    </row>
    <row r="242" spans="1:16" x14ac:dyDescent="0.2">
      <c r="A242" t="s">
        <v>108</v>
      </c>
      <c r="B242">
        <v>1</v>
      </c>
      <c r="C242">
        <v>1</v>
      </c>
      <c r="D242" t="s">
        <v>37</v>
      </c>
      <c r="E242" t="s">
        <v>3</v>
      </c>
      <c r="F242">
        <v>102</v>
      </c>
      <c r="G242" s="3">
        <v>0.56000000000000005</v>
      </c>
      <c r="H242" s="3"/>
      <c r="K242" t="s">
        <v>137</v>
      </c>
      <c r="O242" t="s">
        <v>105</v>
      </c>
      <c r="P242" t="s">
        <v>219</v>
      </c>
    </row>
    <row r="243" spans="1:16" x14ac:dyDescent="0.2">
      <c r="A243" t="s">
        <v>108</v>
      </c>
      <c r="B243">
        <v>1</v>
      </c>
      <c r="C243">
        <v>1</v>
      </c>
      <c r="D243" t="s">
        <v>12</v>
      </c>
      <c r="E243" t="s">
        <v>3</v>
      </c>
      <c r="F243">
        <v>102</v>
      </c>
      <c r="G243" s="3">
        <v>0.54</v>
      </c>
      <c r="H243" s="3"/>
      <c r="K243" t="s">
        <v>137</v>
      </c>
      <c r="O243" t="s">
        <v>105</v>
      </c>
      <c r="P243" t="s">
        <v>219</v>
      </c>
    </row>
    <row r="244" spans="1:16" x14ac:dyDescent="0.2">
      <c r="A244" t="s">
        <v>108</v>
      </c>
      <c r="B244">
        <v>1</v>
      </c>
      <c r="C244">
        <v>1</v>
      </c>
      <c r="D244" t="s">
        <v>36</v>
      </c>
      <c r="E244" t="s">
        <v>3</v>
      </c>
      <c r="F244">
        <v>102</v>
      </c>
      <c r="G244" s="3">
        <v>0.18</v>
      </c>
      <c r="H244" s="3"/>
      <c r="K244" t="s">
        <v>137</v>
      </c>
      <c r="O244" t="s">
        <v>105</v>
      </c>
      <c r="P244" t="s">
        <v>219</v>
      </c>
    </row>
    <row r="245" spans="1:16" x14ac:dyDescent="0.2">
      <c r="A245" t="s">
        <v>108</v>
      </c>
      <c r="B245">
        <v>2</v>
      </c>
      <c r="C245">
        <v>1</v>
      </c>
      <c r="D245" t="s">
        <v>37</v>
      </c>
      <c r="E245" t="s">
        <v>0</v>
      </c>
      <c r="F245">
        <v>60</v>
      </c>
      <c r="G245" s="3">
        <v>0.69</v>
      </c>
      <c r="H245" s="3"/>
      <c r="I245">
        <v>2</v>
      </c>
      <c r="O245" t="s">
        <v>105</v>
      </c>
      <c r="P245" t="s">
        <v>219</v>
      </c>
    </row>
    <row r="246" spans="1:16" x14ac:dyDescent="0.2">
      <c r="A246" t="s">
        <v>108</v>
      </c>
      <c r="B246">
        <v>2</v>
      </c>
      <c r="C246">
        <v>1</v>
      </c>
      <c r="D246" t="s">
        <v>12</v>
      </c>
      <c r="E246" t="s">
        <v>0</v>
      </c>
      <c r="F246">
        <v>60</v>
      </c>
      <c r="G246" s="3">
        <v>0.8</v>
      </c>
      <c r="H246" s="3"/>
      <c r="I246">
        <v>2</v>
      </c>
      <c r="O246" t="s">
        <v>105</v>
      </c>
      <c r="P246" t="s">
        <v>219</v>
      </c>
    </row>
    <row r="247" spans="1:16" x14ac:dyDescent="0.2">
      <c r="A247" t="s">
        <v>108</v>
      </c>
      <c r="B247">
        <v>2</v>
      </c>
      <c r="C247">
        <v>1</v>
      </c>
      <c r="D247" t="s">
        <v>71</v>
      </c>
      <c r="E247" t="s">
        <v>0</v>
      </c>
      <c r="F247">
        <v>60</v>
      </c>
      <c r="G247" s="3">
        <v>0.88</v>
      </c>
      <c r="H247" s="3"/>
      <c r="I247">
        <v>2</v>
      </c>
      <c r="O247" t="s">
        <v>105</v>
      </c>
      <c r="P247" t="s">
        <v>219</v>
      </c>
    </row>
    <row r="248" spans="1:16" x14ac:dyDescent="0.2">
      <c r="A248" t="s">
        <v>108</v>
      </c>
      <c r="B248">
        <v>2</v>
      </c>
      <c r="C248">
        <v>1</v>
      </c>
      <c r="D248" t="s">
        <v>36</v>
      </c>
      <c r="E248" t="s">
        <v>0</v>
      </c>
      <c r="F248">
        <v>49</v>
      </c>
      <c r="G248" s="3">
        <v>0.64</v>
      </c>
      <c r="H248" s="3"/>
      <c r="I248">
        <v>2</v>
      </c>
      <c r="O248" t="s">
        <v>105</v>
      </c>
      <c r="P248" t="s">
        <v>219</v>
      </c>
    </row>
    <row r="249" spans="1:16" x14ac:dyDescent="0.2">
      <c r="A249" t="s">
        <v>108</v>
      </c>
      <c r="B249">
        <v>3</v>
      </c>
      <c r="C249">
        <v>1</v>
      </c>
      <c r="D249" t="s">
        <v>12</v>
      </c>
      <c r="E249" t="s">
        <v>0</v>
      </c>
      <c r="F249">
        <v>195</v>
      </c>
      <c r="G249" s="3">
        <v>0.85</v>
      </c>
      <c r="H249" s="3"/>
      <c r="I249">
        <v>2</v>
      </c>
      <c r="N249" t="s">
        <v>110</v>
      </c>
      <c r="O249" t="s">
        <v>105</v>
      </c>
      <c r="P249" t="s">
        <v>219</v>
      </c>
    </row>
    <row r="250" spans="1:16" x14ac:dyDescent="0.2">
      <c r="A250" t="s">
        <v>108</v>
      </c>
      <c r="B250">
        <v>3</v>
      </c>
      <c r="C250">
        <v>1</v>
      </c>
      <c r="D250" t="s">
        <v>49</v>
      </c>
      <c r="E250" t="s">
        <v>0</v>
      </c>
      <c r="F250">
        <v>195</v>
      </c>
      <c r="G250" s="3">
        <v>0.65</v>
      </c>
      <c r="H250" s="3"/>
      <c r="I250">
        <v>2</v>
      </c>
      <c r="N250" t="s">
        <v>109</v>
      </c>
      <c r="O250" t="s">
        <v>105</v>
      </c>
      <c r="P250" t="s">
        <v>219</v>
      </c>
    </row>
    <row r="251" spans="1:16" x14ac:dyDescent="0.2">
      <c r="A251" t="s">
        <v>108</v>
      </c>
      <c r="B251">
        <v>3</v>
      </c>
      <c r="C251">
        <v>1</v>
      </c>
      <c r="D251" t="s">
        <v>12</v>
      </c>
      <c r="E251" t="s">
        <v>3</v>
      </c>
      <c r="F251">
        <v>195</v>
      </c>
      <c r="G251" s="3">
        <v>0.39</v>
      </c>
      <c r="H251" s="3"/>
      <c r="K251" t="s">
        <v>9</v>
      </c>
      <c r="N251" t="s">
        <v>110</v>
      </c>
      <c r="O251" t="s">
        <v>105</v>
      </c>
      <c r="P251" t="s">
        <v>219</v>
      </c>
    </row>
    <row r="252" spans="1:16" x14ac:dyDescent="0.2">
      <c r="A252" t="s">
        <v>108</v>
      </c>
      <c r="B252">
        <v>3</v>
      </c>
      <c r="C252">
        <v>1</v>
      </c>
      <c r="D252" t="s">
        <v>49</v>
      </c>
      <c r="E252" t="s">
        <v>3</v>
      </c>
      <c r="F252">
        <v>195</v>
      </c>
      <c r="G252" s="3">
        <v>0.51</v>
      </c>
      <c r="H252" s="3"/>
      <c r="K252" t="s">
        <v>9</v>
      </c>
      <c r="N252" t="s">
        <v>109</v>
      </c>
      <c r="O252" t="s">
        <v>105</v>
      </c>
      <c r="P252" t="s">
        <v>219</v>
      </c>
    </row>
    <row r="253" spans="1:16" x14ac:dyDescent="0.2">
      <c r="A253" t="s">
        <v>131</v>
      </c>
      <c r="B253">
        <v>1</v>
      </c>
      <c r="C253">
        <v>1</v>
      </c>
      <c r="D253" t="s">
        <v>12</v>
      </c>
      <c r="E253" t="s">
        <v>0</v>
      </c>
      <c r="F253">
        <v>102</v>
      </c>
      <c r="G253" s="3">
        <v>0.84</v>
      </c>
      <c r="H253" s="3"/>
      <c r="I253">
        <v>2</v>
      </c>
      <c r="J253" t="s">
        <v>112</v>
      </c>
      <c r="N253" t="s">
        <v>549</v>
      </c>
      <c r="O253" t="s">
        <v>105</v>
      </c>
      <c r="P253" t="s">
        <v>219</v>
      </c>
    </row>
    <row r="254" spans="1:16" x14ac:dyDescent="0.2">
      <c r="A254" t="s">
        <v>131</v>
      </c>
      <c r="B254">
        <v>1</v>
      </c>
      <c r="C254">
        <v>1</v>
      </c>
      <c r="D254" t="s">
        <v>12</v>
      </c>
      <c r="E254" t="s">
        <v>0</v>
      </c>
      <c r="F254">
        <v>94</v>
      </c>
      <c r="G254" s="3">
        <v>0.86</v>
      </c>
      <c r="H254" s="3"/>
      <c r="I254">
        <v>2</v>
      </c>
      <c r="J254" t="s">
        <v>112</v>
      </c>
      <c r="N254" t="s">
        <v>550</v>
      </c>
      <c r="O254" t="s">
        <v>105</v>
      </c>
      <c r="P254" t="s">
        <v>219</v>
      </c>
    </row>
    <row r="255" spans="1:16" x14ac:dyDescent="0.2">
      <c r="A255" t="s">
        <v>131</v>
      </c>
      <c r="B255">
        <v>1</v>
      </c>
      <c r="C255">
        <v>2</v>
      </c>
      <c r="D255" t="s">
        <v>12</v>
      </c>
      <c r="E255" t="s">
        <v>0</v>
      </c>
      <c r="F255">
        <v>97</v>
      </c>
      <c r="G255" s="3">
        <v>0.77</v>
      </c>
      <c r="H255" s="3"/>
      <c r="I255">
        <v>2</v>
      </c>
      <c r="J255" t="s">
        <v>112</v>
      </c>
      <c r="N255" t="s">
        <v>539</v>
      </c>
      <c r="O255" t="s">
        <v>105</v>
      </c>
      <c r="P255" t="s">
        <v>219</v>
      </c>
    </row>
    <row r="256" spans="1:16" x14ac:dyDescent="0.2">
      <c r="A256" t="s">
        <v>131</v>
      </c>
      <c r="B256">
        <v>1</v>
      </c>
      <c r="C256">
        <v>2</v>
      </c>
      <c r="D256" t="s">
        <v>12</v>
      </c>
      <c r="E256" t="s">
        <v>0</v>
      </c>
      <c r="F256">
        <v>74</v>
      </c>
      <c r="G256" s="3">
        <v>0.85</v>
      </c>
      <c r="H256" s="3"/>
      <c r="I256">
        <v>2</v>
      </c>
      <c r="J256" t="s">
        <v>112</v>
      </c>
      <c r="N256" t="s">
        <v>540</v>
      </c>
      <c r="O256" t="s">
        <v>105</v>
      </c>
      <c r="P256" t="s">
        <v>219</v>
      </c>
    </row>
    <row r="257" spans="1:16" x14ac:dyDescent="0.2">
      <c r="A257" t="s">
        <v>131</v>
      </c>
      <c r="B257">
        <v>1</v>
      </c>
      <c r="C257">
        <v>3</v>
      </c>
      <c r="D257" t="s">
        <v>71</v>
      </c>
      <c r="E257" t="s">
        <v>0</v>
      </c>
      <c r="F257">
        <v>107</v>
      </c>
      <c r="G257" s="3">
        <v>0.72</v>
      </c>
      <c r="H257" s="3"/>
      <c r="I257">
        <v>2</v>
      </c>
      <c r="J257" t="s">
        <v>112</v>
      </c>
      <c r="N257" t="s">
        <v>541</v>
      </c>
      <c r="O257" t="s">
        <v>105</v>
      </c>
      <c r="P257" t="s">
        <v>219</v>
      </c>
    </row>
    <row r="258" spans="1:16" x14ac:dyDescent="0.2">
      <c r="A258" t="s">
        <v>131</v>
      </c>
      <c r="B258">
        <v>1</v>
      </c>
      <c r="C258">
        <v>3</v>
      </c>
      <c r="D258" t="s">
        <v>71</v>
      </c>
      <c r="E258" t="s">
        <v>0</v>
      </c>
      <c r="F258">
        <v>107</v>
      </c>
      <c r="G258" s="3">
        <v>0.66</v>
      </c>
      <c r="H258" s="3"/>
      <c r="I258">
        <v>2</v>
      </c>
      <c r="J258" t="s">
        <v>112</v>
      </c>
      <c r="N258" t="s">
        <v>542</v>
      </c>
      <c r="O258" t="s">
        <v>105</v>
      </c>
      <c r="P258" t="s">
        <v>219</v>
      </c>
    </row>
    <row r="259" spans="1:16" x14ac:dyDescent="0.2">
      <c r="A259" t="s">
        <v>131</v>
      </c>
      <c r="B259">
        <v>1</v>
      </c>
      <c r="C259">
        <v>3</v>
      </c>
      <c r="D259" t="s">
        <v>71</v>
      </c>
      <c r="E259" t="s">
        <v>0</v>
      </c>
      <c r="F259">
        <v>107</v>
      </c>
      <c r="G259" s="3">
        <v>0.64</v>
      </c>
      <c r="H259" s="3"/>
      <c r="I259">
        <v>2</v>
      </c>
      <c r="J259" t="s">
        <v>112</v>
      </c>
      <c r="N259" t="s">
        <v>543</v>
      </c>
      <c r="O259" t="s">
        <v>105</v>
      </c>
      <c r="P259" t="s">
        <v>219</v>
      </c>
    </row>
    <row r="260" spans="1:16" x14ac:dyDescent="0.2">
      <c r="A260" t="s">
        <v>131</v>
      </c>
      <c r="B260">
        <v>1</v>
      </c>
      <c r="C260">
        <v>3</v>
      </c>
      <c r="D260" t="s">
        <v>71</v>
      </c>
      <c r="E260" t="s">
        <v>0</v>
      </c>
      <c r="F260">
        <v>107</v>
      </c>
      <c r="G260" s="3">
        <v>0.67</v>
      </c>
      <c r="H260" s="3"/>
      <c r="I260">
        <v>2</v>
      </c>
      <c r="J260" t="s">
        <v>112</v>
      </c>
      <c r="N260" t="s">
        <v>544</v>
      </c>
      <c r="O260" t="s">
        <v>105</v>
      </c>
      <c r="P260" t="s">
        <v>219</v>
      </c>
    </row>
    <row r="261" spans="1:16" x14ac:dyDescent="0.2">
      <c r="A261" t="s">
        <v>131</v>
      </c>
      <c r="B261">
        <v>1</v>
      </c>
      <c r="C261">
        <v>4</v>
      </c>
      <c r="D261" t="s">
        <v>71</v>
      </c>
      <c r="E261" t="s">
        <v>0</v>
      </c>
      <c r="F261">
        <v>120</v>
      </c>
      <c r="G261" s="3">
        <v>0.7</v>
      </c>
      <c r="H261" s="3"/>
      <c r="I261">
        <v>2</v>
      </c>
      <c r="J261" t="s">
        <v>112</v>
      </c>
      <c r="N261" t="s">
        <v>545</v>
      </c>
      <c r="O261" t="s">
        <v>105</v>
      </c>
      <c r="P261" t="s">
        <v>219</v>
      </c>
    </row>
    <row r="262" spans="1:16" x14ac:dyDescent="0.2">
      <c r="A262" t="s">
        <v>131</v>
      </c>
      <c r="B262">
        <v>1</v>
      </c>
      <c r="C262">
        <v>4</v>
      </c>
      <c r="D262" t="s">
        <v>71</v>
      </c>
      <c r="E262" t="s">
        <v>0</v>
      </c>
      <c r="F262">
        <v>115</v>
      </c>
      <c r="G262" s="3">
        <v>0.81</v>
      </c>
      <c r="H262" s="3"/>
      <c r="I262">
        <v>2</v>
      </c>
      <c r="J262" t="s">
        <v>112</v>
      </c>
      <c r="N262" t="s">
        <v>546</v>
      </c>
      <c r="O262" t="s">
        <v>105</v>
      </c>
      <c r="P262" t="s">
        <v>219</v>
      </c>
    </row>
    <row r="263" spans="1:16" x14ac:dyDescent="0.2">
      <c r="A263" t="s">
        <v>131</v>
      </c>
      <c r="B263">
        <v>1</v>
      </c>
      <c r="C263">
        <v>4</v>
      </c>
      <c r="D263" t="s">
        <v>71</v>
      </c>
      <c r="E263" t="s">
        <v>0</v>
      </c>
      <c r="F263">
        <v>120</v>
      </c>
      <c r="G263" s="3">
        <v>0.71</v>
      </c>
      <c r="H263" s="3"/>
      <c r="I263">
        <v>2</v>
      </c>
      <c r="J263" t="s">
        <v>112</v>
      </c>
      <c r="N263" t="s">
        <v>547</v>
      </c>
      <c r="O263" t="s">
        <v>105</v>
      </c>
      <c r="P263" t="s">
        <v>219</v>
      </c>
    </row>
    <row r="264" spans="1:16" x14ac:dyDescent="0.2">
      <c r="A264" t="s">
        <v>131</v>
      </c>
      <c r="B264">
        <v>1</v>
      </c>
      <c r="C264">
        <v>4</v>
      </c>
      <c r="D264" t="s">
        <v>71</v>
      </c>
      <c r="E264" t="s">
        <v>0</v>
      </c>
      <c r="F264">
        <v>115</v>
      </c>
      <c r="G264" s="3">
        <v>0.64</v>
      </c>
      <c r="H264" s="3"/>
      <c r="I264">
        <v>2</v>
      </c>
      <c r="J264" t="s">
        <v>112</v>
      </c>
      <c r="N264" t="s">
        <v>548</v>
      </c>
      <c r="O264" t="s">
        <v>105</v>
      </c>
      <c r="P264" t="s">
        <v>219</v>
      </c>
    </row>
    <row r="265" spans="1:16" x14ac:dyDescent="0.2">
      <c r="A265" t="s">
        <v>131</v>
      </c>
      <c r="B265">
        <v>1</v>
      </c>
      <c r="C265">
        <v>1</v>
      </c>
      <c r="D265" t="s">
        <v>12</v>
      </c>
      <c r="E265" t="s">
        <v>3</v>
      </c>
      <c r="F265">
        <v>94</v>
      </c>
      <c r="G265">
        <v>0.34</v>
      </c>
      <c r="K265" t="s">
        <v>136</v>
      </c>
      <c r="N265" t="s">
        <v>132</v>
      </c>
      <c r="O265" t="s">
        <v>105</v>
      </c>
      <c r="P265" t="s">
        <v>219</v>
      </c>
    </row>
    <row r="266" spans="1:16" x14ac:dyDescent="0.2">
      <c r="A266" t="s">
        <v>131</v>
      </c>
      <c r="B266">
        <v>1</v>
      </c>
      <c r="C266">
        <v>2</v>
      </c>
      <c r="D266" t="s">
        <v>12</v>
      </c>
      <c r="E266" t="s">
        <v>3</v>
      </c>
      <c r="F266">
        <v>74</v>
      </c>
      <c r="G266">
        <v>0.48</v>
      </c>
      <c r="K266" t="s">
        <v>136</v>
      </c>
      <c r="N266" t="s">
        <v>133</v>
      </c>
      <c r="O266" t="s">
        <v>105</v>
      </c>
      <c r="P266" t="s">
        <v>219</v>
      </c>
    </row>
    <row r="267" spans="1:16" x14ac:dyDescent="0.2">
      <c r="A267" t="s">
        <v>131</v>
      </c>
      <c r="B267">
        <v>1</v>
      </c>
      <c r="C267">
        <v>3</v>
      </c>
      <c r="D267" t="s">
        <v>71</v>
      </c>
      <c r="E267" t="s">
        <v>3</v>
      </c>
      <c r="F267">
        <v>107</v>
      </c>
      <c r="G267">
        <v>0.24</v>
      </c>
      <c r="K267" t="s">
        <v>136</v>
      </c>
      <c r="N267" t="s">
        <v>72</v>
      </c>
      <c r="O267" t="s">
        <v>105</v>
      </c>
      <c r="P267" t="s">
        <v>219</v>
      </c>
    </row>
    <row r="268" spans="1:16" x14ac:dyDescent="0.2">
      <c r="A268" t="s">
        <v>131</v>
      </c>
      <c r="B268">
        <v>1</v>
      </c>
      <c r="C268">
        <v>3</v>
      </c>
      <c r="D268" t="s">
        <v>71</v>
      </c>
      <c r="E268" t="s">
        <v>3</v>
      </c>
      <c r="F268">
        <v>107</v>
      </c>
      <c r="G268">
        <v>0.13</v>
      </c>
      <c r="K268" t="s">
        <v>136</v>
      </c>
      <c r="N268" t="s">
        <v>73</v>
      </c>
      <c r="O268" t="s">
        <v>105</v>
      </c>
      <c r="P268" t="s">
        <v>219</v>
      </c>
    </row>
    <row r="269" spans="1:16" x14ac:dyDescent="0.2">
      <c r="A269" t="s">
        <v>131</v>
      </c>
      <c r="B269">
        <v>1</v>
      </c>
      <c r="C269">
        <v>4</v>
      </c>
      <c r="D269" t="s">
        <v>71</v>
      </c>
      <c r="E269" t="s">
        <v>3</v>
      </c>
      <c r="F269">
        <v>115</v>
      </c>
      <c r="G269">
        <v>0.33</v>
      </c>
      <c r="K269" t="s">
        <v>136</v>
      </c>
      <c r="N269" t="s">
        <v>134</v>
      </c>
      <c r="O269" t="s">
        <v>105</v>
      </c>
      <c r="P269" t="s">
        <v>219</v>
      </c>
    </row>
    <row r="270" spans="1:16" x14ac:dyDescent="0.2">
      <c r="A270" t="s">
        <v>131</v>
      </c>
      <c r="B270">
        <v>1</v>
      </c>
      <c r="C270">
        <v>4</v>
      </c>
      <c r="D270" t="s">
        <v>71</v>
      </c>
      <c r="E270" t="s">
        <v>3</v>
      </c>
      <c r="F270">
        <v>115</v>
      </c>
      <c r="G270">
        <v>0.14000000000000001</v>
      </c>
      <c r="K270" t="s">
        <v>136</v>
      </c>
      <c r="N270" t="s">
        <v>135</v>
      </c>
      <c r="O270" t="s">
        <v>105</v>
      </c>
      <c r="P270" t="s">
        <v>219</v>
      </c>
    </row>
    <row r="271" spans="1:16" x14ac:dyDescent="0.2">
      <c r="A271" t="s">
        <v>131</v>
      </c>
      <c r="B271">
        <v>2</v>
      </c>
      <c r="C271">
        <v>1</v>
      </c>
      <c r="D271" t="s">
        <v>12</v>
      </c>
      <c r="E271" t="s">
        <v>0</v>
      </c>
      <c r="F271">
        <v>60</v>
      </c>
      <c r="G271" s="3">
        <v>0.86</v>
      </c>
      <c r="H271" s="3"/>
      <c r="I271">
        <v>2</v>
      </c>
      <c r="J271" t="s">
        <v>112</v>
      </c>
      <c r="N271" t="s">
        <v>551</v>
      </c>
      <c r="O271" t="s">
        <v>105</v>
      </c>
      <c r="P271" t="s">
        <v>219</v>
      </c>
    </row>
    <row r="272" spans="1:16" x14ac:dyDescent="0.2">
      <c r="A272" t="s">
        <v>131</v>
      </c>
      <c r="B272">
        <v>2</v>
      </c>
      <c r="C272">
        <v>1</v>
      </c>
      <c r="D272" t="s">
        <v>12</v>
      </c>
      <c r="E272" t="s">
        <v>0</v>
      </c>
      <c r="F272">
        <v>60</v>
      </c>
      <c r="G272" s="3">
        <v>0.86</v>
      </c>
      <c r="H272" s="3"/>
      <c r="I272">
        <v>2</v>
      </c>
      <c r="J272" t="s">
        <v>112</v>
      </c>
      <c r="N272" t="s">
        <v>552</v>
      </c>
      <c r="O272" t="s">
        <v>105</v>
      </c>
      <c r="P272" t="s">
        <v>219</v>
      </c>
    </row>
    <row r="273" spans="1:16" x14ac:dyDescent="0.2">
      <c r="A273" t="s">
        <v>131</v>
      </c>
      <c r="B273">
        <v>2</v>
      </c>
      <c r="C273">
        <v>2</v>
      </c>
      <c r="D273" t="s">
        <v>12</v>
      </c>
      <c r="E273" t="s">
        <v>0</v>
      </c>
      <c r="F273">
        <v>61</v>
      </c>
      <c r="G273" s="3">
        <v>0.87</v>
      </c>
      <c r="H273" s="3"/>
      <c r="I273">
        <v>2</v>
      </c>
      <c r="J273" t="s">
        <v>112</v>
      </c>
      <c r="N273" t="s">
        <v>553</v>
      </c>
      <c r="O273" t="s">
        <v>105</v>
      </c>
      <c r="P273" t="s">
        <v>219</v>
      </c>
    </row>
    <row r="274" spans="1:16" x14ac:dyDescent="0.2">
      <c r="A274" t="s">
        <v>131</v>
      </c>
      <c r="B274">
        <v>2</v>
      </c>
      <c r="C274">
        <v>2</v>
      </c>
      <c r="D274" t="s">
        <v>12</v>
      </c>
      <c r="E274" t="s">
        <v>0</v>
      </c>
      <c r="F274">
        <v>61</v>
      </c>
      <c r="G274" s="3">
        <v>0.8</v>
      </c>
      <c r="H274" s="3"/>
      <c r="I274">
        <v>2</v>
      </c>
      <c r="J274" t="s">
        <v>112</v>
      </c>
      <c r="N274" t="s">
        <v>554</v>
      </c>
      <c r="O274" t="s">
        <v>105</v>
      </c>
      <c r="P274" t="s">
        <v>219</v>
      </c>
    </row>
    <row r="275" spans="1:16" x14ac:dyDescent="0.2">
      <c r="A275" t="s">
        <v>131</v>
      </c>
      <c r="B275">
        <v>2</v>
      </c>
      <c r="C275">
        <v>3</v>
      </c>
      <c r="D275" t="s">
        <v>12</v>
      </c>
      <c r="E275" t="s">
        <v>0</v>
      </c>
      <c r="F275">
        <v>60</v>
      </c>
      <c r="G275" s="3">
        <v>0.88</v>
      </c>
      <c r="H275" s="3"/>
      <c r="I275">
        <v>2</v>
      </c>
      <c r="J275" t="s">
        <v>112</v>
      </c>
      <c r="N275" t="s">
        <v>555</v>
      </c>
      <c r="O275" t="s">
        <v>105</v>
      </c>
      <c r="P275" t="s">
        <v>219</v>
      </c>
    </row>
    <row r="276" spans="1:16" x14ac:dyDescent="0.2">
      <c r="A276" t="s">
        <v>131</v>
      </c>
      <c r="B276">
        <v>2</v>
      </c>
      <c r="C276">
        <v>3</v>
      </c>
      <c r="D276" t="s">
        <v>12</v>
      </c>
      <c r="E276" t="s">
        <v>0</v>
      </c>
      <c r="F276">
        <v>60</v>
      </c>
      <c r="G276" s="3">
        <v>0.86</v>
      </c>
      <c r="H276" s="3"/>
      <c r="I276">
        <v>2</v>
      </c>
      <c r="J276" t="s">
        <v>112</v>
      </c>
      <c r="N276" t="s">
        <v>556</v>
      </c>
      <c r="O276" t="s">
        <v>105</v>
      </c>
      <c r="P276" t="s">
        <v>219</v>
      </c>
    </row>
    <row r="277" spans="1:16" x14ac:dyDescent="0.2">
      <c r="A277" t="s">
        <v>131</v>
      </c>
      <c r="B277">
        <v>2</v>
      </c>
      <c r="C277">
        <v>1</v>
      </c>
      <c r="D277" t="s">
        <v>12</v>
      </c>
      <c r="E277" t="s">
        <v>3</v>
      </c>
      <c r="F277">
        <v>60</v>
      </c>
      <c r="G277" s="3">
        <v>0.64</v>
      </c>
      <c r="H277" s="3"/>
      <c r="K277" t="s">
        <v>9</v>
      </c>
      <c r="N277" t="s">
        <v>141</v>
      </c>
      <c r="O277" t="s">
        <v>105</v>
      </c>
      <c r="P277" t="s">
        <v>219</v>
      </c>
    </row>
    <row r="278" spans="1:16" x14ac:dyDescent="0.2">
      <c r="A278" t="s">
        <v>131</v>
      </c>
      <c r="B278">
        <v>2</v>
      </c>
      <c r="C278">
        <v>2</v>
      </c>
      <c r="D278" t="s">
        <v>12</v>
      </c>
      <c r="E278" t="s">
        <v>3</v>
      </c>
      <c r="F278">
        <v>61</v>
      </c>
      <c r="G278" s="3">
        <v>0.34</v>
      </c>
      <c r="H278" s="3"/>
      <c r="K278" t="s">
        <v>9</v>
      </c>
      <c r="N278" t="s">
        <v>142</v>
      </c>
      <c r="O278" t="s">
        <v>105</v>
      </c>
      <c r="P278" t="s">
        <v>219</v>
      </c>
    </row>
    <row r="279" spans="1:16" x14ac:dyDescent="0.2">
      <c r="A279" t="s">
        <v>131</v>
      </c>
      <c r="B279">
        <v>2</v>
      </c>
      <c r="C279">
        <v>3</v>
      </c>
      <c r="D279" t="s">
        <v>12</v>
      </c>
      <c r="E279" t="s">
        <v>3</v>
      </c>
      <c r="F279">
        <v>60</v>
      </c>
      <c r="G279" s="3">
        <v>0.53</v>
      </c>
      <c r="H279" s="3"/>
      <c r="K279" t="s">
        <v>9</v>
      </c>
      <c r="N279" t="s">
        <v>143</v>
      </c>
      <c r="O279" t="s">
        <v>105</v>
      </c>
      <c r="P279" t="s">
        <v>219</v>
      </c>
    </row>
    <row r="280" spans="1:16" x14ac:dyDescent="0.2">
      <c r="A280" t="s">
        <v>144</v>
      </c>
      <c r="B280">
        <v>1</v>
      </c>
      <c r="C280">
        <v>1</v>
      </c>
      <c r="D280" t="s">
        <v>12</v>
      </c>
      <c r="E280" t="s">
        <v>0</v>
      </c>
      <c r="F280">
        <v>54</v>
      </c>
      <c r="G280" s="3">
        <f t="shared" ref="G280:G285" si="12">(2*H280)/(1+H280)</f>
        <v>0.97435897435897434</v>
      </c>
      <c r="H280" s="3">
        <v>0.95</v>
      </c>
      <c r="I280">
        <v>2</v>
      </c>
      <c r="N280" t="s">
        <v>557</v>
      </c>
      <c r="O280" t="s">
        <v>105</v>
      </c>
      <c r="P280" t="s">
        <v>219</v>
      </c>
    </row>
    <row r="281" spans="1:16" x14ac:dyDescent="0.2">
      <c r="A281" t="s">
        <v>144</v>
      </c>
      <c r="B281">
        <v>1</v>
      </c>
      <c r="C281">
        <v>1</v>
      </c>
      <c r="D281" t="s">
        <v>12</v>
      </c>
      <c r="E281" t="s">
        <v>0</v>
      </c>
      <c r="F281">
        <v>54</v>
      </c>
      <c r="G281" s="3">
        <f t="shared" si="12"/>
        <v>0.95287958115183247</v>
      </c>
      <c r="H281" s="3">
        <v>0.91</v>
      </c>
      <c r="I281">
        <v>2</v>
      </c>
      <c r="N281" t="s">
        <v>558</v>
      </c>
      <c r="O281" t="s">
        <v>105</v>
      </c>
      <c r="P281" t="s">
        <v>219</v>
      </c>
    </row>
    <row r="282" spans="1:16" x14ac:dyDescent="0.2">
      <c r="A282" t="s">
        <v>144</v>
      </c>
      <c r="B282">
        <v>1</v>
      </c>
      <c r="C282">
        <v>2</v>
      </c>
      <c r="D282" t="s">
        <v>71</v>
      </c>
      <c r="E282" t="s">
        <v>0</v>
      </c>
      <c r="F282">
        <v>57</v>
      </c>
      <c r="G282" s="3">
        <f t="shared" si="12"/>
        <v>0.7804878048780487</v>
      </c>
      <c r="H282" s="3">
        <v>0.64</v>
      </c>
      <c r="I282">
        <v>2</v>
      </c>
      <c r="N282" t="s">
        <v>559</v>
      </c>
      <c r="O282" t="s">
        <v>105</v>
      </c>
      <c r="P282" t="s">
        <v>219</v>
      </c>
    </row>
    <row r="283" spans="1:16" x14ac:dyDescent="0.2">
      <c r="A283" t="s">
        <v>144</v>
      </c>
      <c r="B283">
        <v>1</v>
      </c>
      <c r="C283">
        <v>2</v>
      </c>
      <c r="D283" t="s">
        <v>71</v>
      </c>
      <c r="E283" t="s">
        <v>0</v>
      </c>
      <c r="F283">
        <v>57</v>
      </c>
      <c r="G283" s="3">
        <f t="shared" si="12"/>
        <v>0.87005649717514122</v>
      </c>
      <c r="H283" s="3">
        <v>0.77</v>
      </c>
      <c r="I283">
        <v>2</v>
      </c>
      <c r="N283" t="s">
        <v>560</v>
      </c>
      <c r="O283" t="s">
        <v>105</v>
      </c>
      <c r="P283" t="s">
        <v>219</v>
      </c>
    </row>
    <row r="284" spans="1:16" x14ac:dyDescent="0.2">
      <c r="A284" t="s">
        <v>144</v>
      </c>
      <c r="B284">
        <v>1</v>
      </c>
      <c r="C284">
        <v>2</v>
      </c>
      <c r="D284" t="s">
        <v>71</v>
      </c>
      <c r="E284" t="s">
        <v>0</v>
      </c>
      <c r="F284">
        <v>57</v>
      </c>
      <c r="G284" s="3">
        <f t="shared" si="12"/>
        <v>0.87005649717514122</v>
      </c>
      <c r="H284" s="3">
        <v>0.77</v>
      </c>
      <c r="I284">
        <v>2</v>
      </c>
      <c r="N284" t="s">
        <v>561</v>
      </c>
      <c r="O284" t="s">
        <v>105</v>
      </c>
      <c r="P284" t="s">
        <v>219</v>
      </c>
    </row>
    <row r="285" spans="1:16" x14ac:dyDescent="0.2">
      <c r="A285" t="s">
        <v>144</v>
      </c>
      <c r="B285">
        <v>1</v>
      </c>
      <c r="C285">
        <v>2</v>
      </c>
      <c r="D285" t="s">
        <v>71</v>
      </c>
      <c r="E285" t="s">
        <v>0</v>
      </c>
      <c r="F285">
        <v>57</v>
      </c>
      <c r="G285" s="3">
        <f t="shared" si="12"/>
        <v>0.85057471264367812</v>
      </c>
      <c r="H285" s="3">
        <v>0.74</v>
      </c>
      <c r="I285">
        <v>2</v>
      </c>
      <c r="N285" t="s">
        <v>562</v>
      </c>
      <c r="O285" t="s">
        <v>105</v>
      </c>
      <c r="P285" t="s">
        <v>219</v>
      </c>
    </row>
    <row r="286" spans="1:16" x14ac:dyDescent="0.2">
      <c r="A286" t="s">
        <v>144</v>
      </c>
      <c r="B286">
        <v>1</v>
      </c>
      <c r="C286">
        <v>1</v>
      </c>
      <c r="D286" t="s">
        <v>12</v>
      </c>
      <c r="E286" t="s">
        <v>3</v>
      </c>
      <c r="F286">
        <v>54</v>
      </c>
      <c r="G286" s="3">
        <v>0.75</v>
      </c>
      <c r="H286" s="3"/>
      <c r="K286" t="s">
        <v>178</v>
      </c>
      <c r="N286" t="s">
        <v>145</v>
      </c>
      <c r="O286" t="s">
        <v>105</v>
      </c>
      <c r="P286" t="s">
        <v>219</v>
      </c>
    </row>
    <row r="287" spans="1:16" x14ac:dyDescent="0.2">
      <c r="A287" t="s">
        <v>144</v>
      </c>
      <c r="B287">
        <v>1</v>
      </c>
      <c r="C287">
        <v>2</v>
      </c>
      <c r="D287" t="s">
        <v>71</v>
      </c>
      <c r="E287" t="s">
        <v>3</v>
      </c>
      <c r="F287">
        <v>57</v>
      </c>
      <c r="G287" s="3">
        <v>0.33</v>
      </c>
      <c r="H287" s="3"/>
      <c r="K287" t="s">
        <v>178</v>
      </c>
      <c r="N287" t="s">
        <v>145</v>
      </c>
      <c r="O287" t="s">
        <v>105</v>
      </c>
      <c r="P287" t="s">
        <v>219</v>
      </c>
    </row>
    <row r="288" spans="1:16" x14ac:dyDescent="0.2">
      <c r="A288" t="s">
        <v>144</v>
      </c>
      <c r="B288">
        <v>1</v>
      </c>
      <c r="C288">
        <v>2</v>
      </c>
      <c r="D288" t="s">
        <v>71</v>
      </c>
      <c r="E288" t="s">
        <v>3</v>
      </c>
      <c r="F288">
        <v>57</v>
      </c>
      <c r="G288" s="3">
        <v>0.19</v>
      </c>
      <c r="H288" s="3"/>
      <c r="K288" t="s">
        <v>178</v>
      </c>
      <c r="N288" t="s">
        <v>145</v>
      </c>
      <c r="O288" t="s">
        <v>105</v>
      </c>
      <c r="P288" t="s">
        <v>219</v>
      </c>
    </row>
    <row r="289" spans="1:16" x14ac:dyDescent="0.2">
      <c r="A289" t="s">
        <v>146</v>
      </c>
      <c r="B289">
        <v>1</v>
      </c>
      <c r="C289">
        <v>1</v>
      </c>
      <c r="D289" t="s">
        <v>12</v>
      </c>
      <c r="E289" t="s">
        <v>0</v>
      </c>
      <c r="F289">
        <v>56</v>
      </c>
      <c r="G289" s="3">
        <v>0.82</v>
      </c>
      <c r="H289" s="3"/>
      <c r="I289">
        <v>2</v>
      </c>
      <c r="O289" t="s">
        <v>105</v>
      </c>
      <c r="P289" t="s">
        <v>220</v>
      </c>
    </row>
    <row r="290" spans="1:16" x14ac:dyDescent="0.2">
      <c r="A290" t="s">
        <v>146</v>
      </c>
      <c r="B290">
        <v>1</v>
      </c>
      <c r="C290">
        <v>1</v>
      </c>
      <c r="D290" t="s">
        <v>71</v>
      </c>
      <c r="E290" t="s">
        <v>0</v>
      </c>
      <c r="F290">
        <v>56</v>
      </c>
      <c r="G290" s="3">
        <v>0.61</v>
      </c>
      <c r="H290" s="3"/>
      <c r="I290">
        <v>2</v>
      </c>
      <c r="N290" t="s">
        <v>147</v>
      </c>
      <c r="O290" t="s">
        <v>105</v>
      </c>
      <c r="P290" t="s">
        <v>220</v>
      </c>
    </row>
    <row r="291" spans="1:16" x14ac:dyDescent="0.2">
      <c r="A291" t="s">
        <v>146</v>
      </c>
      <c r="B291">
        <v>1</v>
      </c>
      <c r="C291">
        <v>1</v>
      </c>
      <c r="D291" t="s">
        <v>71</v>
      </c>
      <c r="E291" t="s">
        <v>0</v>
      </c>
      <c r="F291">
        <v>56</v>
      </c>
      <c r="G291" s="3">
        <v>0.69</v>
      </c>
      <c r="H291" s="3"/>
      <c r="I291">
        <v>2</v>
      </c>
      <c r="N291" t="s">
        <v>148</v>
      </c>
      <c r="O291" t="s">
        <v>105</v>
      </c>
      <c r="P291" t="s">
        <v>220</v>
      </c>
    </row>
    <row r="292" spans="1:16" x14ac:dyDescent="0.2">
      <c r="A292" t="s">
        <v>146</v>
      </c>
      <c r="B292">
        <v>2</v>
      </c>
      <c r="C292">
        <v>1</v>
      </c>
      <c r="D292" t="s">
        <v>12</v>
      </c>
      <c r="E292" t="s">
        <v>0</v>
      </c>
      <c r="F292">
        <v>66</v>
      </c>
      <c r="G292" s="3">
        <v>0.57999999999999996</v>
      </c>
      <c r="H292" s="3"/>
      <c r="I292">
        <v>2</v>
      </c>
      <c r="O292" t="s">
        <v>105</v>
      </c>
      <c r="P292" t="s">
        <v>220</v>
      </c>
    </row>
    <row r="293" spans="1:16" x14ac:dyDescent="0.2">
      <c r="A293" t="s">
        <v>146</v>
      </c>
      <c r="B293">
        <v>2</v>
      </c>
      <c r="C293">
        <v>1</v>
      </c>
      <c r="D293" t="s">
        <v>71</v>
      </c>
      <c r="E293" t="s">
        <v>0</v>
      </c>
      <c r="F293">
        <v>66</v>
      </c>
      <c r="G293" s="3">
        <v>0.73</v>
      </c>
      <c r="H293" s="3"/>
      <c r="I293">
        <v>2</v>
      </c>
      <c r="O293" t="s">
        <v>105</v>
      </c>
      <c r="P293" t="s">
        <v>220</v>
      </c>
    </row>
    <row r="294" spans="1:16" x14ac:dyDescent="0.2">
      <c r="A294" t="s">
        <v>146</v>
      </c>
      <c r="B294">
        <v>3</v>
      </c>
      <c r="C294">
        <v>1</v>
      </c>
      <c r="D294" t="s">
        <v>12</v>
      </c>
      <c r="E294" t="s">
        <v>0</v>
      </c>
      <c r="F294">
        <v>81</v>
      </c>
      <c r="G294" s="3">
        <v>0.75</v>
      </c>
      <c r="H294" s="3"/>
      <c r="I294">
        <v>2</v>
      </c>
      <c r="O294" t="s">
        <v>105</v>
      </c>
      <c r="P294" t="s">
        <v>220</v>
      </c>
    </row>
    <row r="295" spans="1:16" x14ac:dyDescent="0.2">
      <c r="A295" t="s">
        <v>146</v>
      </c>
      <c r="B295">
        <v>3</v>
      </c>
      <c r="C295">
        <v>1</v>
      </c>
      <c r="D295" t="s">
        <v>71</v>
      </c>
      <c r="E295" t="s">
        <v>0</v>
      </c>
      <c r="F295">
        <v>81</v>
      </c>
      <c r="G295" s="3">
        <v>0.7</v>
      </c>
      <c r="H295" s="3"/>
      <c r="I295">
        <v>2</v>
      </c>
      <c r="N295" t="s">
        <v>149</v>
      </c>
      <c r="O295" t="s">
        <v>105</v>
      </c>
      <c r="P295" t="s">
        <v>220</v>
      </c>
    </row>
    <row r="296" spans="1:16" x14ac:dyDescent="0.2">
      <c r="A296" t="s">
        <v>146</v>
      </c>
      <c r="B296">
        <v>3</v>
      </c>
      <c r="C296">
        <v>1</v>
      </c>
      <c r="D296" t="s">
        <v>71</v>
      </c>
      <c r="E296" t="s">
        <v>0</v>
      </c>
      <c r="F296">
        <v>81</v>
      </c>
      <c r="G296" s="3">
        <v>0.55000000000000004</v>
      </c>
      <c r="H296" s="3"/>
      <c r="I296">
        <v>2</v>
      </c>
      <c r="N296" t="s">
        <v>150</v>
      </c>
      <c r="O296" t="s">
        <v>105</v>
      </c>
      <c r="P296" t="s">
        <v>220</v>
      </c>
    </row>
    <row r="297" spans="1:16" x14ac:dyDescent="0.2">
      <c r="A297" t="s">
        <v>146</v>
      </c>
      <c r="B297">
        <v>4</v>
      </c>
      <c r="C297">
        <v>1</v>
      </c>
      <c r="D297" t="s">
        <v>12</v>
      </c>
      <c r="E297" t="s">
        <v>0</v>
      </c>
      <c r="F297">
        <v>84</v>
      </c>
      <c r="G297" s="3">
        <v>0.78</v>
      </c>
      <c r="H297" s="3"/>
      <c r="I297">
        <v>2</v>
      </c>
      <c r="O297" t="s">
        <v>105</v>
      </c>
      <c r="P297" t="s">
        <v>220</v>
      </c>
    </row>
    <row r="298" spans="1:16" x14ac:dyDescent="0.2">
      <c r="A298" t="s">
        <v>146</v>
      </c>
      <c r="B298">
        <v>4</v>
      </c>
      <c r="C298">
        <v>1</v>
      </c>
      <c r="D298" t="s">
        <v>71</v>
      </c>
      <c r="E298" t="s">
        <v>0</v>
      </c>
      <c r="F298">
        <v>84</v>
      </c>
      <c r="G298" s="3">
        <v>0.85</v>
      </c>
      <c r="H298" s="3"/>
      <c r="I298">
        <v>2</v>
      </c>
      <c r="O298" t="s">
        <v>105</v>
      </c>
      <c r="P298" t="s">
        <v>220</v>
      </c>
    </row>
    <row r="299" spans="1:16" x14ac:dyDescent="0.2">
      <c r="A299" t="s">
        <v>151</v>
      </c>
      <c r="B299">
        <v>1</v>
      </c>
      <c r="C299">
        <v>1</v>
      </c>
      <c r="D299" t="s">
        <v>51</v>
      </c>
      <c r="E299" t="s">
        <v>0</v>
      </c>
      <c r="F299">
        <v>171</v>
      </c>
      <c r="G299" s="3">
        <v>0.82</v>
      </c>
      <c r="H299" s="3"/>
      <c r="I299">
        <v>2</v>
      </c>
      <c r="O299" t="s">
        <v>105</v>
      </c>
      <c r="P299" t="s">
        <v>219</v>
      </c>
    </row>
    <row r="300" spans="1:16" x14ac:dyDescent="0.2">
      <c r="A300" t="s">
        <v>151</v>
      </c>
      <c r="B300">
        <v>2</v>
      </c>
      <c r="C300">
        <v>1</v>
      </c>
      <c r="D300" t="s">
        <v>51</v>
      </c>
      <c r="E300" t="s">
        <v>0</v>
      </c>
      <c r="F300">
        <v>165</v>
      </c>
      <c r="G300" s="3">
        <v>0.86</v>
      </c>
      <c r="H300" s="3"/>
      <c r="I300">
        <v>2</v>
      </c>
      <c r="N300" t="s">
        <v>152</v>
      </c>
      <c r="O300" t="s">
        <v>105</v>
      </c>
      <c r="P300" t="s">
        <v>219</v>
      </c>
    </row>
    <row r="301" spans="1:16" x14ac:dyDescent="0.2">
      <c r="A301" t="s">
        <v>151</v>
      </c>
      <c r="B301">
        <v>3</v>
      </c>
      <c r="C301">
        <v>1</v>
      </c>
      <c r="D301" t="s">
        <v>51</v>
      </c>
      <c r="E301" t="s">
        <v>0</v>
      </c>
      <c r="F301">
        <v>268</v>
      </c>
      <c r="G301" s="3">
        <f>FISHERINV(AVERAGE(FISHER(0.82),FISHER(0.85)))</f>
        <v>0.83562203962751269</v>
      </c>
      <c r="H301" s="3"/>
      <c r="I301">
        <v>2</v>
      </c>
      <c r="L301" t="s">
        <v>153</v>
      </c>
      <c r="M301">
        <v>2</v>
      </c>
      <c r="N301" t="s">
        <v>152</v>
      </c>
      <c r="O301" t="s">
        <v>112</v>
      </c>
      <c r="P301" t="s">
        <v>219</v>
      </c>
    </row>
    <row r="302" spans="1:16" x14ac:dyDescent="0.2">
      <c r="A302" t="s">
        <v>154</v>
      </c>
      <c r="B302">
        <v>1</v>
      </c>
      <c r="C302">
        <v>1</v>
      </c>
      <c r="D302" t="s">
        <v>51</v>
      </c>
      <c r="E302" t="s">
        <v>0</v>
      </c>
      <c r="F302">
        <v>70</v>
      </c>
      <c r="G302" s="3">
        <v>0.73</v>
      </c>
      <c r="H302" s="3"/>
      <c r="I302">
        <v>12</v>
      </c>
      <c r="O302" t="s">
        <v>105</v>
      </c>
      <c r="P302" t="s">
        <v>219</v>
      </c>
    </row>
    <row r="303" spans="1:16" x14ac:dyDescent="0.2">
      <c r="A303" t="s">
        <v>154</v>
      </c>
      <c r="B303">
        <v>2</v>
      </c>
      <c r="C303">
        <v>1</v>
      </c>
      <c r="D303" t="s">
        <v>51</v>
      </c>
      <c r="E303" t="s">
        <v>0</v>
      </c>
      <c r="F303">
        <v>57</v>
      </c>
      <c r="G303" s="3">
        <v>0.67</v>
      </c>
      <c r="H303" s="3"/>
      <c r="I303">
        <v>12</v>
      </c>
      <c r="O303" t="s">
        <v>105</v>
      </c>
      <c r="P303" t="s">
        <v>219</v>
      </c>
    </row>
    <row r="304" spans="1:16" x14ac:dyDescent="0.2">
      <c r="A304" t="s">
        <v>154</v>
      </c>
      <c r="B304">
        <v>2</v>
      </c>
      <c r="C304">
        <v>1</v>
      </c>
      <c r="D304" t="s">
        <v>12</v>
      </c>
      <c r="E304" t="s">
        <v>0</v>
      </c>
      <c r="F304">
        <v>57</v>
      </c>
      <c r="G304" s="3">
        <v>0.83</v>
      </c>
      <c r="H304" s="3"/>
      <c r="I304">
        <v>2</v>
      </c>
      <c r="J304" t="s">
        <v>112</v>
      </c>
      <c r="O304" t="s">
        <v>105</v>
      </c>
      <c r="P304" t="s">
        <v>219</v>
      </c>
    </row>
    <row r="305" spans="1:16" x14ac:dyDescent="0.2">
      <c r="A305" t="s">
        <v>154</v>
      </c>
      <c r="B305">
        <v>3</v>
      </c>
      <c r="C305">
        <v>1</v>
      </c>
      <c r="D305" t="s">
        <v>51</v>
      </c>
      <c r="E305" t="s">
        <v>0</v>
      </c>
      <c r="F305">
        <v>84</v>
      </c>
      <c r="G305" s="3">
        <v>0.73</v>
      </c>
      <c r="H305" s="3"/>
      <c r="I305">
        <v>12</v>
      </c>
      <c r="O305" t="s">
        <v>105</v>
      </c>
      <c r="P305" t="s">
        <v>219</v>
      </c>
    </row>
    <row r="306" spans="1:16" x14ac:dyDescent="0.2">
      <c r="A306" t="s">
        <v>154</v>
      </c>
      <c r="B306">
        <v>3</v>
      </c>
      <c r="C306">
        <v>1</v>
      </c>
      <c r="D306" t="s">
        <v>12</v>
      </c>
      <c r="E306" t="s">
        <v>0</v>
      </c>
      <c r="F306">
        <v>84</v>
      </c>
      <c r="G306" s="3">
        <v>0.74</v>
      </c>
      <c r="H306" s="3"/>
      <c r="I306">
        <v>2</v>
      </c>
      <c r="J306" t="s">
        <v>112</v>
      </c>
      <c r="O306" t="s">
        <v>105</v>
      </c>
      <c r="P306" t="s">
        <v>219</v>
      </c>
    </row>
    <row r="307" spans="1:16" x14ac:dyDescent="0.2">
      <c r="A307" t="s">
        <v>155</v>
      </c>
      <c r="B307" t="s">
        <v>159</v>
      </c>
      <c r="C307">
        <v>1</v>
      </c>
      <c r="D307" t="s">
        <v>51</v>
      </c>
      <c r="E307" t="s">
        <v>0</v>
      </c>
      <c r="F307">
        <v>138</v>
      </c>
      <c r="G307" s="3">
        <v>0.73</v>
      </c>
      <c r="H307" s="3"/>
      <c r="I307">
        <v>2</v>
      </c>
      <c r="J307" t="s">
        <v>112</v>
      </c>
      <c r="N307" t="s">
        <v>454</v>
      </c>
      <c r="O307" t="s">
        <v>105</v>
      </c>
      <c r="P307" t="s">
        <v>219</v>
      </c>
    </row>
    <row r="308" spans="1:16" x14ac:dyDescent="0.2">
      <c r="A308" t="s">
        <v>155</v>
      </c>
      <c r="B308" t="s">
        <v>159</v>
      </c>
      <c r="C308">
        <v>1</v>
      </c>
      <c r="D308" t="s">
        <v>51</v>
      </c>
      <c r="E308" t="s">
        <v>0</v>
      </c>
      <c r="F308">
        <v>138</v>
      </c>
      <c r="G308" s="3">
        <v>0.52</v>
      </c>
      <c r="H308" s="3"/>
      <c r="I308">
        <v>2</v>
      </c>
      <c r="J308" t="s">
        <v>112</v>
      </c>
      <c r="N308" t="s">
        <v>454</v>
      </c>
      <c r="O308" t="s">
        <v>105</v>
      </c>
      <c r="P308" t="s">
        <v>219</v>
      </c>
    </row>
    <row r="309" spans="1:16" x14ac:dyDescent="0.2">
      <c r="A309" t="s">
        <v>155</v>
      </c>
      <c r="B309">
        <v>2</v>
      </c>
      <c r="C309">
        <v>1</v>
      </c>
      <c r="D309" t="s">
        <v>51</v>
      </c>
      <c r="E309" t="s">
        <v>3</v>
      </c>
      <c r="F309">
        <v>115</v>
      </c>
      <c r="G309" s="3">
        <v>0.63</v>
      </c>
      <c r="H309" s="3"/>
      <c r="K309" t="s">
        <v>158</v>
      </c>
      <c r="N309" t="s">
        <v>157</v>
      </c>
      <c r="O309" t="s">
        <v>105</v>
      </c>
      <c r="P309" t="s">
        <v>219</v>
      </c>
    </row>
    <row r="310" spans="1:16" x14ac:dyDescent="0.2">
      <c r="A310" t="s">
        <v>155</v>
      </c>
      <c r="B310">
        <v>2</v>
      </c>
      <c r="C310">
        <v>1</v>
      </c>
      <c r="D310" t="s">
        <v>51</v>
      </c>
      <c r="E310" t="s">
        <v>3</v>
      </c>
      <c r="F310">
        <v>115</v>
      </c>
      <c r="G310" s="3">
        <v>0.49</v>
      </c>
      <c r="H310" s="3"/>
      <c r="K310" t="s">
        <v>158</v>
      </c>
      <c r="N310" t="s">
        <v>156</v>
      </c>
      <c r="O310" t="s">
        <v>105</v>
      </c>
      <c r="P310" t="s">
        <v>219</v>
      </c>
    </row>
    <row r="311" spans="1:16" x14ac:dyDescent="0.2">
      <c r="A311" t="s">
        <v>160</v>
      </c>
      <c r="B311">
        <v>1</v>
      </c>
      <c r="C311">
        <v>1</v>
      </c>
      <c r="D311" t="s">
        <v>51</v>
      </c>
      <c r="E311" t="s">
        <v>0</v>
      </c>
      <c r="F311">
        <v>32</v>
      </c>
      <c r="G311" s="3">
        <v>0.85</v>
      </c>
      <c r="H311" s="3"/>
      <c r="I311">
        <v>12</v>
      </c>
      <c r="O311" t="s">
        <v>105</v>
      </c>
      <c r="P311" t="s">
        <v>220</v>
      </c>
    </row>
    <row r="312" spans="1:16" x14ac:dyDescent="0.2">
      <c r="A312" t="s">
        <v>160</v>
      </c>
      <c r="B312">
        <v>2</v>
      </c>
      <c r="C312">
        <v>1</v>
      </c>
      <c r="D312" t="s">
        <v>51</v>
      </c>
      <c r="E312" t="s">
        <v>0</v>
      </c>
      <c r="F312">
        <v>43</v>
      </c>
      <c r="G312" s="3">
        <v>0.81</v>
      </c>
      <c r="H312" s="3"/>
      <c r="I312">
        <v>12</v>
      </c>
      <c r="O312" t="s">
        <v>105</v>
      </c>
      <c r="P312" t="s">
        <v>220</v>
      </c>
    </row>
    <row r="313" spans="1:16" x14ac:dyDescent="0.2">
      <c r="A313" t="s">
        <v>160</v>
      </c>
      <c r="B313">
        <v>3</v>
      </c>
      <c r="C313">
        <v>1</v>
      </c>
      <c r="D313" t="s">
        <v>51</v>
      </c>
      <c r="E313" t="s">
        <v>0</v>
      </c>
      <c r="F313">
        <v>45</v>
      </c>
      <c r="G313" s="3">
        <v>0.95</v>
      </c>
      <c r="H313" s="3"/>
      <c r="I313">
        <v>12</v>
      </c>
      <c r="O313" t="s">
        <v>105</v>
      </c>
      <c r="P313" t="s">
        <v>220</v>
      </c>
    </row>
    <row r="314" spans="1:16" x14ac:dyDescent="0.2">
      <c r="A314" t="s">
        <v>160</v>
      </c>
      <c r="B314">
        <v>4</v>
      </c>
      <c r="C314">
        <v>1</v>
      </c>
      <c r="D314" t="s">
        <v>51</v>
      </c>
      <c r="E314" t="s">
        <v>0</v>
      </c>
      <c r="F314">
        <v>38</v>
      </c>
      <c r="G314" s="3">
        <v>0.9</v>
      </c>
      <c r="H314" s="3"/>
      <c r="I314">
        <v>12</v>
      </c>
      <c r="O314" t="s">
        <v>105</v>
      </c>
      <c r="P314" t="s">
        <v>220</v>
      </c>
    </row>
    <row r="315" spans="1:16" x14ac:dyDescent="0.2">
      <c r="A315" t="s">
        <v>160</v>
      </c>
      <c r="B315">
        <v>5</v>
      </c>
      <c r="C315">
        <v>1</v>
      </c>
      <c r="D315" t="s">
        <v>51</v>
      </c>
      <c r="E315" t="s">
        <v>0</v>
      </c>
      <c r="F315">
        <v>39</v>
      </c>
      <c r="G315" s="3">
        <v>0.9</v>
      </c>
      <c r="H315" s="3"/>
      <c r="I315">
        <v>12</v>
      </c>
      <c r="O315" t="s">
        <v>105</v>
      </c>
      <c r="P315" t="s">
        <v>220</v>
      </c>
    </row>
    <row r="316" spans="1:16" x14ac:dyDescent="0.2">
      <c r="A316" t="s">
        <v>160</v>
      </c>
      <c r="B316">
        <v>6</v>
      </c>
      <c r="C316">
        <v>1</v>
      </c>
      <c r="D316" t="s">
        <v>51</v>
      </c>
      <c r="E316" t="s">
        <v>0</v>
      </c>
      <c r="F316">
        <v>55</v>
      </c>
      <c r="G316" s="3">
        <v>0.85</v>
      </c>
      <c r="H316" s="3"/>
      <c r="I316">
        <v>12</v>
      </c>
      <c r="O316" t="s">
        <v>105</v>
      </c>
      <c r="P316" t="s">
        <v>220</v>
      </c>
    </row>
    <row r="317" spans="1:16" x14ac:dyDescent="0.2">
      <c r="A317" t="s">
        <v>162</v>
      </c>
      <c r="B317">
        <v>1</v>
      </c>
      <c r="C317">
        <v>1</v>
      </c>
      <c r="D317" t="s">
        <v>161</v>
      </c>
      <c r="E317" t="s">
        <v>0</v>
      </c>
      <c r="F317">
        <v>188</v>
      </c>
      <c r="G317" s="3">
        <v>0.28999999999999998</v>
      </c>
      <c r="H317" s="3"/>
      <c r="I317">
        <v>2</v>
      </c>
      <c r="N317" t="s">
        <v>163</v>
      </c>
      <c r="O317" t="s">
        <v>105</v>
      </c>
      <c r="P317" t="s">
        <v>219</v>
      </c>
    </row>
    <row r="318" spans="1:16" x14ac:dyDescent="0.2">
      <c r="A318" t="s">
        <v>164</v>
      </c>
      <c r="B318">
        <v>1</v>
      </c>
      <c r="C318">
        <v>1</v>
      </c>
      <c r="D318" t="s">
        <v>161</v>
      </c>
      <c r="E318" t="s">
        <v>0</v>
      </c>
      <c r="F318">
        <v>49</v>
      </c>
      <c r="G318" s="3">
        <f>FISHERINV(AVERAGE(FISHER(0.629),FISHER(0.812),FISHER(0.877),FISHER(0.84)))</f>
        <v>0.80550939691185719</v>
      </c>
      <c r="H318" s="3"/>
      <c r="I318">
        <v>2</v>
      </c>
      <c r="L318" t="s">
        <v>165</v>
      </c>
      <c r="M318">
        <v>4</v>
      </c>
      <c r="O318" t="s">
        <v>112</v>
      </c>
      <c r="P318" t="s">
        <v>219</v>
      </c>
    </row>
    <row r="319" spans="1:16" x14ac:dyDescent="0.2">
      <c r="A319" t="s">
        <v>166</v>
      </c>
      <c r="B319">
        <v>1</v>
      </c>
      <c r="C319">
        <v>1</v>
      </c>
      <c r="D319" t="s">
        <v>161</v>
      </c>
      <c r="E319" t="s">
        <v>0</v>
      </c>
      <c r="F319">
        <f>23+24</f>
        <v>47</v>
      </c>
      <c r="G319" s="3">
        <f>FISHERINV(AVERAGE(FISHER(0.45),FISHER(0.75)))</f>
        <v>0.62234761038705577</v>
      </c>
      <c r="H319" s="3"/>
      <c r="I319">
        <v>2</v>
      </c>
      <c r="L319" t="s">
        <v>167</v>
      </c>
      <c r="M319">
        <v>2</v>
      </c>
      <c r="O319" t="s">
        <v>112</v>
      </c>
      <c r="P319" t="s">
        <v>219</v>
      </c>
    </row>
    <row r="320" spans="1:16" x14ac:dyDescent="0.2">
      <c r="A320" t="s">
        <v>166</v>
      </c>
      <c r="B320">
        <v>2</v>
      </c>
      <c r="C320">
        <v>1</v>
      </c>
      <c r="D320" t="s">
        <v>161</v>
      </c>
      <c r="E320" t="s">
        <v>0</v>
      </c>
      <c r="F320">
        <f>25+32</f>
        <v>57</v>
      </c>
      <c r="G320" s="3">
        <f>FISHERINV(AVERAGE(FISHER(0.29),FISHER(0.37)))</f>
        <v>0.33059372268373965</v>
      </c>
      <c r="H320" s="3"/>
      <c r="I320">
        <v>2</v>
      </c>
      <c r="L320" t="s">
        <v>167</v>
      </c>
      <c r="M320">
        <v>2</v>
      </c>
      <c r="O320" t="s">
        <v>112</v>
      </c>
      <c r="P320" t="s">
        <v>219</v>
      </c>
    </row>
    <row r="321" spans="1:16" x14ac:dyDescent="0.2">
      <c r="A321" t="s">
        <v>166</v>
      </c>
      <c r="B321">
        <v>3</v>
      </c>
      <c r="C321">
        <v>1</v>
      </c>
      <c r="D321" t="s">
        <v>161</v>
      </c>
      <c r="E321" t="s">
        <v>0</v>
      </c>
      <c r="F321">
        <f>32+42</f>
        <v>74</v>
      </c>
      <c r="G321" s="3">
        <f>FISHERINV(AVERAGE(FISHER(0.6),FISHER(0.35)))</f>
        <v>0.4848423580970444</v>
      </c>
      <c r="H321" s="3"/>
      <c r="I321">
        <v>2</v>
      </c>
      <c r="L321" t="s">
        <v>167</v>
      </c>
      <c r="M321">
        <v>2</v>
      </c>
      <c r="O321" t="s">
        <v>112</v>
      </c>
      <c r="P321" t="s">
        <v>219</v>
      </c>
    </row>
    <row r="322" spans="1:16" x14ac:dyDescent="0.2">
      <c r="A322" t="s">
        <v>168</v>
      </c>
      <c r="B322">
        <v>1</v>
      </c>
      <c r="C322">
        <v>1</v>
      </c>
      <c r="D322" t="s">
        <v>161</v>
      </c>
      <c r="E322" t="s">
        <v>0</v>
      </c>
      <c r="F322">
        <f t="shared" ref="F322:F331" si="13">76/3</f>
        <v>25.333333333333332</v>
      </c>
      <c r="G322" s="3">
        <v>0.7</v>
      </c>
      <c r="H322" s="3"/>
      <c r="I322">
        <v>2</v>
      </c>
      <c r="N322" t="s">
        <v>600</v>
      </c>
      <c r="O322" t="s">
        <v>105</v>
      </c>
      <c r="P322" t="s">
        <v>219</v>
      </c>
    </row>
    <row r="323" spans="1:16" x14ac:dyDescent="0.2">
      <c r="A323" t="s">
        <v>168</v>
      </c>
      <c r="B323">
        <v>1</v>
      </c>
      <c r="C323">
        <v>1</v>
      </c>
      <c r="D323" t="s">
        <v>161</v>
      </c>
      <c r="E323" t="s">
        <v>0</v>
      </c>
      <c r="F323">
        <f t="shared" si="13"/>
        <v>25.333333333333332</v>
      </c>
      <c r="G323" s="3">
        <v>0.73</v>
      </c>
      <c r="H323" s="3"/>
      <c r="I323">
        <v>2</v>
      </c>
      <c r="N323" t="s">
        <v>602</v>
      </c>
      <c r="O323" t="s">
        <v>105</v>
      </c>
      <c r="P323" t="s">
        <v>219</v>
      </c>
    </row>
    <row r="324" spans="1:16" x14ac:dyDescent="0.2">
      <c r="A324" t="s">
        <v>168</v>
      </c>
      <c r="B324">
        <v>1</v>
      </c>
      <c r="C324">
        <v>1</v>
      </c>
      <c r="D324" t="s">
        <v>161</v>
      </c>
      <c r="E324" t="s">
        <v>0</v>
      </c>
      <c r="F324">
        <f t="shared" si="13"/>
        <v>25.333333333333332</v>
      </c>
      <c r="G324" s="3">
        <v>0.63</v>
      </c>
      <c r="H324" s="3"/>
      <c r="I324">
        <v>2</v>
      </c>
      <c r="N324" t="s">
        <v>601</v>
      </c>
      <c r="O324" t="s">
        <v>105</v>
      </c>
      <c r="P324" t="s">
        <v>219</v>
      </c>
    </row>
    <row r="325" spans="1:16" x14ac:dyDescent="0.2">
      <c r="A325" t="s">
        <v>168</v>
      </c>
      <c r="B325">
        <v>1</v>
      </c>
      <c r="C325">
        <v>2</v>
      </c>
      <c r="D325" t="s">
        <v>161</v>
      </c>
      <c r="E325" t="s">
        <v>0</v>
      </c>
      <c r="F325">
        <f t="shared" si="13"/>
        <v>25.333333333333332</v>
      </c>
      <c r="G325" s="3">
        <v>0.4</v>
      </c>
      <c r="H325" s="3"/>
      <c r="I325">
        <v>2</v>
      </c>
      <c r="N325" t="s">
        <v>603</v>
      </c>
      <c r="O325" t="s">
        <v>105</v>
      </c>
      <c r="P325" t="s">
        <v>219</v>
      </c>
    </row>
    <row r="326" spans="1:16" x14ac:dyDescent="0.2">
      <c r="A326" t="s">
        <v>168</v>
      </c>
      <c r="B326">
        <v>1</v>
      </c>
      <c r="C326">
        <v>2</v>
      </c>
      <c r="D326" t="s">
        <v>161</v>
      </c>
      <c r="E326" t="s">
        <v>0</v>
      </c>
      <c r="F326">
        <f t="shared" si="13"/>
        <v>25.333333333333332</v>
      </c>
      <c r="G326" s="3">
        <v>0.62</v>
      </c>
      <c r="H326" s="3"/>
      <c r="I326">
        <v>2</v>
      </c>
      <c r="N326" t="s">
        <v>604</v>
      </c>
      <c r="O326" t="s">
        <v>105</v>
      </c>
      <c r="P326" t="s">
        <v>219</v>
      </c>
    </row>
    <row r="327" spans="1:16" x14ac:dyDescent="0.2">
      <c r="A327" t="s">
        <v>168</v>
      </c>
      <c r="B327">
        <v>1</v>
      </c>
      <c r="C327">
        <v>3</v>
      </c>
      <c r="D327" t="s">
        <v>161</v>
      </c>
      <c r="E327" t="s">
        <v>0</v>
      </c>
      <c r="F327">
        <f t="shared" si="13"/>
        <v>25.333333333333332</v>
      </c>
      <c r="G327" s="3">
        <v>0.61</v>
      </c>
      <c r="H327" s="3"/>
      <c r="I327">
        <v>2</v>
      </c>
      <c r="N327" t="s">
        <v>170</v>
      </c>
      <c r="O327" t="s">
        <v>105</v>
      </c>
      <c r="P327" t="s">
        <v>219</v>
      </c>
    </row>
    <row r="328" spans="1:16" x14ac:dyDescent="0.2">
      <c r="A328" t="s">
        <v>168</v>
      </c>
      <c r="B328">
        <v>1</v>
      </c>
      <c r="C328">
        <v>1</v>
      </c>
      <c r="D328" t="s">
        <v>161</v>
      </c>
      <c r="E328" t="s">
        <v>3</v>
      </c>
      <c r="F328">
        <f t="shared" si="13"/>
        <v>25.333333333333332</v>
      </c>
      <c r="G328" s="3">
        <v>0.51</v>
      </c>
      <c r="H328" s="3"/>
      <c r="K328" t="s">
        <v>372</v>
      </c>
      <c r="N328" t="s">
        <v>563</v>
      </c>
      <c r="O328" t="s">
        <v>105</v>
      </c>
      <c r="P328" t="s">
        <v>219</v>
      </c>
    </row>
    <row r="329" spans="1:16" x14ac:dyDescent="0.2">
      <c r="A329" t="s">
        <v>168</v>
      </c>
      <c r="B329">
        <v>1</v>
      </c>
      <c r="C329">
        <v>1</v>
      </c>
      <c r="D329" t="s">
        <v>161</v>
      </c>
      <c r="E329" t="s">
        <v>3</v>
      </c>
      <c r="F329">
        <f t="shared" si="13"/>
        <v>25.333333333333332</v>
      </c>
      <c r="G329" s="3">
        <v>0.3</v>
      </c>
      <c r="H329" s="3"/>
      <c r="K329" t="s">
        <v>372</v>
      </c>
      <c r="N329" t="s">
        <v>564</v>
      </c>
      <c r="O329" t="s">
        <v>105</v>
      </c>
      <c r="P329" t="s">
        <v>219</v>
      </c>
    </row>
    <row r="330" spans="1:16" x14ac:dyDescent="0.2">
      <c r="A330" t="s">
        <v>168</v>
      </c>
      <c r="B330">
        <v>1</v>
      </c>
      <c r="C330">
        <v>1</v>
      </c>
      <c r="D330" t="s">
        <v>161</v>
      </c>
      <c r="E330" t="s">
        <v>3</v>
      </c>
      <c r="F330">
        <f t="shared" si="13"/>
        <v>25.333333333333332</v>
      </c>
      <c r="G330" s="3">
        <v>0.59</v>
      </c>
      <c r="H330" s="3"/>
      <c r="K330" t="s">
        <v>372</v>
      </c>
      <c r="N330" t="s">
        <v>565</v>
      </c>
      <c r="O330" t="s">
        <v>105</v>
      </c>
      <c r="P330" t="s">
        <v>219</v>
      </c>
    </row>
    <row r="331" spans="1:16" x14ac:dyDescent="0.2">
      <c r="A331" t="s">
        <v>168</v>
      </c>
      <c r="B331">
        <v>1</v>
      </c>
      <c r="C331">
        <v>2</v>
      </c>
      <c r="D331" t="s">
        <v>161</v>
      </c>
      <c r="E331" t="s">
        <v>3</v>
      </c>
      <c r="F331">
        <f t="shared" si="13"/>
        <v>25.333333333333332</v>
      </c>
      <c r="G331" s="3">
        <v>0.32</v>
      </c>
      <c r="H331" s="3"/>
      <c r="K331" t="s">
        <v>372</v>
      </c>
      <c r="N331" t="s">
        <v>169</v>
      </c>
      <c r="O331" t="s">
        <v>105</v>
      </c>
      <c r="P331" t="s">
        <v>219</v>
      </c>
    </row>
    <row r="332" spans="1:16" x14ac:dyDescent="0.2">
      <c r="A332" t="s">
        <v>171</v>
      </c>
      <c r="B332">
        <v>1</v>
      </c>
      <c r="C332">
        <v>1</v>
      </c>
      <c r="D332" t="s">
        <v>161</v>
      </c>
      <c r="E332" t="s">
        <v>0</v>
      </c>
      <c r="F332">
        <v>118</v>
      </c>
      <c r="G332" s="3">
        <v>0.78</v>
      </c>
      <c r="H332" s="3"/>
      <c r="I332">
        <v>3</v>
      </c>
      <c r="O332" t="s">
        <v>105</v>
      </c>
      <c r="P332" t="s">
        <v>219</v>
      </c>
    </row>
    <row r="333" spans="1:16" x14ac:dyDescent="0.2">
      <c r="A333" t="s">
        <v>172</v>
      </c>
      <c r="B333">
        <v>1</v>
      </c>
      <c r="C333">
        <v>1</v>
      </c>
      <c r="D333" t="s">
        <v>161</v>
      </c>
      <c r="E333" t="s">
        <v>0</v>
      </c>
      <c r="F333">
        <f>16+15</f>
        <v>31</v>
      </c>
      <c r="G333" s="3">
        <f>FISHERINV(AVERAGE(FISHER(0.23),FISHER(0.44)))</f>
        <v>0.33921937730655999</v>
      </c>
      <c r="H333" s="3"/>
      <c r="I333">
        <v>2</v>
      </c>
      <c r="L333" t="s">
        <v>173</v>
      </c>
      <c r="M333">
        <v>2</v>
      </c>
      <c r="O333" t="s">
        <v>112</v>
      </c>
      <c r="P333" t="s">
        <v>219</v>
      </c>
    </row>
    <row r="334" spans="1:16" x14ac:dyDescent="0.2">
      <c r="A334" t="s">
        <v>172</v>
      </c>
      <c r="B334">
        <v>2</v>
      </c>
      <c r="C334">
        <v>1</v>
      </c>
      <c r="D334" t="s">
        <v>161</v>
      </c>
      <c r="E334" t="s">
        <v>0</v>
      </c>
      <c r="F334">
        <v>19</v>
      </c>
      <c r="G334" s="3">
        <v>0.81</v>
      </c>
      <c r="H334" s="3"/>
      <c r="I334">
        <v>2</v>
      </c>
      <c r="O334" t="s">
        <v>105</v>
      </c>
      <c r="P334" t="s">
        <v>376</v>
      </c>
    </row>
    <row r="335" spans="1:16" x14ac:dyDescent="0.2">
      <c r="A335" t="s">
        <v>174</v>
      </c>
      <c r="B335">
        <v>1</v>
      </c>
      <c r="C335">
        <v>1</v>
      </c>
      <c r="D335" t="s">
        <v>12</v>
      </c>
      <c r="E335" t="s">
        <v>0</v>
      </c>
      <c r="F335">
        <v>32</v>
      </c>
      <c r="G335" s="3">
        <v>0.76</v>
      </c>
      <c r="H335" s="3"/>
      <c r="I335">
        <v>2</v>
      </c>
      <c r="O335" t="s">
        <v>105</v>
      </c>
      <c r="P335" t="s">
        <v>376</v>
      </c>
    </row>
    <row r="336" spans="1:16" x14ac:dyDescent="0.2">
      <c r="A336" t="s">
        <v>174</v>
      </c>
      <c r="B336">
        <v>1</v>
      </c>
      <c r="C336">
        <v>1</v>
      </c>
      <c r="D336" t="s">
        <v>161</v>
      </c>
      <c r="E336" t="s">
        <v>0</v>
      </c>
      <c r="F336">
        <v>32</v>
      </c>
      <c r="G336" s="3">
        <v>0.71499999999999997</v>
      </c>
      <c r="H336" s="3"/>
      <c r="I336">
        <v>2</v>
      </c>
      <c r="O336" t="s">
        <v>105</v>
      </c>
      <c r="P336" t="s">
        <v>376</v>
      </c>
    </row>
    <row r="337" spans="1:16" x14ac:dyDescent="0.2">
      <c r="A337" t="s">
        <v>175</v>
      </c>
      <c r="B337">
        <v>1</v>
      </c>
      <c r="C337">
        <v>1</v>
      </c>
      <c r="D337" t="s">
        <v>12</v>
      </c>
      <c r="E337" t="s">
        <v>0</v>
      </c>
      <c r="F337">
        <v>26</v>
      </c>
      <c r="G337" s="3">
        <v>0.46</v>
      </c>
      <c r="H337" s="3"/>
      <c r="I337">
        <v>2</v>
      </c>
      <c r="O337" t="s">
        <v>105</v>
      </c>
      <c r="P337" t="s">
        <v>376</v>
      </c>
    </row>
    <row r="338" spans="1:16" x14ac:dyDescent="0.2">
      <c r="A338" t="s">
        <v>175</v>
      </c>
      <c r="B338">
        <v>1</v>
      </c>
      <c r="C338">
        <v>1</v>
      </c>
      <c r="D338" t="s">
        <v>161</v>
      </c>
      <c r="E338" t="s">
        <v>0</v>
      </c>
      <c r="F338">
        <v>26</v>
      </c>
      <c r="G338" s="3">
        <v>0.41</v>
      </c>
      <c r="H338" s="3"/>
      <c r="I338">
        <v>2</v>
      </c>
      <c r="O338" t="s">
        <v>105</v>
      </c>
      <c r="P338" t="s">
        <v>376</v>
      </c>
    </row>
    <row r="339" spans="1:16" x14ac:dyDescent="0.2">
      <c r="A339" t="s">
        <v>176</v>
      </c>
      <c r="B339">
        <v>1</v>
      </c>
      <c r="C339">
        <v>1</v>
      </c>
      <c r="D339" t="s">
        <v>161</v>
      </c>
      <c r="E339" t="s">
        <v>0</v>
      </c>
      <c r="F339">
        <v>47</v>
      </c>
      <c r="G339" s="3">
        <v>0.64400000000000002</v>
      </c>
      <c r="H339" s="3"/>
      <c r="I339">
        <v>2</v>
      </c>
      <c r="O339" t="s">
        <v>105</v>
      </c>
      <c r="P339" t="s">
        <v>376</v>
      </c>
    </row>
    <row r="340" spans="1:16" x14ac:dyDescent="0.2">
      <c r="A340" t="s">
        <v>179</v>
      </c>
      <c r="B340">
        <v>2</v>
      </c>
      <c r="C340">
        <v>1</v>
      </c>
      <c r="D340" t="s">
        <v>161</v>
      </c>
      <c r="E340" t="s">
        <v>3</v>
      </c>
      <c r="F340">
        <v>23</v>
      </c>
      <c r="G340" s="3">
        <v>0.49</v>
      </c>
      <c r="H340" s="3"/>
      <c r="K340" t="s">
        <v>177</v>
      </c>
      <c r="O340" t="s">
        <v>105</v>
      </c>
      <c r="P340" t="s">
        <v>376</v>
      </c>
    </row>
    <row r="341" spans="1:16" x14ac:dyDescent="0.2">
      <c r="A341" t="s">
        <v>180</v>
      </c>
      <c r="B341">
        <v>1</v>
      </c>
      <c r="C341">
        <v>1</v>
      </c>
      <c r="D341" t="s">
        <v>161</v>
      </c>
      <c r="E341" t="s">
        <v>0</v>
      </c>
      <c r="F341">
        <v>58</v>
      </c>
      <c r="G341" s="3">
        <v>0.59599999999999997</v>
      </c>
      <c r="H341" s="3"/>
      <c r="I341">
        <v>2</v>
      </c>
      <c r="O341" t="s">
        <v>105</v>
      </c>
      <c r="P341" t="s">
        <v>376</v>
      </c>
    </row>
    <row r="342" spans="1:16" x14ac:dyDescent="0.2">
      <c r="A342" t="s">
        <v>181</v>
      </c>
      <c r="B342">
        <v>1</v>
      </c>
      <c r="C342">
        <v>1</v>
      </c>
      <c r="D342" t="s">
        <v>161</v>
      </c>
      <c r="E342" t="s">
        <v>0</v>
      </c>
      <c r="F342">
        <v>79</v>
      </c>
      <c r="G342" s="3">
        <f t="shared" ref="G342" si="14">(2*H342)/(1+H342)</f>
        <v>0.83720930232558133</v>
      </c>
      <c r="H342" s="3">
        <v>0.72</v>
      </c>
      <c r="I342">
        <v>2</v>
      </c>
      <c r="O342" t="s">
        <v>105</v>
      </c>
      <c r="P342" t="s">
        <v>376</v>
      </c>
    </row>
    <row r="343" spans="1:16" x14ac:dyDescent="0.2">
      <c r="A343" t="s">
        <v>182</v>
      </c>
      <c r="B343">
        <v>1</v>
      </c>
      <c r="C343">
        <v>1</v>
      </c>
      <c r="D343" t="s">
        <v>36</v>
      </c>
      <c r="E343" t="s">
        <v>0</v>
      </c>
      <c r="F343">
        <v>75</v>
      </c>
      <c r="G343" s="3">
        <v>0.44</v>
      </c>
      <c r="H343" s="3"/>
      <c r="I343">
        <v>16</v>
      </c>
      <c r="N343" t="s">
        <v>466</v>
      </c>
      <c r="O343" t="s">
        <v>105</v>
      </c>
      <c r="P343" t="s">
        <v>219</v>
      </c>
    </row>
    <row r="344" spans="1:16" x14ac:dyDescent="0.2">
      <c r="A344" t="s">
        <v>182</v>
      </c>
      <c r="B344">
        <v>1</v>
      </c>
      <c r="C344">
        <v>1</v>
      </c>
      <c r="D344" t="s">
        <v>36</v>
      </c>
      <c r="E344" t="s">
        <v>0</v>
      </c>
      <c r="F344">
        <v>75</v>
      </c>
      <c r="G344" s="3">
        <v>0.49</v>
      </c>
      <c r="H344" s="3"/>
      <c r="I344">
        <v>16</v>
      </c>
      <c r="N344" t="s">
        <v>467</v>
      </c>
      <c r="O344" t="s">
        <v>105</v>
      </c>
      <c r="P344" t="s">
        <v>219</v>
      </c>
    </row>
    <row r="345" spans="1:16" x14ac:dyDescent="0.2">
      <c r="A345" t="s">
        <v>182</v>
      </c>
      <c r="B345">
        <v>1</v>
      </c>
      <c r="C345">
        <v>1</v>
      </c>
      <c r="D345" t="s">
        <v>184</v>
      </c>
      <c r="E345" t="s">
        <v>0</v>
      </c>
      <c r="F345">
        <v>75</v>
      </c>
      <c r="G345" s="3">
        <v>0.66</v>
      </c>
      <c r="H345" s="3"/>
      <c r="I345">
        <v>16</v>
      </c>
      <c r="N345" t="s">
        <v>466</v>
      </c>
      <c r="O345" t="s">
        <v>105</v>
      </c>
      <c r="P345" t="s">
        <v>219</v>
      </c>
    </row>
    <row r="346" spans="1:16" x14ac:dyDescent="0.2">
      <c r="A346" t="s">
        <v>182</v>
      </c>
      <c r="B346">
        <v>1</v>
      </c>
      <c r="C346">
        <v>1</v>
      </c>
      <c r="D346" t="s">
        <v>184</v>
      </c>
      <c r="E346" t="s">
        <v>0</v>
      </c>
      <c r="F346">
        <v>75</v>
      </c>
      <c r="G346" s="3">
        <v>0.7</v>
      </c>
      <c r="H346" s="3"/>
      <c r="I346">
        <v>16</v>
      </c>
      <c r="N346" t="s">
        <v>467</v>
      </c>
      <c r="O346" t="s">
        <v>105</v>
      </c>
      <c r="P346" t="s">
        <v>219</v>
      </c>
    </row>
    <row r="347" spans="1:16" x14ac:dyDescent="0.2">
      <c r="A347" t="s">
        <v>182</v>
      </c>
      <c r="B347">
        <v>1</v>
      </c>
      <c r="C347">
        <v>1</v>
      </c>
      <c r="D347" t="s">
        <v>36</v>
      </c>
      <c r="E347" t="s">
        <v>3</v>
      </c>
      <c r="F347">
        <v>75</v>
      </c>
      <c r="G347" s="3">
        <v>0.42</v>
      </c>
      <c r="H347" s="3"/>
      <c r="K347" t="s">
        <v>183</v>
      </c>
      <c r="O347" t="s">
        <v>105</v>
      </c>
      <c r="P347" t="s">
        <v>219</v>
      </c>
    </row>
    <row r="348" spans="1:16" x14ac:dyDescent="0.2">
      <c r="A348" t="s">
        <v>182</v>
      </c>
      <c r="B348">
        <v>1</v>
      </c>
      <c r="C348">
        <v>1</v>
      </c>
      <c r="D348" t="s">
        <v>184</v>
      </c>
      <c r="E348" t="s">
        <v>3</v>
      </c>
      <c r="F348">
        <v>75</v>
      </c>
      <c r="G348" s="3">
        <v>0.35</v>
      </c>
      <c r="H348" s="3"/>
      <c r="K348" t="s">
        <v>183</v>
      </c>
      <c r="O348" t="s">
        <v>105</v>
      </c>
      <c r="P348" t="s">
        <v>219</v>
      </c>
    </row>
    <row r="349" spans="1:16" x14ac:dyDescent="0.2">
      <c r="A349" t="s">
        <v>182</v>
      </c>
      <c r="B349">
        <v>2</v>
      </c>
      <c r="C349">
        <v>1</v>
      </c>
      <c r="D349" t="s">
        <v>38</v>
      </c>
      <c r="E349" t="s">
        <v>0</v>
      </c>
      <c r="F349">
        <v>69</v>
      </c>
      <c r="G349" s="3">
        <v>0.75</v>
      </c>
      <c r="H349" s="3"/>
      <c r="I349">
        <v>2</v>
      </c>
      <c r="J349" t="s">
        <v>112</v>
      </c>
      <c r="K349" t="s">
        <v>609</v>
      </c>
      <c r="N349" t="s">
        <v>607</v>
      </c>
      <c r="O349" t="s">
        <v>105</v>
      </c>
      <c r="P349" t="s">
        <v>219</v>
      </c>
    </row>
    <row r="350" spans="1:16" x14ac:dyDescent="0.2">
      <c r="A350" t="s">
        <v>182</v>
      </c>
      <c r="B350">
        <v>2</v>
      </c>
      <c r="C350">
        <v>1</v>
      </c>
      <c r="D350" t="s">
        <v>38</v>
      </c>
      <c r="E350" t="s">
        <v>0</v>
      </c>
      <c r="F350">
        <v>69</v>
      </c>
      <c r="G350" s="3">
        <v>0.53</v>
      </c>
      <c r="H350" s="3"/>
      <c r="I350">
        <v>2</v>
      </c>
      <c r="J350" t="s">
        <v>112</v>
      </c>
      <c r="K350" t="s">
        <v>609</v>
      </c>
      <c r="N350" t="s">
        <v>608</v>
      </c>
      <c r="O350" t="s">
        <v>105</v>
      </c>
      <c r="P350" t="s">
        <v>219</v>
      </c>
    </row>
    <row r="351" spans="1:16" x14ac:dyDescent="0.2">
      <c r="A351" t="s">
        <v>182</v>
      </c>
      <c r="B351">
        <v>2</v>
      </c>
      <c r="C351">
        <v>1</v>
      </c>
      <c r="D351" t="s">
        <v>38</v>
      </c>
      <c r="E351" t="s">
        <v>3</v>
      </c>
      <c r="F351">
        <v>69</v>
      </c>
      <c r="G351" s="3">
        <v>0.63</v>
      </c>
      <c r="H351" s="3"/>
      <c r="O351" t="s">
        <v>105</v>
      </c>
      <c r="P351" t="s">
        <v>219</v>
      </c>
    </row>
    <row r="352" spans="1:16" x14ac:dyDescent="0.2">
      <c r="A352" t="s">
        <v>185</v>
      </c>
      <c r="B352">
        <v>1</v>
      </c>
      <c r="C352">
        <v>1</v>
      </c>
      <c r="D352" t="s">
        <v>12</v>
      </c>
      <c r="E352" t="s">
        <v>0</v>
      </c>
      <c r="F352">
        <v>45</v>
      </c>
      <c r="G352" s="3">
        <v>0.88</v>
      </c>
      <c r="H352" s="3"/>
      <c r="I352">
        <v>2</v>
      </c>
      <c r="O352" t="s">
        <v>105</v>
      </c>
      <c r="P352" t="s">
        <v>219</v>
      </c>
    </row>
    <row r="353" spans="1:16" x14ac:dyDescent="0.2">
      <c r="A353" t="s">
        <v>185</v>
      </c>
      <c r="B353">
        <v>1</v>
      </c>
      <c r="C353">
        <v>1</v>
      </c>
      <c r="D353" t="s">
        <v>36</v>
      </c>
      <c r="E353" t="s">
        <v>0</v>
      </c>
      <c r="F353">
        <v>47</v>
      </c>
      <c r="G353" s="3">
        <v>-0.2</v>
      </c>
      <c r="H353" s="3"/>
      <c r="I353">
        <v>2</v>
      </c>
      <c r="N353" t="s">
        <v>186</v>
      </c>
      <c r="O353" t="s">
        <v>105</v>
      </c>
      <c r="P353" t="s">
        <v>219</v>
      </c>
    </row>
    <row r="354" spans="1:16" x14ac:dyDescent="0.2">
      <c r="A354" t="s">
        <v>185</v>
      </c>
      <c r="B354">
        <v>2</v>
      </c>
      <c r="C354">
        <v>1</v>
      </c>
      <c r="D354" t="s">
        <v>12</v>
      </c>
      <c r="E354" t="s">
        <v>0</v>
      </c>
      <c r="F354">
        <v>46</v>
      </c>
      <c r="G354" s="3">
        <v>0.95</v>
      </c>
      <c r="H354" s="3"/>
      <c r="I354">
        <v>2</v>
      </c>
      <c r="O354" t="s">
        <v>105</v>
      </c>
      <c r="P354" t="s">
        <v>219</v>
      </c>
    </row>
    <row r="355" spans="1:16" x14ac:dyDescent="0.2">
      <c r="A355" t="s">
        <v>185</v>
      </c>
      <c r="B355">
        <v>2</v>
      </c>
      <c r="C355">
        <v>2</v>
      </c>
      <c r="D355" t="s">
        <v>36</v>
      </c>
      <c r="E355" t="s">
        <v>0</v>
      </c>
      <c r="F355">
        <v>64</v>
      </c>
      <c r="G355" s="3">
        <v>0.61</v>
      </c>
      <c r="H355" s="3"/>
      <c r="I355">
        <v>2</v>
      </c>
      <c r="N355" t="s">
        <v>186</v>
      </c>
      <c r="O355" t="s">
        <v>105</v>
      </c>
      <c r="P355" t="s">
        <v>219</v>
      </c>
    </row>
    <row r="356" spans="1:16" x14ac:dyDescent="0.2">
      <c r="A356" t="s">
        <v>185</v>
      </c>
      <c r="B356">
        <v>3</v>
      </c>
      <c r="C356">
        <v>1</v>
      </c>
      <c r="D356" t="s">
        <v>12</v>
      </c>
      <c r="E356" t="s">
        <v>0</v>
      </c>
      <c r="F356">
        <f>39+38</f>
        <v>77</v>
      </c>
      <c r="G356" s="3">
        <v>0.83</v>
      </c>
      <c r="H356" s="3"/>
      <c r="I356">
        <v>2</v>
      </c>
      <c r="O356" t="s">
        <v>105</v>
      </c>
      <c r="P356" t="s">
        <v>219</v>
      </c>
    </row>
    <row r="357" spans="1:16" x14ac:dyDescent="0.2">
      <c r="A357" t="s">
        <v>185</v>
      </c>
      <c r="B357">
        <v>3</v>
      </c>
      <c r="C357">
        <v>1</v>
      </c>
      <c r="D357" t="s">
        <v>36</v>
      </c>
      <c r="E357" t="s">
        <v>0</v>
      </c>
      <c r="F357">
        <f>40+36</f>
        <v>76</v>
      </c>
      <c r="G357" s="3">
        <v>0.02</v>
      </c>
      <c r="H357" s="3"/>
      <c r="I357">
        <v>2</v>
      </c>
      <c r="N357" t="s">
        <v>186</v>
      </c>
      <c r="O357" t="s">
        <v>105</v>
      </c>
      <c r="P357" t="s">
        <v>219</v>
      </c>
    </row>
    <row r="358" spans="1:16" x14ac:dyDescent="0.2">
      <c r="A358" t="s">
        <v>187</v>
      </c>
      <c r="B358">
        <v>1</v>
      </c>
      <c r="C358">
        <v>1</v>
      </c>
      <c r="D358" t="s">
        <v>36</v>
      </c>
      <c r="E358" t="s">
        <v>0</v>
      </c>
      <c r="F358">
        <v>51</v>
      </c>
      <c r="G358" s="3">
        <f t="shared" ref="G358:G359" si="15">(2*H358)/(1+H358)</f>
        <v>0.46823422606339749</v>
      </c>
      <c r="H358" s="3">
        <f>FISHERINV(AVERAGE(FISHER(0.35),FISHER(0.26)))</f>
        <v>0.30568265333416239</v>
      </c>
      <c r="I358">
        <v>2</v>
      </c>
      <c r="L358" t="s">
        <v>188</v>
      </c>
      <c r="M358">
        <v>2</v>
      </c>
      <c r="N358" t="s">
        <v>189</v>
      </c>
      <c r="O358" t="s">
        <v>112</v>
      </c>
      <c r="P358" t="s">
        <v>220</v>
      </c>
    </row>
    <row r="359" spans="1:16" x14ac:dyDescent="0.2">
      <c r="A359" t="s">
        <v>187</v>
      </c>
      <c r="B359">
        <v>2</v>
      </c>
      <c r="C359">
        <v>1</v>
      </c>
      <c r="D359" t="s">
        <v>36</v>
      </c>
      <c r="E359" t="s">
        <v>0</v>
      </c>
      <c r="F359">
        <v>49</v>
      </c>
      <c r="G359" s="3">
        <f t="shared" si="15"/>
        <v>0.29720816950317336</v>
      </c>
      <c r="H359" s="3">
        <f>FISHERINV(AVERAGE(FISHER(0.48), FISHER(0.23), FISHER(-0.21), FISHER(0.16)))</f>
        <v>0.17454169334160854</v>
      </c>
      <c r="I359">
        <v>2</v>
      </c>
      <c r="L359" t="s">
        <v>190</v>
      </c>
      <c r="M359">
        <v>4</v>
      </c>
      <c r="N359" t="s">
        <v>191</v>
      </c>
      <c r="O359" t="s">
        <v>112</v>
      </c>
      <c r="P359" t="s">
        <v>220</v>
      </c>
    </row>
    <row r="360" spans="1:16" x14ac:dyDescent="0.2">
      <c r="A360" t="s">
        <v>192</v>
      </c>
      <c r="B360">
        <v>1</v>
      </c>
      <c r="C360">
        <v>1</v>
      </c>
      <c r="D360" t="s">
        <v>12</v>
      </c>
      <c r="E360" t="s">
        <v>0</v>
      </c>
      <c r="F360">
        <v>106</v>
      </c>
      <c r="G360" s="3">
        <v>0.77</v>
      </c>
      <c r="H360" s="3"/>
      <c r="I360">
        <v>2</v>
      </c>
      <c r="N360" t="s">
        <v>193</v>
      </c>
      <c r="O360" t="s">
        <v>105</v>
      </c>
      <c r="P360" t="s">
        <v>219</v>
      </c>
    </row>
    <row r="361" spans="1:16" x14ac:dyDescent="0.2">
      <c r="A361" t="s">
        <v>192</v>
      </c>
      <c r="B361">
        <v>1</v>
      </c>
      <c r="C361">
        <v>1</v>
      </c>
      <c r="D361" t="s">
        <v>36</v>
      </c>
      <c r="E361" t="s">
        <v>0</v>
      </c>
      <c r="F361">
        <v>106</v>
      </c>
      <c r="G361" s="3">
        <v>0.55000000000000004</v>
      </c>
      <c r="H361" s="3"/>
      <c r="I361">
        <v>2</v>
      </c>
      <c r="N361" t="s">
        <v>194</v>
      </c>
      <c r="O361" t="s">
        <v>105</v>
      </c>
      <c r="P361" t="s">
        <v>219</v>
      </c>
    </row>
    <row r="362" spans="1:16" x14ac:dyDescent="0.2">
      <c r="A362" t="s">
        <v>192</v>
      </c>
      <c r="B362">
        <v>1</v>
      </c>
      <c r="C362">
        <v>1</v>
      </c>
      <c r="D362" t="s">
        <v>36</v>
      </c>
      <c r="E362" t="s">
        <v>0</v>
      </c>
      <c r="F362">
        <v>106</v>
      </c>
      <c r="G362" s="3">
        <v>0.45</v>
      </c>
      <c r="H362" s="3"/>
      <c r="I362">
        <v>2</v>
      </c>
      <c r="N362" t="s">
        <v>195</v>
      </c>
      <c r="O362" t="s">
        <v>105</v>
      </c>
      <c r="P362" t="s">
        <v>219</v>
      </c>
    </row>
    <row r="363" spans="1:16" x14ac:dyDescent="0.2">
      <c r="A363" t="s">
        <v>192</v>
      </c>
      <c r="B363">
        <v>2</v>
      </c>
      <c r="C363">
        <v>1</v>
      </c>
      <c r="D363" t="s">
        <v>12</v>
      </c>
      <c r="E363" t="s">
        <v>0</v>
      </c>
      <c r="F363">
        <v>81</v>
      </c>
      <c r="G363" s="3">
        <v>0.85</v>
      </c>
      <c r="H363" s="3"/>
      <c r="I363">
        <v>2</v>
      </c>
      <c r="N363" t="s">
        <v>193</v>
      </c>
      <c r="O363" t="s">
        <v>105</v>
      </c>
      <c r="P363" t="s">
        <v>219</v>
      </c>
    </row>
    <row r="364" spans="1:16" x14ac:dyDescent="0.2">
      <c r="A364" t="s">
        <v>192</v>
      </c>
      <c r="B364">
        <v>2</v>
      </c>
      <c r="C364">
        <v>1</v>
      </c>
      <c r="D364" t="s">
        <v>36</v>
      </c>
      <c r="E364" t="s">
        <v>0</v>
      </c>
      <c r="F364">
        <v>81</v>
      </c>
      <c r="G364" s="3">
        <v>0.59</v>
      </c>
      <c r="H364" s="3"/>
      <c r="I364">
        <v>2</v>
      </c>
      <c r="N364" t="s">
        <v>194</v>
      </c>
      <c r="O364" t="s">
        <v>105</v>
      </c>
      <c r="P364" t="s">
        <v>219</v>
      </c>
    </row>
    <row r="365" spans="1:16" x14ac:dyDescent="0.2">
      <c r="A365" t="s">
        <v>192</v>
      </c>
      <c r="B365">
        <v>2</v>
      </c>
      <c r="C365">
        <v>1</v>
      </c>
      <c r="D365" t="s">
        <v>36</v>
      </c>
      <c r="E365" t="s">
        <v>0</v>
      </c>
      <c r="F365">
        <v>81</v>
      </c>
      <c r="G365" s="3">
        <v>0.55000000000000004</v>
      </c>
      <c r="H365" s="3"/>
      <c r="I365">
        <v>2</v>
      </c>
      <c r="N365" t="s">
        <v>195</v>
      </c>
      <c r="O365" t="s">
        <v>105</v>
      </c>
      <c r="P365" t="s">
        <v>219</v>
      </c>
    </row>
    <row r="366" spans="1:16" x14ac:dyDescent="0.2">
      <c r="A366" t="s">
        <v>196</v>
      </c>
      <c r="B366">
        <v>1</v>
      </c>
      <c r="C366">
        <v>1</v>
      </c>
      <c r="D366" t="s">
        <v>51</v>
      </c>
      <c r="E366" t="s">
        <v>0</v>
      </c>
      <c r="F366">
        <v>93</v>
      </c>
      <c r="G366" s="3">
        <v>0.85</v>
      </c>
      <c r="H366" s="3"/>
      <c r="I366">
        <v>2</v>
      </c>
      <c r="O366" t="s">
        <v>105</v>
      </c>
      <c r="P366" t="s">
        <v>219</v>
      </c>
    </row>
    <row r="367" spans="1:16" x14ac:dyDescent="0.2">
      <c r="A367" t="s">
        <v>196</v>
      </c>
      <c r="B367">
        <v>1</v>
      </c>
      <c r="C367">
        <v>1</v>
      </c>
      <c r="D367" t="s">
        <v>184</v>
      </c>
      <c r="E367" t="s">
        <v>0</v>
      </c>
      <c r="F367">
        <v>95</v>
      </c>
      <c r="G367" s="3">
        <v>0.56000000000000005</v>
      </c>
      <c r="H367" s="3"/>
      <c r="I367">
        <v>2</v>
      </c>
      <c r="O367" t="s">
        <v>105</v>
      </c>
      <c r="P367" t="s">
        <v>219</v>
      </c>
    </row>
    <row r="368" spans="1:16" x14ac:dyDescent="0.2">
      <c r="A368" t="s">
        <v>196</v>
      </c>
      <c r="B368">
        <v>1</v>
      </c>
      <c r="C368">
        <v>1</v>
      </c>
      <c r="D368" t="s">
        <v>38</v>
      </c>
      <c r="E368" t="s">
        <v>0</v>
      </c>
      <c r="F368">
        <f>95-9</f>
        <v>86</v>
      </c>
      <c r="G368" s="3">
        <v>0.25</v>
      </c>
      <c r="H368" s="3"/>
      <c r="I368">
        <v>2</v>
      </c>
      <c r="O368" t="s">
        <v>105</v>
      </c>
      <c r="P368" t="s">
        <v>219</v>
      </c>
    </row>
    <row r="369" spans="1:16" x14ac:dyDescent="0.2">
      <c r="A369" t="s">
        <v>196</v>
      </c>
      <c r="B369">
        <v>1</v>
      </c>
      <c r="C369">
        <v>1</v>
      </c>
      <c r="D369" t="s">
        <v>36</v>
      </c>
      <c r="E369" t="s">
        <v>0</v>
      </c>
      <c r="F369">
        <f>95-5</f>
        <v>90</v>
      </c>
      <c r="G369" s="3">
        <v>-0.13</v>
      </c>
      <c r="H369" s="3"/>
      <c r="I369">
        <v>2</v>
      </c>
      <c r="O369" t="s">
        <v>105</v>
      </c>
      <c r="P369" t="s">
        <v>219</v>
      </c>
    </row>
    <row r="370" spans="1:16" x14ac:dyDescent="0.2">
      <c r="A370" t="s">
        <v>196</v>
      </c>
      <c r="B370">
        <v>1</v>
      </c>
      <c r="C370">
        <v>1</v>
      </c>
      <c r="D370" t="s">
        <v>49</v>
      </c>
      <c r="E370" t="s">
        <v>0</v>
      </c>
      <c r="F370">
        <v>95</v>
      </c>
      <c r="G370" s="3">
        <v>0.12</v>
      </c>
      <c r="H370" s="3"/>
      <c r="I370">
        <v>2</v>
      </c>
      <c r="O370" t="s">
        <v>105</v>
      </c>
      <c r="P370" t="s">
        <v>219</v>
      </c>
    </row>
    <row r="371" spans="1:16" x14ac:dyDescent="0.2">
      <c r="A371" t="s">
        <v>196</v>
      </c>
      <c r="B371">
        <v>1</v>
      </c>
      <c r="C371">
        <v>1</v>
      </c>
      <c r="D371" t="s">
        <v>71</v>
      </c>
      <c r="E371" t="s">
        <v>0</v>
      </c>
      <c r="F371">
        <v>95</v>
      </c>
      <c r="G371" s="3">
        <v>0.85</v>
      </c>
      <c r="H371" s="3"/>
      <c r="I371">
        <v>2</v>
      </c>
      <c r="N371" t="s">
        <v>198</v>
      </c>
      <c r="O371" t="s">
        <v>105</v>
      </c>
      <c r="P371" t="s">
        <v>219</v>
      </c>
    </row>
    <row r="372" spans="1:16" x14ac:dyDescent="0.2">
      <c r="A372" t="s">
        <v>196</v>
      </c>
      <c r="B372">
        <v>1</v>
      </c>
      <c r="C372">
        <v>1</v>
      </c>
      <c r="D372" t="s">
        <v>71</v>
      </c>
      <c r="E372" t="s">
        <v>0</v>
      </c>
      <c r="F372">
        <v>95</v>
      </c>
      <c r="G372" s="3">
        <v>0.18</v>
      </c>
      <c r="H372" s="3"/>
      <c r="I372">
        <v>2</v>
      </c>
      <c r="N372" t="s">
        <v>197</v>
      </c>
      <c r="O372" t="s">
        <v>105</v>
      </c>
      <c r="P372" t="s">
        <v>219</v>
      </c>
    </row>
    <row r="373" spans="1:16" x14ac:dyDescent="0.2">
      <c r="A373" t="s">
        <v>199</v>
      </c>
      <c r="B373">
        <v>1</v>
      </c>
      <c r="C373">
        <v>1</v>
      </c>
      <c r="D373" t="s">
        <v>184</v>
      </c>
      <c r="E373" t="s">
        <v>0</v>
      </c>
      <c r="F373">
        <v>47</v>
      </c>
      <c r="G373" s="3">
        <v>0.8</v>
      </c>
      <c r="H373" s="3"/>
      <c r="I373">
        <v>2</v>
      </c>
      <c r="O373" t="s">
        <v>105</v>
      </c>
      <c r="P373" t="s">
        <v>220</v>
      </c>
    </row>
    <row r="374" spans="1:16" x14ac:dyDescent="0.2">
      <c r="A374" t="s">
        <v>199</v>
      </c>
      <c r="B374">
        <v>2</v>
      </c>
      <c r="C374">
        <v>1</v>
      </c>
      <c r="D374" t="s">
        <v>184</v>
      </c>
      <c r="E374" t="s">
        <v>0</v>
      </c>
      <c r="F374">
        <f>23+24</f>
        <v>47</v>
      </c>
      <c r="G374" s="3">
        <v>0.76</v>
      </c>
      <c r="H374" s="3"/>
      <c r="I374">
        <v>2</v>
      </c>
      <c r="O374" t="s">
        <v>105</v>
      </c>
      <c r="P374" t="s">
        <v>220</v>
      </c>
    </row>
    <row r="375" spans="1:16" x14ac:dyDescent="0.2">
      <c r="A375" t="s">
        <v>199</v>
      </c>
      <c r="B375">
        <v>3</v>
      </c>
      <c r="C375">
        <v>1</v>
      </c>
      <c r="D375" t="s">
        <v>184</v>
      </c>
      <c r="E375" t="s">
        <v>0</v>
      </c>
      <c r="F375">
        <f>21+24</f>
        <v>45</v>
      </c>
      <c r="G375" s="3">
        <v>0.71</v>
      </c>
      <c r="H375" s="3"/>
      <c r="I375">
        <v>2</v>
      </c>
      <c r="O375" t="s">
        <v>105</v>
      </c>
      <c r="P375" t="s">
        <v>220</v>
      </c>
    </row>
    <row r="376" spans="1:16" x14ac:dyDescent="0.2">
      <c r="A376" t="s">
        <v>200</v>
      </c>
      <c r="B376">
        <v>1</v>
      </c>
      <c r="C376">
        <v>1</v>
      </c>
      <c r="D376" t="s">
        <v>184</v>
      </c>
      <c r="E376" t="s">
        <v>0</v>
      </c>
      <c r="F376">
        <f>63+30</f>
        <v>93</v>
      </c>
      <c r="G376" s="3">
        <f>FISHERINV(AVERAGE(FISHER(0.73),FISHER(0.69),FISHER(0.3)))</f>
        <v>0.60144043524322066</v>
      </c>
      <c r="H376" s="3"/>
      <c r="I376">
        <v>6</v>
      </c>
      <c r="L376" t="s">
        <v>201</v>
      </c>
      <c r="M376">
        <v>3</v>
      </c>
      <c r="N376" t="s">
        <v>202</v>
      </c>
      <c r="O376" t="s">
        <v>112</v>
      </c>
      <c r="P376" t="s">
        <v>219</v>
      </c>
    </row>
    <row r="377" spans="1:16" x14ac:dyDescent="0.2">
      <c r="A377" t="s">
        <v>203</v>
      </c>
      <c r="B377">
        <v>1</v>
      </c>
      <c r="C377">
        <v>1</v>
      </c>
      <c r="D377" t="s">
        <v>12</v>
      </c>
      <c r="E377" t="s">
        <v>0</v>
      </c>
      <c r="F377">
        <v>62</v>
      </c>
      <c r="G377" s="3">
        <v>0.83</v>
      </c>
      <c r="H377" s="3"/>
      <c r="I377">
        <v>2</v>
      </c>
      <c r="J377" t="s">
        <v>112</v>
      </c>
      <c r="O377" t="s">
        <v>105</v>
      </c>
      <c r="P377" t="s">
        <v>219</v>
      </c>
    </row>
    <row r="378" spans="1:16" x14ac:dyDescent="0.2">
      <c r="A378" t="s">
        <v>203</v>
      </c>
      <c r="B378">
        <v>1</v>
      </c>
      <c r="C378">
        <v>1</v>
      </c>
      <c r="D378" t="s">
        <v>184</v>
      </c>
      <c r="E378" t="s">
        <v>0</v>
      </c>
      <c r="F378">
        <v>62</v>
      </c>
      <c r="G378" s="3">
        <v>0.24</v>
      </c>
      <c r="H378" s="3"/>
      <c r="I378">
        <v>2</v>
      </c>
      <c r="J378" t="s">
        <v>112</v>
      </c>
      <c r="O378" t="s">
        <v>105</v>
      </c>
      <c r="P378" t="s">
        <v>219</v>
      </c>
    </row>
    <row r="379" spans="1:16" x14ac:dyDescent="0.2">
      <c r="A379" t="s">
        <v>64</v>
      </c>
      <c r="B379">
        <v>1</v>
      </c>
      <c r="C379">
        <v>1</v>
      </c>
      <c r="D379" t="s">
        <v>184</v>
      </c>
      <c r="E379" t="s">
        <v>0</v>
      </c>
      <c r="F379">
        <v>130</v>
      </c>
      <c r="G379" s="3">
        <v>0.57999999999999996</v>
      </c>
      <c r="H379" s="3"/>
      <c r="I379">
        <v>2</v>
      </c>
      <c r="N379" t="s">
        <v>204</v>
      </c>
      <c r="O379" t="s">
        <v>105</v>
      </c>
      <c r="P379" t="s">
        <v>219</v>
      </c>
    </row>
    <row r="380" spans="1:16" x14ac:dyDescent="0.2">
      <c r="A380" t="s">
        <v>619</v>
      </c>
      <c r="B380">
        <v>1</v>
      </c>
      <c r="C380">
        <v>1</v>
      </c>
      <c r="D380" t="s">
        <v>205</v>
      </c>
      <c r="E380" t="s">
        <v>0</v>
      </c>
      <c r="F380">
        <v>147</v>
      </c>
      <c r="G380" s="3">
        <f t="shared" ref="G380:G383" si="16">(2*H380)/(1+H380)</f>
        <v>0.8764044943820225</v>
      </c>
      <c r="H380" s="3">
        <v>0.78</v>
      </c>
      <c r="I380">
        <v>2</v>
      </c>
      <c r="N380" t="s">
        <v>206</v>
      </c>
      <c r="O380" t="s">
        <v>105</v>
      </c>
      <c r="P380" t="s">
        <v>219</v>
      </c>
    </row>
    <row r="381" spans="1:16" x14ac:dyDescent="0.2">
      <c r="A381" t="s">
        <v>619</v>
      </c>
      <c r="B381">
        <v>1</v>
      </c>
      <c r="C381">
        <v>1</v>
      </c>
      <c r="D381" t="s">
        <v>205</v>
      </c>
      <c r="E381" t="s">
        <v>0</v>
      </c>
      <c r="F381">
        <v>147</v>
      </c>
      <c r="G381" s="3">
        <f t="shared" si="16"/>
        <v>0.79518072289156627</v>
      </c>
      <c r="H381" s="3">
        <v>0.66</v>
      </c>
      <c r="I381">
        <v>2</v>
      </c>
      <c r="N381" t="s">
        <v>207</v>
      </c>
      <c r="O381" t="s">
        <v>105</v>
      </c>
      <c r="P381" t="s">
        <v>219</v>
      </c>
    </row>
    <row r="382" spans="1:16" x14ac:dyDescent="0.2">
      <c r="A382" t="s">
        <v>210</v>
      </c>
      <c r="B382">
        <v>1</v>
      </c>
      <c r="C382">
        <v>1</v>
      </c>
      <c r="D382" t="s">
        <v>50</v>
      </c>
      <c r="E382" t="s">
        <v>0</v>
      </c>
      <c r="F382">
        <v>18</v>
      </c>
      <c r="G382" s="3">
        <f t="shared" si="16"/>
        <v>0.91891891891891886</v>
      </c>
      <c r="H382" s="3">
        <v>0.85</v>
      </c>
      <c r="I382">
        <v>2</v>
      </c>
      <c r="N382" t="s">
        <v>209</v>
      </c>
      <c r="O382" t="s">
        <v>105</v>
      </c>
      <c r="P382" t="s">
        <v>219</v>
      </c>
    </row>
    <row r="383" spans="1:16" x14ac:dyDescent="0.2">
      <c r="A383" t="s">
        <v>210</v>
      </c>
      <c r="B383">
        <v>1</v>
      </c>
      <c r="C383">
        <v>2</v>
      </c>
      <c r="D383" t="s">
        <v>50</v>
      </c>
      <c r="E383" t="s">
        <v>0</v>
      </c>
      <c r="F383">
        <v>70</v>
      </c>
      <c r="G383" s="3">
        <f t="shared" si="16"/>
        <v>0.95287958115183247</v>
      </c>
      <c r="H383" s="3">
        <v>0.91</v>
      </c>
      <c r="I383">
        <v>2</v>
      </c>
      <c r="N383" t="s">
        <v>208</v>
      </c>
      <c r="O383" t="s">
        <v>105</v>
      </c>
      <c r="P383" t="s">
        <v>219</v>
      </c>
    </row>
    <row r="384" spans="1:16" x14ac:dyDescent="0.2">
      <c r="A384" t="s">
        <v>211</v>
      </c>
      <c r="B384">
        <v>1</v>
      </c>
      <c r="C384">
        <v>1</v>
      </c>
      <c r="D384" t="s">
        <v>12</v>
      </c>
      <c r="E384" t="s">
        <v>0</v>
      </c>
      <c r="F384">
        <v>93</v>
      </c>
      <c r="G384" s="3">
        <v>0.88</v>
      </c>
      <c r="H384" s="3"/>
      <c r="I384">
        <v>2</v>
      </c>
      <c r="J384" t="s">
        <v>112</v>
      </c>
      <c r="N384" t="s">
        <v>610</v>
      </c>
      <c r="O384" t="s">
        <v>105</v>
      </c>
      <c r="P384" t="s">
        <v>219</v>
      </c>
    </row>
    <row r="385" spans="1:16" x14ac:dyDescent="0.2">
      <c r="A385" t="s">
        <v>211</v>
      </c>
      <c r="B385">
        <v>1</v>
      </c>
      <c r="C385">
        <v>1</v>
      </c>
      <c r="D385" t="s">
        <v>12</v>
      </c>
      <c r="E385" t="s">
        <v>0</v>
      </c>
      <c r="F385">
        <v>93</v>
      </c>
      <c r="G385" s="3">
        <v>0.78</v>
      </c>
      <c r="H385" s="3"/>
      <c r="I385">
        <v>2</v>
      </c>
      <c r="J385" t="s">
        <v>112</v>
      </c>
      <c r="N385" t="s">
        <v>611</v>
      </c>
      <c r="O385" t="s">
        <v>105</v>
      </c>
      <c r="P385" t="s">
        <v>219</v>
      </c>
    </row>
    <row r="386" spans="1:16" x14ac:dyDescent="0.2">
      <c r="A386" t="s">
        <v>211</v>
      </c>
      <c r="B386">
        <v>1</v>
      </c>
      <c r="C386">
        <v>1</v>
      </c>
      <c r="D386" t="s">
        <v>12</v>
      </c>
      <c r="E386" t="s">
        <v>0</v>
      </c>
      <c r="F386">
        <v>93</v>
      </c>
      <c r="G386" s="3">
        <v>0.75</v>
      </c>
      <c r="H386" s="3"/>
      <c r="I386">
        <v>2</v>
      </c>
      <c r="J386" t="s">
        <v>112</v>
      </c>
      <c r="N386" t="s">
        <v>612</v>
      </c>
      <c r="O386" t="s">
        <v>105</v>
      </c>
      <c r="P386" t="s">
        <v>219</v>
      </c>
    </row>
    <row r="387" spans="1:16" x14ac:dyDescent="0.2">
      <c r="A387" t="s">
        <v>211</v>
      </c>
      <c r="B387">
        <v>1</v>
      </c>
      <c r="C387">
        <v>1</v>
      </c>
      <c r="D387" t="s">
        <v>12</v>
      </c>
      <c r="E387" t="s">
        <v>0</v>
      </c>
      <c r="F387">
        <v>93</v>
      </c>
      <c r="G387" s="3">
        <v>0.68</v>
      </c>
      <c r="H387" s="3"/>
      <c r="I387">
        <v>2</v>
      </c>
      <c r="J387" t="s">
        <v>112</v>
      </c>
      <c r="N387" t="s">
        <v>613</v>
      </c>
      <c r="O387" t="s">
        <v>105</v>
      </c>
      <c r="P387" t="s">
        <v>219</v>
      </c>
    </row>
    <row r="388" spans="1:16" x14ac:dyDescent="0.2">
      <c r="A388" t="s">
        <v>211</v>
      </c>
      <c r="B388">
        <v>1</v>
      </c>
      <c r="C388">
        <v>1</v>
      </c>
      <c r="D388" t="s">
        <v>38</v>
      </c>
      <c r="E388" t="s">
        <v>0</v>
      </c>
      <c r="F388">
        <v>93</v>
      </c>
      <c r="G388" s="3">
        <v>0.52</v>
      </c>
      <c r="H388" s="3"/>
      <c r="I388">
        <v>2</v>
      </c>
      <c r="J388" t="s">
        <v>112</v>
      </c>
      <c r="N388" t="s">
        <v>614</v>
      </c>
      <c r="O388" t="s">
        <v>105</v>
      </c>
      <c r="P388" t="s">
        <v>219</v>
      </c>
    </row>
    <row r="389" spans="1:16" x14ac:dyDescent="0.2">
      <c r="A389" t="s">
        <v>211</v>
      </c>
      <c r="B389">
        <v>1</v>
      </c>
      <c r="C389">
        <v>1</v>
      </c>
      <c r="D389" t="s">
        <v>38</v>
      </c>
      <c r="E389" t="s">
        <v>0</v>
      </c>
      <c r="F389">
        <v>93</v>
      </c>
      <c r="G389" s="3">
        <v>0.66</v>
      </c>
      <c r="H389" s="3"/>
      <c r="I389">
        <v>2</v>
      </c>
      <c r="J389" t="s">
        <v>112</v>
      </c>
      <c r="N389" t="s">
        <v>615</v>
      </c>
      <c r="O389" t="s">
        <v>105</v>
      </c>
      <c r="P389" t="s">
        <v>219</v>
      </c>
    </row>
    <row r="390" spans="1:16" x14ac:dyDescent="0.2">
      <c r="A390" t="s">
        <v>211</v>
      </c>
      <c r="B390">
        <v>1</v>
      </c>
      <c r="C390">
        <v>1</v>
      </c>
      <c r="D390" t="s">
        <v>38</v>
      </c>
      <c r="E390" t="s">
        <v>0</v>
      </c>
      <c r="F390">
        <v>93</v>
      </c>
      <c r="G390" s="3">
        <v>0.6</v>
      </c>
      <c r="H390" s="3"/>
      <c r="I390">
        <v>2</v>
      </c>
      <c r="J390" t="s">
        <v>112</v>
      </c>
      <c r="N390" t="s">
        <v>617</v>
      </c>
      <c r="O390" t="s">
        <v>105</v>
      </c>
      <c r="P390" t="s">
        <v>219</v>
      </c>
    </row>
    <row r="391" spans="1:16" x14ac:dyDescent="0.2">
      <c r="A391" t="s">
        <v>211</v>
      </c>
      <c r="B391">
        <v>1</v>
      </c>
      <c r="C391">
        <v>1</v>
      </c>
      <c r="D391" t="s">
        <v>38</v>
      </c>
      <c r="E391" t="s">
        <v>0</v>
      </c>
      <c r="F391">
        <v>93</v>
      </c>
      <c r="G391" s="3">
        <v>0.74</v>
      </c>
      <c r="H391" s="3"/>
      <c r="I391">
        <v>2</v>
      </c>
      <c r="J391" t="s">
        <v>112</v>
      </c>
      <c r="N391" t="s">
        <v>616</v>
      </c>
      <c r="O391" t="s">
        <v>105</v>
      </c>
      <c r="P391" t="s">
        <v>219</v>
      </c>
    </row>
    <row r="392" spans="1:16" x14ac:dyDescent="0.2">
      <c r="A392" t="s">
        <v>211</v>
      </c>
      <c r="B392">
        <v>1</v>
      </c>
      <c r="C392">
        <v>1</v>
      </c>
      <c r="D392" t="s">
        <v>12</v>
      </c>
      <c r="E392" t="s">
        <v>3</v>
      </c>
      <c r="F392">
        <v>93</v>
      </c>
      <c r="G392" s="3">
        <v>0.31</v>
      </c>
      <c r="H392" s="3"/>
      <c r="K392" t="s">
        <v>578</v>
      </c>
      <c r="N392" t="s">
        <v>566</v>
      </c>
      <c r="O392" t="s">
        <v>105</v>
      </c>
      <c r="P392" t="s">
        <v>219</v>
      </c>
    </row>
    <row r="393" spans="1:16" x14ac:dyDescent="0.2">
      <c r="A393" t="s">
        <v>211</v>
      </c>
      <c r="B393">
        <v>1</v>
      </c>
      <c r="C393">
        <v>1</v>
      </c>
      <c r="D393" t="s">
        <v>12</v>
      </c>
      <c r="E393" t="s">
        <v>3</v>
      </c>
      <c r="F393">
        <v>93</v>
      </c>
      <c r="G393" s="3">
        <v>0.42</v>
      </c>
      <c r="H393" s="3"/>
      <c r="K393" t="s">
        <v>5</v>
      </c>
      <c r="N393" t="s">
        <v>567</v>
      </c>
      <c r="O393" t="s">
        <v>105</v>
      </c>
      <c r="P393" t="s">
        <v>219</v>
      </c>
    </row>
    <row r="394" spans="1:16" x14ac:dyDescent="0.2">
      <c r="A394" t="s">
        <v>211</v>
      </c>
      <c r="B394">
        <v>1</v>
      </c>
      <c r="C394">
        <v>1</v>
      </c>
      <c r="D394" t="s">
        <v>12</v>
      </c>
      <c r="E394" t="s">
        <v>3</v>
      </c>
      <c r="F394">
        <v>93</v>
      </c>
      <c r="G394" s="3">
        <v>0.16</v>
      </c>
      <c r="H394" s="3"/>
      <c r="K394" t="s">
        <v>579</v>
      </c>
      <c r="N394" t="s">
        <v>568</v>
      </c>
      <c r="O394" t="s">
        <v>105</v>
      </c>
      <c r="P394" t="s">
        <v>219</v>
      </c>
    </row>
    <row r="395" spans="1:16" x14ac:dyDescent="0.2">
      <c r="A395" t="s">
        <v>211</v>
      </c>
      <c r="B395">
        <v>1</v>
      </c>
      <c r="C395">
        <v>1</v>
      </c>
      <c r="D395" t="s">
        <v>12</v>
      </c>
      <c r="E395" t="s">
        <v>3</v>
      </c>
      <c r="F395">
        <v>93</v>
      </c>
      <c r="G395" s="3">
        <v>0.5</v>
      </c>
      <c r="H395" s="3"/>
      <c r="K395" t="s">
        <v>578</v>
      </c>
      <c r="N395" t="s">
        <v>569</v>
      </c>
      <c r="O395" t="s">
        <v>105</v>
      </c>
      <c r="P395" t="s">
        <v>219</v>
      </c>
    </row>
    <row r="396" spans="1:16" x14ac:dyDescent="0.2">
      <c r="A396" t="s">
        <v>211</v>
      </c>
      <c r="B396">
        <v>1</v>
      </c>
      <c r="C396">
        <v>1</v>
      </c>
      <c r="D396" t="s">
        <v>12</v>
      </c>
      <c r="E396" t="s">
        <v>3</v>
      </c>
      <c r="F396">
        <v>93</v>
      </c>
      <c r="G396" s="3">
        <v>0.33</v>
      </c>
      <c r="H396" s="3"/>
      <c r="K396" t="s">
        <v>5</v>
      </c>
      <c r="N396" t="s">
        <v>570</v>
      </c>
      <c r="O396" t="s">
        <v>105</v>
      </c>
      <c r="P396" t="s">
        <v>219</v>
      </c>
    </row>
    <row r="397" spans="1:16" x14ac:dyDescent="0.2">
      <c r="A397" t="s">
        <v>211</v>
      </c>
      <c r="B397">
        <v>1</v>
      </c>
      <c r="C397">
        <v>1</v>
      </c>
      <c r="D397" t="s">
        <v>12</v>
      </c>
      <c r="E397" t="s">
        <v>3</v>
      </c>
      <c r="F397">
        <v>93</v>
      </c>
      <c r="G397" s="3">
        <v>0.17</v>
      </c>
      <c r="H397" s="3"/>
      <c r="K397" t="s">
        <v>578</v>
      </c>
      <c r="N397" t="s">
        <v>571</v>
      </c>
      <c r="O397" t="s">
        <v>105</v>
      </c>
      <c r="P397" t="s">
        <v>219</v>
      </c>
    </row>
    <row r="398" spans="1:16" x14ac:dyDescent="0.2">
      <c r="A398" t="s">
        <v>211</v>
      </c>
      <c r="B398">
        <v>1</v>
      </c>
      <c r="C398">
        <v>1</v>
      </c>
      <c r="D398" t="s">
        <v>38</v>
      </c>
      <c r="E398" t="s">
        <v>3</v>
      </c>
      <c r="F398">
        <v>93</v>
      </c>
      <c r="G398" s="3">
        <v>0.13</v>
      </c>
      <c r="H398" s="3"/>
      <c r="K398" t="s">
        <v>578</v>
      </c>
      <c r="N398" t="s">
        <v>572</v>
      </c>
      <c r="O398" t="s">
        <v>105</v>
      </c>
      <c r="P398" t="s">
        <v>219</v>
      </c>
    </row>
    <row r="399" spans="1:16" x14ac:dyDescent="0.2">
      <c r="A399" t="s">
        <v>211</v>
      </c>
      <c r="B399">
        <v>1</v>
      </c>
      <c r="C399">
        <v>1</v>
      </c>
      <c r="D399" t="s">
        <v>38</v>
      </c>
      <c r="E399" t="s">
        <v>3</v>
      </c>
      <c r="F399">
        <v>93</v>
      </c>
      <c r="G399" s="3">
        <v>0.17</v>
      </c>
      <c r="H399" s="3"/>
      <c r="K399" t="s">
        <v>5</v>
      </c>
      <c r="N399" t="s">
        <v>573</v>
      </c>
      <c r="O399" t="s">
        <v>105</v>
      </c>
      <c r="P399" t="s">
        <v>219</v>
      </c>
    </row>
    <row r="400" spans="1:16" x14ac:dyDescent="0.2">
      <c r="A400" t="s">
        <v>211</v>
      </c>
      <c r="B400">
        <v>1</v>
      </c>
      <c r="C400">
        <v>1</v>
      </c>
      <c r="D400" t="s">
        <v>38</v>
      </c>
      <c r="E400" t="s">
        <v>3</v>
      </c>
      <c r="F400">
        <v>93</v>
      </c>
      <c r="G400" s="3">
        <v>0.01</v>
      </c>
      <c r="H400" s="3"/>
      <c r="K400" t="s">
        <v>579</v>
      </c>
      <c r="N400" t="s">
        <v>574</v>
      </c>
      <c r="O400" t="s">
        <v>105</v>
      </c>
      <c r="P400" t="s">
        <v>219</v>
      </c>
    </row>
    <row r="401" spans="1:16" x14ac:dyDescent="0.2">
      <c r="A401" t="s">
        <v>211</v>
      </c>
      <c r="B401">
        <v>1</v>
      </c>
      <c r="C401">
        <v>1</v>
      </c>
      <c r="D401" t="s">
        <v>38</v>
      </c>
      <c r="E401" t="s">
        <v>3</v>
      </c>
      <c r="F401">
        <v>93</v>
      </c>
      <c r="G401" s="3">
        <v>0.3</v>
      </c>
      <c r="H401" s="3"/>
      <c r="K401" t="s">
        <v>578</v>
      </c>
      <c r="N401" t="s">
        <v>575</v>
      </c>
      <c r="O401" t="s">
        <v>105</v>
      </c>
      <c r="P401" t="s">
        <v>219</v>
      </c>
    </row>
    <row r="402" spans="1:16" x14ac:dyDescent="0.2">
      <c r="A402" t="s">
        <v>211</v>
      </c>
      <c r="B402">
        <v>1</v>
      </c>
      <c r="C402">
        <v>1</v>
      </c>
      <c r="D402" t="s">
        <v>38</v>
      </c>
      <c r="E402" t="s">
        <v>3</v>
      </c>
      <c r="F402">
        <v>93</v>
      </c>
      <c r="G402" s="3">
        <v>0.48</v>
      </c>
      <c r="H402" s="3"/>
      <c r="K402" t="s">
        <v>5</v>
      </c>
      <c r="N402" t="s">
        <v>576</v>
      </c>
      <c r="O402" t="s">
        <v>105</v>
      </c>
      <c r="P402" t="s">
        <v>219</v>
      </c>
    </row>
    <row r="403" spans="1:16" x14ac:dyDescent="0.2">
      <c r="A403" t="s">
        <v>211</v>
      </c>
      <c r="B403">
        <v>1</v>
      </c>
      <c r="C403">
        <v>1</v>
      </c>
      <c r="D403" t="s">
        <v>38</v>
      </c>
      <c r="E403" t="s">
        <v>3</v>
      </c>
      <c r="F403">
        <v>93</v>
      </c>
      <c r="G403" s="3">
        <v>0.42</v>
      </c>
      <c r="H403" s="3"/>
      <c r="K403" t="s">
        <v>578</v>
      </c>
      <c r="N403" t="s">
        <v>577</v>
      </c>
      <c r="O403" t="s">
        <v>105</v>
      </c>
      <c r="P403" t="s">
        <v>219</v>
      </c>
    </row>
    <row r="404" spans="1:16" x14ac:dyDescent="0.2">
      <c r="A404" t="s">
        <v>212</v>
      </c>
      <c r="B404">
        <v>1</v>
      </c>
      <c r="C404">
        <v>1</v>
      </c>
      <c r="D404" t="s">
        <v>213</v>
      </c>
      <c r="E404" t="s">
        <v>0</v>
      </c>
      <c r="F404">
        <v>378</v>
      </c>
      <c r="G404" s="3">
        <v>0.57899999999999996</v>
      </c>
      <c r="H404" s="3"/>
      <c r="I404">
        <v>2</v>
      </c>
      <c r="N404" t="s">
        <v>466</v>
      </c>
      <c r="O404" t="s">
        <v>105</v>
      </c>
      <c r="P404" t="s">
        <v>219</v>
      </c>
    </row>
    <row r="405" spans="1:16" x14ac:dyDescent="0.2">
      <c r="A405" t="s">
        <v>212</v>
      </c>
      <c r="B405">
        <v>1</v>
      </c>
      <c r="C405">
        <v>1</v>
      </c>
      <c r="D405" t="s">
        <v>213</v>
      </c>
      <c r="E405" t="s">
        <v>0</v>
      </c>
      <c r="F405">
        <v>210</v>
      </c>
      <c r="G405" s="3">
        <v>0.63900000000000001</v>
      </c>
      <c r="H405" s="3"/>
      <c r="I405">
        <v>2</v>
      </c>
      <c r="N405" t="s">
        <v>467</v>
      </c>
      <c r="O405" t="s">
        <v>105</v>
      </c>
      <c r="P405" t="s">
        <v>219</v>
      </c>
    </row>
    <row r="406" spans="1:16" x14ac:dyDescent="0.2">
      <c r="A406" t="s">
        <v>212</v>
      </c>
      <c r="B406">
        <v>1</v>
      </c>
      <c r="C406">
        <v>1</v>
      </c>
      <c r="D406" t="s">
        <v>213</v>
      </c>
      <c r="E406" t="s">
        <v>0</v>
      </c>
      <c r="F406">
        <v>182</v>
      </c>
      <c r="G406" s="3">
        <v>0.59399999999999997</v>
      </c>
      <c r="H406" s="3"/>
      <c r="I406">
        <v>2</v>
      </c>
      <c r="N406" t="s">
        <v>580</v>
      </c>
      <c r="O406" t="s">
        <v>105</v>
      </c>
      <c r="P406" t="s">
        <v>219</v>
      </c>
    </row>
    <row r="407" spans="1:16" x14ac:dyDescent="0.2">
      <c r="A407" t="s">
        <v>212</v>
      </c>
      <c r="B407">
        <v>1</v>
      </c>
      <c r="C407">
        <v>1</v>
      </c>
      <c r="D407" t="s">
        <v>213</v>
      </c>
      <c r="E407" t="s">
        <v>0</v>
      </c>
      <c r="F407">
        <v>195</v>
      </c>
      <c r="G407" s="3">
        <v>0.72699999999999998</v>
      </c>
      <c r="H407" s="3"/>
      <c r="I407">
        <v>2</v>
      </c>
      <c r="N407" t="s">
        <v>581</v>
      </c>
      <c r="O407" t="s">
        <v>105</v>
      </c>
      <c r="P407" t="s">
        <v>219</v>
      </c>
    </row>
    <row r="408" spans="1:16" x14ac:dyDescent="0.2">
      <c r="A408" t="s">
        <v>212</v>
      </c>
      <c r="B408">
        <v>1</v>
      </c>
      <c r="C408">
        <v>1</v>
      </c>
      <c r="D408" t="s">
        <v>184</v>
      </c>
      <c r="E408" t="s">
        <v>0</v>
      </c>
      <c r="F408">
        <v>378</v>
      </c>
      <c r="G408" s="3">
        <v>0.22700000000000001</v>
      </c>
      <c r="H408" s="3"/>
      <c r="I408">
        <v>2</v>
      </c>
      <c r="N408" t="s">
        <v>466</v>
      </c>
      <c r="O408" t="s">
        <v>105</v>
      </c>
      <c r="P408" t="s">
        <v>219</v>
      </c>
    </row>
    <row r="409" spans="1:16" x14ac:dyDescent="0.2">
      <c r="A409" t="s">
        <v>212</v>
      </c>
      <c r="B409">
        <v>1</v>
      </c>
      <c r="C409">
        <v>1</v>
      </c>
      <c r="D409" t="s">
        <v>184</v>
      </c>
      <c r="E409" t="s">
        <v>0</v>
      </c>
      <c r="F409">
        <v>210</v>
      </c>
      <c r="G409" s="3">
        <v>0.34200000000000003</v>
      </c>
      <c r="H409" s="3"/>
      <c r="I409">
        <v>2</v>
      </c>
      <c r="N409" t="s">
        <v>467</v>
      </c>
      <c r="O409" t="s">
        <v>105</v>
      </c>
      <c r="P409" t="s">
        <v>219</v>
      </c>
    </row>
    <row r="410" spans="1:16" x14ac:dyDescent="0.2">
      <c r="A410" t="s">
        <v>212</v>
      </c>
      <c r="B410">
        <v>1</v>
      </c>
      <c r="C410">
        <v>1</v>
      </c>
      <c r="D410" t="s">
        <v>184</v>
      </c>
      <c r="E410" t="s">
        <v>0</v>
      </c>
      <c r="F410">
        <v>182</v>
      </c>
      <c r="G410" s="3">
        <v>0.38800000000000001</v>
      </c>
      <c r="H410" s="3"/>
      <c r="I410">
        <v>2</v>
      </c>
      <c r="N410" t="s">
        <v>580</v>
      </c>
      <c r="O410" t="s">
        <v>105</v>
      </c>
      <c r="P410" t="s">
        <v>219</v>
      </c>
    </row>
    <row r="411" spans="1:16" x14ac:dyDescent="0.2">
      <c r="A411" t="s">
        <v>212</v>
      </c>
      <c r="B411">
        <v>1</v>
      </c>
      <c r="C411">
        <v>1</v>
      </c>
      <c r="D411" t="s">
        <v>184</v>
      </c>
      <c r="E411" t="s">
        <v>0</v>
      </c>
      <c r="F411">
        <v>195</v>
      </c>
      <c r="G411" s="3">
        <v>0.48</v>
      </c>
      <c r="H411" s="3"/>
      <c r="I411">
        <v>2</v>
      </c>
      <c r="N411" t="s">
        <v>581</v>
      </c>
      <c r="O411" t="s">
        <v>105</v>
      </c>
      <c r="P411" t="s">
        <v>219</v>
      </c>
    </row>
    <row r="412" spans="1:16" x14ac:dyDescent="0.2">
      <c r="A412" t="s">
        <v>214</v>
      </c>
      <c r="B412">
        <v>1</v>
      </c>
      <c r="C412">
        <v>1</v>
      </c>
      <c r="D412" t="s">
        <v>12</v>
      </c>
      <c r="E412" t="s">
        <v>0</v>
      </c>
      <c r="F412">
        <v>379</v>
      </c>
      <c r="G412" s="3">
        <v>0.73</v>
      </c>
      <c r="H412" s="3"/>
      <c r="I412">
        <v>2</v>
      </c>
      <c r="O412" t="s">
        <v>105</v>
      </c>
      <c r="P412" t="s">
        <v>219</v>
      </c>
    </row>
    <row r="413" spans="1:16" x14ac:dyDescent="0.2">
      <c r="A413" t="s">
        <v>214</v>
      </c>
      <c r="B413">
        <v>1</v>
      </c>
      <c r="C413">
        <v>1</v>
      </c>
      <c r="D413" t="s">
        <v>12</v>
      </c>
      <c r="E413" t="s">
        <v>0</v>
      </c>
      <c r="F413">
        <v>379</v>
      </c>
      <c r="G413" s="3">
        <v>0.69</v>
      </c>
      <c r="H413" s="3"/>
      <c r="I413">
        <v>2</v>
      </c>
      <c r="O413" t="s">
        <v>105</v>
      </c>
      <c r="P413" t="s">
        <v>219</v>
      </c>
    </row>
    <row r="414" spans="1:16" x14ac:dyDescent="0.2">
      <c r="A414" t="s">
        <v>214</v>
      </c>
      <c r="B414">
        <v>2</v>
      </c>
      <c r="C414">
        <v>1</v>
      </c>
      <c r="D414" t="s">
        <v>161</v>
      </c>
      <c r="E414" t="s">
        <v>0</v>
      </c>
      <c r="F414">
        <v>67</v>
      </c>
      <c r="G414" s="3">
        <v>0.08</v>
      </c>
      <c r="H414" s="3"/>
      <c r="I414">
        <v>2</v>
      </c>
      <c r="O414" t="s">
        <v>105</v>
      </c>
      <c r="P414" t="s">
        <v>219</v>
      </c>
    </row>
    <row r="415" spans="1:16" x14ac:dyDescent="0.2">
      <c r="A415" t="s">
        <v>214</v>
      </c>
      <c r="B415">
        <v>2</v>
      </c>
      <c r="C415">
        <v>1</v>
      </c>
      <c r="D415" t="s">
        <v>161</v>
      </c>
      <c r="E415" t="s">
        <v>0</v>
      </c>
      <c r="F415">
        <v>67</v>
      </c>
      <c r="G415" s="3">
        <v>0.08</v>
      </c>
      <c r="H415" s="3"/>
      <c r="I415">
        <v>2</v>
      </c>
      <c r="O415" t="s">
        <v>105</v>
      </c>
      <c r="P415" t="s">
        <v>219</v>
      </c>
    </row>
    <row r="416" spans="1:16" x14ac:dyDescent="0.2">
      <c r="A416" t="s">
        <v>215</v>
      </c>
      <c r="B416">
        <v>1</v>
      </c>
      <c r="C416">
        <v>1</v>
      </c>
      <c r="D416" t="s">
        <v>161</v>
      </c>
      <c r="E416" t="s">
        <v>0</v>
      </c>
      <c r="F416">
        <v>48</v>
      </c>
      <c r="G416" s="3">
        <v>0.32</v>
      </c>
      <c r="H416" s="3"/>
      <c r="I416">
        <v>2</v>
      </c>
      <c r="N416" t="s">
        <v>216</v>
      </c>
      <c r="O416" t="s">
        <v>105</v>
      </c>
      <c r="P416" t="s">
        <v>219</v>
      </c>
    </row>
    <row r="417" spans="1:16" x14ac:dyDescent="0.2">
      <c r="A417" t="s">
        <v>215</v>
      </c>
      <c r="B417">
        <v>1</v>
      </c>
      <c r="C417">
        <v>1</v>
      </c>
      <c r="D417" t="s">
        <v>161</v>
      </c>
      <c r="E417" t="s">
        <v>0</v>
      </c>
      <c r="F417">
        <v>48</v>
      </c>
      <c r="G417" s="3">
        <v>0.42</v>
      </c>
      <c r="H417" s="3"/>
      <c r="I417">
        <v>2</v>
      </c>
      <c r="N417" t="s">
        <v>217</v>
      </c>
      <c r="O417" t="s">
        <v>105</v>
      </c>
      <c r="P417" t="s">
        <v>219</v>
      </c>
    </row>
    <row r="418" spans="1:16" x14ac:dyDescent="0.2">
      <c r="A418" t="s">
        <v>222</v>
      </c>
      <c r="B418">
        <v>1</v>
      </c>
      <c r="C418">
        <v>1</v>
      </c>
      <c r="D418" t="s">
        <v>12</v>
      </c>
      <c r="E418" t="s">
        <v>0</v>
      </c>
      <c r="F418">
        <v>90</v>
      </c>
      <c r="G418" s="3">
        <v>0.73</v>
      </c>
      <c r="H418" s="3"/>
      <c r="I418">
        <v>2</v>
      </c>
      <c r="N418" t="s">
        <v>466</v>
      </c>
      <c r="O418" t="s">
        <v>105</v>
      </c>
      <c r="P418" t="s">
        <v>219</v>
      </c>
    </row>
    <row r="419" spans="1:16" x14ac:dyDescent="0.2">
      <c r="A419" t="s">
        <v>222</v>
      </c>
      <c r="B419">
        <v>1</v>
      </c>
      <c r="C419">
        <v>1</v>
      </c>
      <c r="D419" t="s">
        <v>12</v>
      </c>
      <c r="E419" t="s">
        <v>0</v>
      </c>
      <c r="F419">
        <v>90</v>
      </c>
      <c r="G419" s="3">
        <v>0.71</v>
      </c>
      <c r="H419" s="3"/>
      <c r="I419">
        <v>2</v>
      </c>
      <c r="N419" t="s">
        <v>467</v>
      </c>
      <c r="O419" t="s">
        <v>105</v>
      </c>
      <c r="P419" t="s">
        <v>219</v>
      </c>
    </row>
    <row r="420" spans="1:16" x14ac:dyDescent="0.2">
      <c r="A420" t="s">
        <v>222</v>
      </c>
      <c r="B420">
        <v>1</v>
      </c>
      <c r="C420">
        <v>1</v>
      </c>
      <c r="D420" t="s">
        <v>12</v>
      </c>
      <c r="E420" t="s">
        <v>3</v>
      </c>
      <c r="F420">
        <v>90</v>
      </c>
      <c r="G420" s="3">
        <v>0.54</v>
      </c>
      <c r="H420" s="3"/>
      <c r="K420" t="s">
        <v>372</v>
      </c>
      <c r="O420" t="s">
        <v>105</v>
      </c>
      <c r="P420" t="s">
        <v>221</v>
      </c>
    </row>
    <row r="421" spans="1:16" x14ac:dyDescent="0.2">
      <c r="A421" t="s">
        <v>223</v>
      </c>
      <c r="B421">
        <v>1</v>
      </c>
      <c r="C421">
        <v>1</v>
      </c>
      <c r="D421" t="s">
        <v>12</v>
      </c>
      <c r="E421" t="s">
        <v>0</v>
      </c>
      <c r="F421">
        <v>64</v>
      </c>
      <c r="G421" s="3">
        <f t="shared" ref="G421" si="17">(2*H421)/(1+H421)</f>
        <v>0.95013123359580054</v>
      </c>
      <c r="H421" s="3">
        <f>0.88+0.025</f>
        <v>0.90500000000000003</v>
      </c>
      <c r="I421">
        <v>2</v>
      </c>
      <c r="L421" t="s">
        <v>224</v>
      </c>
      <c r="M421">
        <v>3</v>
      </c>
      <c r="N421" t="s">
        <v>225</v>
      </c>
      <c r="O421" t="s">
        <v>112</v>
      </c>
      <c r="P421" t="s">
        <v>221</v>
      </c>
    </row>
    <row r="422" spans="1:16" x14ac:dyDescent="0.2">
      <c r="A422" t="s">
        <v>226</v>
      </c>
      <c r="B422">
        <v>1</v>
      </c>
      <c r="C422">
        <v>1</v>
      </c>
      <c r="D422" t="s">
        <v>12</v>
      </c>
      <c r="E422" t="s">
        <v>0</v>
      </c>
      <c r="F422">
        <v>69</v>
      </c>
      <c r="G422" s="3">
        <v>0.75</v>
      </c>
      <c r="H422" s="3"/>
      <c r="I422">
        <v>2</v>
      </c>
      <c r="N422" t="s">
        <v>466</v>
      </c>
      <c r="O422" t="s">
        <v>105</v>
      </c>
      <c r="P422" t="s">
        <v>221</v>
      </c>
    </row>
    <row r="423" spans="1:16" x14ac:dyDescent="0.2">
      <c r="A423" t="s">
        <v>226</v>
      </c>
      <c r="B423">
        <v>1</v>
      </c>
      <c r="C423">
        <v>1</v>
      </c>
      <c r="D423" t="s">
        <v>12</v>
      </c>
      <c r="E423" t="s">
        <v>0</v>
      </c>
      <c r="F423">
        <v>69</v>
      </c>
      <c r="G423" s="3">
        <v>0.75</v>
      </c>
      <c r="H423" s="3"/>
      <c r="I423">
        <v>2</v>
      </c>
      <c r="N423" t="s">
        <v>467</v>
      </c>
      <c r="O423" t="s">
        <v>105</v>
      </c>
      <c r="P423" t="s">
        <v>221</v>
      </c>
    </row>
    <row r="424" spans="1:16" x14ac:dyDescent="0.2">
      <c r="A424" t="s">
        <v>229</v>
      </c>
      <c r="B424">
        <v>1</v>
      </c>
      <c r="C424">
        <v>1</v>
      </c>
      <c r="D424" t="s">
        <v>12</v>
      </c>
      <c r="E424" t="s">
        <v>0</v>
      </c>
      <c r="F424">
        <v>144</v>
      </c>
      <c r="G424" s="3">
        <v>0.87</v>
      </c>
      <c r="H424" s="3"/>
      <c r="I424">
        <v>2</v>
      </c>
      <c r="J424" t="s">
        <v>112</v>
      </c>
      <c r="N424" t="s">
        <v>227</v>
      </c>
      <c r="O424" t="s">
        <v>105</v>
      </c>
      <c r="P424" t="s">
        <v>221</v>
      </c>
    </row>
    <row r="425" spans="1:16" x14ac:dyDescent="0.2">
      <c r="A425" t="s">
        <v>229</v>
      </c>
      <c r="B425">
        <v>1</v>
      </c>
      <c r="C425">
        <v>1</v>
      </c>
      <c r="D425" t="s">
        <v>12</v>
      </c>
      <c r="E425" t="s">
        <v>0</v>
      </c>
      <c r="F425">
        <v>144</v>
      </c>
      <c r="G425" s="3">
        <v>0.89</v>
      </c>
      <c r="H425" s="3"/>
      <c r="I425">
        <v>2</v>
      </c>
      <c r="J425" t="s">
        <v>112</v>
      </c>
      <c r="N425" t="s">
        <v>228</v>
      </c>
      <c r="O425" t="s">
        <v>105</v>
      </c>
      <c r="P425" t="s">
        <v>221</v>
      </c>
    </row>
    <row r="426" spans="1:16" x14ac:dyDescent="0.2">
      <c r="A426" t="s">
        <v>229</v>
      </c>
      <c r="B426">
        <v>2</v>
      </c>
      <c r="C426">
        <v>1</v>
      </c>
      <c r="D426" t="s">
        <v>12</v>
      </c>
      <c r="E426" t="s">
        <v>0</v>
      </c>
      <c r="F426">
        <v>123</v>
      </c>
      <c r="G426" s="3">
        <v>0.87</v>
      </c>
      <c r="H426" s="3"/>
      <c r="I426">
        <v>2</v>
      </c>
      <c r="J426" t="s">
        <v>112</v>
      </c>
      <c r="N426" t="s">
        <v>227</v>
      </c>
      <c r="O426" t="s">
        <v>105</v>
      </c>
      <c r="P426" t="s">
        <v>221</v>
      </c>
    </row>
    <row r="427" spans="1:16" x14ac:dyDescent="0.2">
      <c r="A427" t="s">
        <v>229</v>
      </c>
      <c r="B427">
        <v>2</v>
      </c>
      <c r="C427">
        <v>1</v>
      </c>
      <c r="D427" t="s">
        <v>12</v>
      </c>
      <c r="E427" t="s">
        <v>0</v>
      </c>
      <c r="F427">
        <v>123</v>
      </c>
      <c r="G427" s="3">
        <v>0.87</v>
      </c>
      <c r="H427" s="3"/>
      <c r="I427">
        <v>2</v>
      </c>
      <c r="J427" t="s">
        <v>112</v>
      </c>
      <c r="N427" t="s">
        <v>228</v>
      </c>
      <c r="O427" t="s">
        <v>105</v>
      </c>
      <c r="P427" t="s">
        <v>221</v>
      </c>
    </row>
    <row r="428" spans="1:16" x14ac:dyDescent="0.2">
      <c r="A428" t="s">
        <v>229</v>
      </c>
      <c r="B428">
        <v>3</v>
      </c>
      <c r="C428">
        <v>1</v>
      </c>
      <c r="D428" t="s">
        <v>12</v>
      </c>
      <c r="E428" t="s">
        <v>0</v>
      </c>
      <c r="F428">
        <v>125</v>
      </c>
      <c r="G428" s="3">
        <v>0.82</v>
      </c>
      <c r="H428" s="3"/>
      <c r="I428">
        <v>2</v>
      </c>
      <c r="J428" t="s">
        <v>112</v>
      </c>
      <c r="N428" t="s">
        <v>227</v>
      </c>
      <c r="O428" t="s">
        <v>105</v>
      </c>
      <c r="P428" t="s">
        <v>221</v>
      </c>
    </row>
    <row r="429" spans="1:16" x14ac:dyDescent="0.2">
      <c r="A429" t="s">
        <v>229</v>
      </c>
      <c r="B429">
        <v>3</v>
      </c>
      <c r="C429">
        <v>1</v>
      </c>
      <c r="D429" t="s">
        <v>12</v>
      </c>
      <c r="E429" t="s">
        <v>0</v>
      </c>
      <c r="F429">
        <v>125</v>
      </c>
      <c r="G429" s="3">
        <v>0.85</v>
      </c>
      <c r="H429" s="3"/>
      <c r="I429">
        <v>2</v>
      </c>
      <c r="J429" t="s">
        <v>112</v>
      </c>
      <c r="N429" t="s">
        <v>228</v>
      </c>
      <c r="O429" t="s">
        <v>105</v>
      </c>
      <c r="P429" t="s">
        <v>221</v>
      </c>
    </row>
    <row r="430" spans="1:16" x14ac:dyDescent="0.2">
      <c r="A430" t="s">
        <v>230</v>
      </c>
      <c r="B430">
        <v>1</v>
      </c>
      <c r="C430">
        <v>1</v>
      </c>
      <c r="D430" t="s">
        <v>12</v>
      </c>
      <c r="E430" t="s">
        <v>0</v>
      </c>
      <c r="F430">
        <v>3594</v>
      </c>
      <c r="G430" s="3">
        <v>0.79</v>
      </c>
      <c r="H430" s="3"/>
      <c r="I430">
        <v>2</v>
      </c>
      <c r="J430" t="s">
        <v>112</v>
      </c>
      <c r="O430" t="s">
        <v>105</v>
      </c>
      <c r="P430" t="s">
        <v>221</v>
      </c>
    </row>
    <row r="431" spans="1:16" x14ac:dyDescent="0.2">
      <c r="A431" t="s">
        <v>230</v>
      </c>
      <c r="B431">
        <v>2</v>
      </c>
      <c r="C431">
        <v>1</v>
      </c>
      <c r="D431" t="s">
        <v>12</v>
      </c>
      <c r="E431" t="s">
        <v>0</v>
      </c>
      <c r="F431">
        <v>913</v>
      </c>
      <c r="G431" s="3">
        <v>0.89</v>
      </c>
      <c r="H431" s="3"/>
      <c r="I431">
        <v>2</v>
      </c>
      <c r="J431" t="s">
        <v>112</v>
      </c>
      <c r="N431" t="s">
        <v>582</v>
      </c>
      <c r="O431" t="s">
        <v>105</v>
      </c>
      <c r="P431" t="s">
        <v>221</v>
      </c>
    </row>
    <row r="432" spans="1:16" x14ac:dyDescent="0.2">
      <c r="A432" t="s">
        <v>230</v>
      </c>
      <c r="B432">
        <v>2</v>
      </c>
      <c r="C432">
        <v>1</v>
      </c>
      <c r="D432" t="s">
        <v>12</v>
      </c>
      <c r="E432" t="s">
        <v>0</v>
      </c>
      <c r="F432">
        <v>913</v>
      </c>
      <c r="G432" s="3">
        <v>0.72</v>
      </c>
      <c r="H432" s="3"/>
      <c r="I432">
        <v>2</v>
      </c>
      <c r="J432" t="s">
        <v>112</v>
      </c>
      <c r="N432" t="s">
        <v>583</v>
      </c>
      <c r="O432" t="s">
        <v>105</v>
      </c>
      <c r="P432" t="s">
        <v>221</v>
      </c>
    </row>
    <row r="433" spans="1:16" x14ac:dyDescent="0.2">
      <c r="A433" t="s">
        <v>230</v>
      </c>
      <c r="B433">
        <v>2</v>
      </c>
      <c r="C433">
        <v>1</v>
      </c>
      <c r="D433" t="s">
        <v>12</v>
      </c>
      <c r="E433" t="s">
        <v>0</v>
      </c>
      <c r="F433">
        <v>913</v>
      </c>
      <c r="G433" s="3">
        <v>0.92</v>
      </c>
      <c r="H433" s="3"/>
      <c r="I433">
        <v>2</v>
      </c>
      <c r="J433" t="s">
        <v>112</v>
      </c>
      <c r="N433" t="s">
        <v>584</v>
      </c>
      <c r="O433" t="s">
        <v>105</v>
      </c>
      <c r="P433" t="s">
        <v>221</v>
      </c>
    </row>
    <row r="434" spans="1:16" x14ac:dyDescent="0.2">
      <c r="A434" t="s">
        <v>230</v>
      </c>
      <c r="B434">
        <v>2</v>
      </c>
      <c r="C434">
        <v>1</v>
      </c>
      <c r="D434" t="s">
        <v>12</v>
      </c>
      <c r="E434" t="s">
        <v>3</v>
      </c>
      <c r="F434">
        <v>913</v>
      </c>
      <c r="G434" s="3">
        <v>0.79</v>
      </c>
      <c r="H434" s="3"/>
      <c r="K434" t="s">
        <v>231</v>
      </c>
      <c r="N434" t="s">
        <v>232</v>
      </c>
      <c r="O434" t="s">
        <v>105</v>
      </c>
      <c r="P434" t="s">
        <v>221</v>
      </c>
    </row>
    <row r="435" spans="1:16" x14ac:dyDescent="0.2">
      <c r="A435" t="s">
        <v>233</v>
      </c>
      <c r="B435">
        <v>1</v>
      </c>
      <c r="C435">
        <v>1</v>
      </c>
      <c r="D435" t="s">
        <v>71</v>
      </c>
      <c r="E435" t="s">
        <v>0</v>
      </c>
      <c r="F435">
        <v>93</v>
      </c>
      <c r="G435" s="3">
        <v>0.87</v>
      </c>
      <c r="H435" s="3"/>
      <c r="I435">
        <v>4</v>
      </c>
      <c r="O435" t="s">
        <v>105</v>
      </c>
      <c r="P435" t="s">
        <v>221</v>
      </c>
    </row>
    <row r="436" spans="1:16" x14ac:dyDescent="0.2">
      <c r="A436" t="s">
        <v>234</v>
      </c>
      <c r="B436">
        <v>1</v>
      </c>
      <c r="C436">
        <v>1</v>
      </c>
      <c r="D436" t="s">
        <v>71</v>
      </c>
      <c r="E436" t="s">
        <v>0</v>
      </c>
      <c r="F436">
        <v>113</v>
      </c>
      <c r="G436" s="3">
        <v>0.76</v>
      </c>
      <c r="H436" s="3"/>
      <c r="I436">
        <v>2</v>
      </c>
      <c r="N436" t="s">
        <v>466</v>
      </c>
      <c r="O436" t="s">
        <v>105</v>
      </c>
      <c r="P436" t="s">
        <v>221</v>
      </c>
    </row>
    <row r="437" spans="1:16" x14ac:dyDescent="0.2">
      <c r="A437" t="s">
        <v>234</v>
      </c>
      <c r="B437">
        <v>1</v>
      </c>
      <c r="C437">
        <v>1</v>
      </c>
      <c r="D437" t="s">
        <v>71</v>
      </c>
      <c r="E437" t="s">
        <v>0</v>
      </c>
      <c r="F437">
        <v>113</v>
      </c>
      <c r="G437" s="3">
        <v>0.81</v>
      </c>
      <c r="H437" s="3"/>
      <c r="I437">
        <v>2</v>
      </c>
      <c r="N437" t="s">
        <v>467</v>
      </c>
      <c r="O437" t="s">
        <v>105</v>
      </c>
      <c r="P437" t="s">
        <v>221</v>
      </c>
    </row>
    <row r="438" spans="1:16" x14ac:dyDescent="0.2">
      <c r="A438" t="s">
        <v>234</v>
      </c>
      <c r="B438">
        <v>1</v>
      </c>
      <c r="C438">
        <v>1</v>
      </c>
      <c r="D438" t="s">
        <v>71</v>
      </c>
      <c r="E438" t="s">
        <v>3</v>
      </c>
      <c r="F438">
        <v>113</v>
      </c>
      <c r="G438" s="3">
        <f>FISHERINV((40/113)*FISHER(0.43)+(53/113)*FISHER(0.31)+(20/113)*FISHER(0.01))</f>
        <v>0.30489689677891185</v>
      </c>
      <c r="H438" s="3"/>
      <c r="L438" t="s">
        <v>235</v>
      </c>
      <c r="M438">
        <v>3</v>
      </c>
      <c r="N438" t="s">
        <v>236</v>
      </c>
      <c r="O438" t="s">
        <v>112</v>
      </c>
      <c r="P438" t="s">
        <v>221</v>
      </c>
    </row>
    <row r="439" spans="1:16" x14ac:dyDescent="0.2">
      <c r="A439" t="s">
        <v>237</v>
      </c>
      <c r="B439">
        <v>1</v>
      </c>
      <c r="C439">
        <v>1</v>
      </c>
      <c r="D439" t="s">
        <v>12</v>
      </c>
      <c r="E439" t="s">
        <v>0</v>
      </c>
      <c r="F439">
        <v>40</v>
      </c>
      <c r="G439" s="3">
        <v>0.85</v>
      </c>
      <c r="H439" s="3"/>
      <c r="I439">
        <v>4</v>
      </c>
      <c r="O439" t="s">
        <v>105</v>
      </c>
      <c r="P439" t="s">
        <v>221</v>
      </c>
    </row>
    <row r="440" spans="1:16" x14ac:dyDescent="0.2">
      <c r="A440" t="s">
        <v>237</v>
      </c>
      <c r="B440">
        <v>2</v>
      </c>
      <c r="C440">
        <v>1</v>
      </c>
      <c r="D440" t="s">
        <v>71</v>
      </c>
      <c r="E440" t="s">
        <v>0</v>
      </c>
      <c r="F440">
        <v>44</v>
      </c>
      <c r="G440" s="3">
        <v>0.66</v>
      </c>
      <c r="H440" s="3"/>
      <c r="I440">
        <v>4</v>
      </c>
      <c r="O440" t="s">
        <v>105</v>
      </c>
      <c r="P440" t="s">
        <v>221</v>
      </c>
    </row>
    <row r="441" spans="1:16" x14ac:dyDescent="0.2">
      <c r="A441" t="s">
        <v>237</v>
      </c>
      <c r="B441">
        <v>3</v>
      </c>
      <c r="C441">
        <v>1</v>
      </c>
      <c r="D441" t="s">
        <v>12</v>
      </c>
      <c r="E441" t="s">
        <v>0</v>
      </c>
      <c r="F441">
        <v>94</v>
      </c>
      <c r="G441" s="3">
        <v>0.78</v>
      </c>
      <c r="H441" s="3"/>
      <c r="I441">
        <v>4</v>
      </c>
      <c r="O441" t="s">
        <v>105</v>
      </c>
      <c r="P441" t="s">
        <v>221</v>
      </c>
    </row>
    <row r="442" spans="1:16" x14ac:dyDescent="0.2">
      <c r="A442" t="s">
        <v>238</v>
      </c>
      <c r="B442">
        <v>1</v>
      </c>
      <c r="C442">
        <v>1</v>
      </c>
      <c r="D442" t="s">
        <v>71</v>
      </c>
      <c r="E442" t="s">
        <v>0</v>
      </c>
      <c r="F442">
        <v>49</v>
      </c>
      <c r="G442" s="3">
        <v>0.73</v>
      </c>
      <c r="H442" s="3"/>
      <c r="I442">
        <v>4</v>
      </c>
      <c r="O442" t="s">
        <v>105</v>
      </c>
      <c r="P442" t="s">
        <v>221</v>
      </c>
    </row>
    <row r="443" spans="1:16" x14ac:dyDescent="0.2">
      <c r="A443" t="s">
        <v>239</v>
      </c>
      <c r="B443">
        <v>1</v>
      </c>
      <c r="C443">
        <v>1</v>
      </c>
      <c r="D443" t="s">
        <v>71</v>
      </c>
      <c r="E443" t="s">
        <v>0</v>
      </c>
      <c r="F443">
        <v>38</v>
      </c>
      <c r="G443" s="3">
        <v>0.85</v>
      </c>
      <c r="H443" s="3"/>
      <c r="I443">
        <v>4</v>
      </c>
      <c r="O443" t="s">
        <v>105</v>
      </c>
      <c r="P443" t="s">
        <v>221</v>
      </c>
    </row>
    <row r="444" spans="1:16" x14ac:dyDescent="0.2">
      <c r="A444" t="s">
        <v>239</v>
      </c>
      <c r="B444" t="s">
        <v>240</v>
      </c>
      <c r="C444">
        <v>1</v>
      </c>
      <c r="D444" t="s">
        <v>71</v>
      </c>
      <c r="E444" t="s">
        <v>0</v>
      </c>
      <c r="F444">
        <v>156</v>
      </c>
      <c r="G444" s="3">
        <v>0.79</v>
      </c>
      <c r="H444" s="3"/>
      <c r="I444">
        <v>4</v>
      </c>
      <c r="O444" t="s">
        <v>105</v>
      </c>
      <c r="P444" t="s">
        <v>221</v>
      </c>
    </row>
    <row r="445" spans="1:16" x14ac:dyDescent="0.2">
      <c r="A445" t="s">
        <v>239</v>
      </c>
      <c r="B445" t="s">
        <v>241</v>
      </c>
      <c r="C445">
        <v>1</v>
      </c>
      <c r="D445" t="s">
        <v>51</v>
      </c>
      <c r="E445" t="s">
        <v>0</v>
      </c>
      <c r="F445">
        <v>129</v>
      </c>
      <c r="G445" s="3">
        <v>0.84</v>
      </c>
      <c r="H445" s="3"/>
      <c r="I445">
        <v>4</v>
      </c>
      <c r="O445" t="s">
        <v>105</v>
      </c>
      <c r="P445" t="s">
        <v>221</v>
      </c>
    </row>
    <row r="446" spans="1:16" x14ac:dyDescent="0.2">
      <c r="A446" t="s">
        <v>242</v>
      </c>
      <c r="B446">
        <v>1</v>
      </c>
      <c r="C446">
        <v>1</v>
      </c>
      <c r="D446" t="s">
        <v>12</v>
      </c>
      <c r="E446" t="s">
        <v>0</v>
      </c>
      <c r="F446">
        <v>85</v>
      </c>
      <c r="G446" s="3">
        <v>0.93</v>
      </c>
      <c r="H446" s="3"/>
      <c r="I446">
        <v>3</v>
      </c>
      <c r="O446" t="s">
        <v>105</v>
      </c>
      <c r="P446" t="s">
        <v>221</v>
      </c>
    </row>
    <row r="447" spans="1:16" x14ac:dyDescent="0.2">
      <c r="A447" t="s">
        <v>242</v>
      </c>
      <c r="B447">
        <v>2</v>
      </c>
      <c r="C447">
        <v>1</v>
      </c>
      <c r="D447" t="s">
        <v>71</v>
      </c>
      <c r="E447" t="s">
        <v>0</v>
      </c>
      <c r="F447">
        <v>66</v>
      </c>
      <c r="G447" s="3">
        <v>0.73</v>
      </c>
      <c r="H447" s="3"/>
      <c r="I447">
        <v>3</v>
      </c>
      <c r="O447" t="s">
        <v>105</v>
      </c>
      <c r="P447" t="s">
        <v>221</v>
      </c>
    </row>
    <row r="448" spans="1:16" x14ac:dyDescent="0.2">
      <c r="A448" t="s">
        <v>242</v>
      </c>
      <c r="B448">
        <v>3</v>
      </c>
      <c r="C448">
        <v>1</v>
      </c>
      <c r="D448" t="s">
        <v>71</v>
      </c>
      <c r="E448" t="s">
        <v>0</v>
      </c>
      <c r="F448">
        <v>46</v>
      </c>
      <c r="G448" s="3">
        <v>0.82</v>
      </c>
      <c r="H448" s="3"/>
      <c r="I448">
        <v>3</v>
      </c>
      <c r="O448" t="s">
        <v>105</v>
      </c>
      <c r="P448" t="s">
        <v>221</v>
      </c>
    </row>
    <row r="449" spans="1:16" x14ac:dyDescent="0.2">
      <c r="A449" t="s">
        <v>243</v>
      </c>
      <c r="B449">
        <v>1</v>
      </c>
      <c r="C449">
        <v>1</v>
      </c>
      <c r="D449" t="s">
        <v>12</v>
      </c>
      <c r="E449" t="s">
        <v>0</v>
      </c>
      <c r="F449">
        <v>63</v>
      </c>
      <c r="G449" s="3">
        <v>0.83</v>
      </c>
      <c r="H449" s="3"/>
      <c r="I449">
        <v>4</v>
      </c>
      <c r="O449" t="s">
        <v>105</v>
      </c>
      <c r="P449" t="s">
        <v>221</v>
      </c>
    </row>
    <row r="450" spans="1:16" x14ac:dyDescent="0.2">
      <c r="A450" t="s">
        <v>244</v>
      </c>
      <c r="B450">
        <v>1</v>
      </c>
      <c r="C450">
        <v>1</v>
      </c>
      <c r="D450" t="s">
        <v>12</v>
      </c>
      <c r="E450" t="s">
        <v>0</v>
      </c>
      <c r="F450">
        <v>136</v>
      </c>
      <c r="G450" s="3">
        <v>0.77</v>
      </c>
      <c r="H450" s="3"/>
      <c r="I450">
        <v>2</v>
      </c>
      <c r="O450" t="s">
        <v>105</v>
      </c>
      <c r="P450" t="s">
        <v>219</v>
      </c>
    </row>
    <row r="451" spans="1:16" x14ac:dyDescent="0.2">
      <c r="A451" t="s">
        <v>244</v>
      </c>
      <c r="B451">
        <v>2</v>
      </c>
      <c r="C451">
        <v>1</v>
      </c>
      <c r="D451" t="s">
        <v>67</v>
      </c>
      <c r="E451" t="s">
        <v>0</v>
      </c>
      <c r="F451">
        <v>73</v>
      </c>
      <c r="G451" s="3">
        <v>0.62</v>
      </c>
      <c r="H451" s="3"/>
      <c r="I451">
        <v>2</v>
      </c>
      <c r="O451" t="s">
        <v>105</v>
      </c>
      <c r="P451" t="s">
        <v>219</v>
      </c>
    </row>
    <row r="452" spans="1:16" x14ac:dyDescent="0.2">
      <c r="A452" t="s">
        <v>245</v>
      </c>
      <c r="B452">
        <v>1</v>
      </c>
      <c r="C452">
        <v>1</v>
      </c>
      <c r="D452" t="s">
        <v>12</v>
      </c>
      <c r="E452" t="s">
        <v>0</v>
      </c>
      <c r="F452">
        <v>70</v>
      </c>
      <c r="G452" s="3">
        <v>0.85</v>
      </c>
      <c r="H452" s="3"/>
      <c r="I452">
        <v>2</v>
      </c>
      <c r="J452" t="s">
        <v>112</v>
      </c>
      <c r="N452" t="s">
        <v>246</v>
      </c>
      <c r="O452" t="s">
        <v>105</v>
      </c>
      <c r="P452" t="s">
        <v>219</v>
      </c>
    </row>
    <row r="453" spans="1:16" x14ac:dyDescent="0.2">
      <c r="A453" t="s">
        <v>245</v>
      </c>
      <c r="B453">
        <v>1</v>
      </c>
      <c r="C453">
        <v>1</v>
      </c>
      <c r="D453" t="s">
        <v>12</v>
      </c>
      <c r="E453" t="s">
        <v>0</v>
      </c>
      <c r="F453">
        <v>70</v>
      </c>
      <c r="G453" s="3">
        <v>0.91</v>
      </c>
      <c r="H453" s="3"/>
      <c r="I453">
        <v>2</v>
      </c>
      <c r="J453" t="s">
        <v>112</v>
      </c>
      <c r="N453" t="s">
        <v>247</v>
      </c>
      <c r="O453" t="s">
        <v>105</v>
      </c>
      <c r="P453" t="s">
        <v>219</v>
      </c>
    </row>
    <row r="454" spans="1:16" x14ac:dyDescent="0.2">
      <c r="A454" t="s">
        <v>245</v>
      </c>
      <c r="B454">
        <v>1</v>
      </c>
      <c r="C454">
        <v>1</v>
      </c>
      <c r="D454" t="s">
        <v>12</v>
      </c>
      <c r="E454" t="s">
        <v>0</v>
      </c>
      <c r="F454">
        <v>70</v>
      </c>
      <c r="G454" s="3">
        <v>0.85</v>
      </c>
      <c r="H454" s="3"/>
      <c r="I454">
        <v>2</v>
      </c>
      <c r="J454" t="s">
        <v>112</v>
      </c>
      <c r="N454" t="s">
        <v>248</v>
      </c>
      <c r="O454" t="s">
        <v>105</v>
      </c>
      <c r="P454" t="s">
        <v>219</v>
      </c>
    </row>
    <row r="455" spans="1:16" x14ac:dyDescent="0.2">
      <c r="A455" t="s">
        <v>249</v>
      </c>
      <c r="B455">
        <v>1</v>
      </c>
      <c r="C455">
        <v>1</v>
      </c>
      <c r="D455" t="s">
        <v>12</v>
      </c>
      <c r="E455" t="s">
        <v>0</v>
      </c>
      <c r="F455">
        <v>126</v>
      </c>
      <c r="G455" s="3">
        <v>0.74</v>
      </c>
      <c r="H455" s="3"/>
      <c r="I455">
        <v>2</v>
      </c>
      <c r="J455" t="s">
        <v>112</v>
      </c>
      <c r="O455" t="s">
        <v>105</v>
      </c>
      <c r="P455" t="s">
        <v>219</v>
      </c>
    </row>
    <row r="456" spans="1:16" x14ac:dyDescent="0.2">
      <c r="A456" t="s">
        <v>250</v>
      </c>
      <c r="B456">
        <v>1</v>
      </c>
      <c r="C456">
        <v>1</v>
      </c>
      <c r="D456" t="s">
        <v>12</v>
      </c>
      <c r="E456" t="s">
        <v>0</v>
      </c>
      <c r="F456">
        <v>65</v>
      </c>
      <c r="G456" s="3">
        <f t="shared" ref="G456" si="18">(2*H456)/(1+H456)</f>
        <v>0.61782999308914999</v>
      </c>
      <c r="H456" s="3">
        <v>0.44700000000000001</v>
      </c>
      <c r="I456">
        <v>2</v>
      </c>
      <c r="O456" t="s">
        <v>105</v>
      </c>
      <c r="P456" t="s">
        <v>219</v>
      </c>
    </row>
    <row r="457" spans="1:16" x14ac:dyDescent="0.2">
      <c r="A457" t="s">
        <v>251</v>
      </c>
      <c r="B457">
        <v>1</v>
      </c>
      <c r="C457">
        <v>1</v>
      </c>
      <c r="D457" t="s">
        <v>50</v>
      </c>
      <c r="E457" t="s">
        <v>0</v>
      </c>
      <c r="F457">
        <v>131</v>
      </c>
      <c r="G457" s="3">
        <v>0.69</v>
      </c>
      <c r="H457" s="3"/>
      <c r="I457">
        <v>2</v>
      </c>
      <c r="N457" t="s">
        <v>252</v>
      </c>
      <c r="O457" t="s">
        <v>105</v>
      </c>
      <c r="P457" t="s">
        <v>219</v>
      </c>
    </row>
    <row r="458" spans="1:16" x14ac:dyDescent="0.2">
      <c r="A458" t="s">
        <v>251</v>
      </c>
      <c r="B458">
        <v>1</v>
      </c>
      <c r="C458">
        <v>1</v>
      </c>
      <c r="D458" t="s">
        <v>50</v>
      </c>
      <c r="E458" t="s">
        <v>0</v>
      </c>
      <c r="F458">
        <v>131</v>
      </c>
      <c r="G458" s="3">
        <v>0.64</v>
      </c>
      <c r="H458" s="3"/>
      <c r="I458">
        <v>2</v>
      </c>
      <c r="N458" t="s">
        <v>253</v>
      </c>
      <c r="O458" t="s">
        <v>105</v>
      </c>
      <c r="P458" t="s">
        <v>219</v>
      </c>
    </row>
    <row r="459" spans="1:16" x14ac:dyDescent="0.2">
      <c r="A459" t="s">
        <v>254</v>
      </c>
      <c r="B459">
        <v>1</v>
      </c>
      <c r="C459">
        <v>1</v>
      </c>
      <c r="D459" t="s">
        <v>12</v>
      </c>
      <c r="E459" t="s">
        <v>0</v>
      </c>
      <c r="F459">
        <v>129</v>
      </c>
      <c r="G459" s="3">
        <v>0.71</v>
      </c>
      <c r="H459" s="3"/>
      <c r="I459">
        <v>2</v>
      </c>
      <c r="N459" t="s">
        <v>255</v>
      </c>
      <c r="O459" t="s">
        <v>105</v>
      </c>
      <c r="P459" t="s">
        <v>219</v>
      </c>
    </row>
    <row r="460" spans="1:16" x14ac:dyDescent="0.2">
      <c r="A460" t="s">
        <v>254</v>
      </c>
      <c r="B460">
        <v>1</v>
      </c>
      <c r="C460">
        <v>1</v>
      </c>
      <c r="D460" t="s">
        <v>12</v>
      </c>
      <c r="E460" t="s">
        <v>0</v>
      </c>
      <c r="F460">
        <v>129</v>
      </c>
      <c r="G460" s="3">
        <v>0.76</v>
      </c>
      <c r="H460" s="3"/>
      <c r="I460">
        <v>2</v>
      </c>
      <c r="N460" t="s">
        <v>256</v>
      </c>
      <c r="O460" t="s">
        <v>105</v>
      </c>
      <c r="P460" t="s">
        <v>219</v>
      </c>
    </row>
    <row r="461" spans="1:16" x14ac:dyDescent="0.2">
      <c r="A461" t="s">
        <v>254</v>
      </c>
      <c r="B461">
        <v>1</v>
      </c>
      <c r="C461">
        <v>1</v>
      </c>
      <c r="D461" t="s">
        <v>12</v>
      </c>
      <c r="E461" t="s">
        <v>0</v>
      </c>
      <c r="F461">
        <v>129</v>
      </c>
      <c r="G461" s="3">
        <v>0.73</v>
      </c>
      <c r="H461" s="3"/>
      <c r="I461">
        <v>2</v>
      </c>
      <c r="N461" t="s">
        <v>257</v>
      </c>
      <c r="O461" t="s">
        <v>105</v>
      </c>
      <c r="P461" t="s">
        <v>219</v>
      </c>
    </row>
    <row r="462" spans="1:16" x14ac:dyDescent="0.2">
      <c r="A462" t="s">
        <v>254</v>
      </c>
      <c r="B462">
        <v>1</v>
      </c>
      <c r="C462">
        <v>1</v>
      </c>
      <c r="D462" t="s">
        <v>12</v>
      </c>
      <c r="E462" t="s">
        <v>0</v>
      </c>
      <c r="F462">
        <v>129</v>
      </c>
      <c r="G462" s="3">
        <v>0.81</v>
      </c>
      <c r="H462" s="3"/>
      <c r="I462">
        <v>2</v>
      </c>
      <c r="N462" t="s">
        <v>258</v>
      </c>
      <c r="O462" t="s">
        <v>105</v>
      </c>
      <c r="P462" t="s">
        <v>219</v>
      </c>
    </row>
    <row r="463" spans="1:16" x14ac:dyDescent="0.2">
      <c r="A463" t="s">
        <v>254</v>
      </c>
      <c r="B463" t="s">
        <v>259</v>
      </c>
      <c r="C463">
        <v>1</v>
      </c>
      <c r="D463" t="s">
        <v>12</v>
      </c>
      <c r="E463" t="s">
        <v>0</v>
      </c>
      <c r="F463">
        <v>46</v>
      </c>
      <c r="G463" s="3">
        <v>0.52</v>
      </c>
      <c r="H463" s="3"/>
      <c r="I463">
        <v>2</v>
      </c>
      <c r="N463" t="s">
        <v>255</v>
      </c>
      <c r="O463" t="s">
        <v>105</v>
      </c>
      <c r="P463" t="s">
        <v>219</v>
      </c>
    </row>
    <row r="464" spans="1:16" x14ac:dyDescent="0.2">
      <c r="A464" t="s">
        <v>254</v>
      </c>
      <c r="B464" t="s">
        <v>259</v>
      </c>
      <c r="C464">
        <v>1</v>
      </c>
      <c r="D464" t="s">
        <v>12</v>
      </c>
      <c r="E464" t="s">
        <v>0</v>
      </c>
      <c r="F464">
        <v>46</v>
      </c>
      <c r="G464" s="3">
        <v>0.63</v>
      </c>
      <c r="H464" s="3"/>
      <c r="I464">
        <v>2</v>
      </c>
      <c r="N464" t="s">
        <v>260</v>
      </c>
      <c r="O464" t="s">
        <v>105</v>
      </c>
      <c r="P464" t="s">
        <v>219</v>
      </c>
    </row>
    <row r="465" spans="1:16" x14ac:dyDescent="0.2">
      <c r="A465" t="s">
        <v>261</v>
      </c>
      <c r="B465">
        <v>1</v>
      </c>
      <c r="C465">
        <v>1</v>
      </c>
      <c r="D465" t="s">
        <v>12</v>
      </c>
      <c r="E465" t="s">
        <v>0</v>
      </c>
      <c r="F465">
        <v>101</v>
      </c>
      <c r="G465" s="3">
        <v>0.59</v>
      </c>
      <c r="H465" s="3"/>
      <c r="I465">
        <v>2</v>
      </c>
      <c r="N465" t="s">
        <v>585</v>
      </c>
      <c r="O465" s="12" t="s">
        <v>105</v>
      </c>
      <c r="P465" t="s">
        <v>219</v>
      </c>
    </row>
    <row r="466" spans="1:16" x14ac:dyDescent="0.2">
      <c r="A466" t="s">
        <v>261</v>
      </c>
      <c r="B466">
        <v>1</v>
      </c>
      <c r="C466">
        <v>1</v>
      </c>
      <c r="D466" t="s">
        <v>12</v>
      </c>
      <c r="E466" t="s">
        <v>0</v>
      </c>
      <c r="F466">
        <v>101</v>
      </c>
      <c r="G466" s="3">
        <v>0.64</v>
      </c>
      <c r="H466" s="3"/>
      <c r="I466">
        <v>2</v>
      </c>
      <c r="N466" t="s">
        <v>586</v>
      </c>
      <c r="O466" s="12" t="s">
        <v>105</v>
      </c>
      <c r="P466" t="s">
        <v>219</v>
      </c>
    </row>
    <row r="467" spans="1:16" x14ac:dyDescent="0.2">
      <c r="A467" t="s">
        <v>261</v>
      </c>
      <c r="B467">
        <v>1</v>
      </c>
      <c r="C467">
        <v>1</v>
      </c>
      <c r="D467" t="s">
        <v>12</v>
      </c>
      <c r="E467" t="s">
        <v>3</v>
      </c>
      <c r="F467">
        <v>101</v>
      </c>
      <c r="G467" s="3">
        <v>0.34</v>
      </c>
      <c r="H467" s="3"/>
      <c r="K467" t="s">
        <v>373</v>
      </c>
      <c r="N467" t="s">
        <v>262</v>
      </c>
      <c r="O467" s="12" t="s">
        <v>105</v>
      </c>
      <c r="P467" t="s">
        <v>219</v>
      </c>
    </row>
    <row r="468" spans="1:16" x14ac:dyDescent="0.2">
      <c r="A468" t="s">
        <v>261</v>
      </c>
      <c r="B468">
        <v>2</v>
      </c>
      <c r="C468">
        <v>1</v>
      </c>
      <c r="D468" t="s">
        <v>12</v>
      </c>
      <c r="E468" t="s">
        <v>0</v>
      </c>
      <c r="F468">
        <f>98</f>
        <v>98</v>
      </c>
      <c r="G468" s="3">
        <v>0.66</v>
      </c>
      <c r="H468" s="3"/>
      <c r="I468">
        <v>2</v>
      </c>
      <c r="N468" t="s">
        <v>585</v>
      </c>
      <c r="O468" s="12" t="s">
        <v>105</v>
      </c>
      <c r="P468" t="s">
        <v>219</v>
      </c>
    </row>
    <row r="469" spans="1:16" x14ac:dyDescent="0.2">
      <c r="A469" t="s">
        <v>261</v>
      </c>
      <c r="B469">
        <v>2</v>
      </c>
      <c r="C469">
        <v>1</v>
      </c>
      <c r="D469" t="s">
        <v>12</v>
      </c>
      <c r="E469" t="s">
        <v>0</v>
      </c>
      <c r="F469">
        <f>98</f>
        <v>98</v>
      </c>
      <c r="G469" s="3">
        <v>0.61</v>
      </c>
      <c r="H469" s="3"/>
      <c r="I469">
        <v>2</v>
      </c>
      <c r="N469" t="s">
        <v>586</v>
      </c>
      <c r="O469" s="12" t="s">
        <v>105</v>
      </c>
      <c r="P469" t="s">
        <v>219</v>
      </c>
    </row>
    <row r="470" spans="1:16" x14ac:dyDescent="0.2">
      <c r="A470" t="s">
        <v>261</v>
      </c>
      <c r="B470">
        <v>2</v>
      </c>
      <c r="C470">
        <v>1</v>
      </c>
      <c r="D470" t="s">
        <v>12</v>
      </c>
      <c r="E470" t="s">
        <v>3</v>
      </c>
      <c r="F470">
        <f>98</f>
        <v>98</v>
      </c>
      <c r="G470" s="3">
        <v>0.25</v>
      </c>
      <c r="H470" s="3"/>
      <c r="K470" t="s">
        <v>263</v>
      </c>
      <c r="O470" s="12" t="s">
        <v>105</v>
      </c>
      <c r="P470" t="s">
        <v>219</v>
      </c>
    </row>
    <row r="471" spans="1:16" x14ac:dyDescent="0.2">
      <c r="A471" t="s">
        <v>261</v>
      </c>
      <c r="B471">
        <v>3</v>
      </c>
      <c r="C471">
        <v>1</v>
      </c>
      <c r="D471" t="s">
        <v>12</v>
      </c>
      <c r="E471" t="s">
        <v>0</v>
      </c>
      <c r="F471">
        <v>98</v>
      </c>
      <c r="G471" s="3">
        <v>0.73</v>
      </c>
      <c r="H471" s="3"/>
      <c r="I471">
        <v>2</v>
      </c>
      <c r="N471" t="s">
        <v>585</v>
      </c>
      <c r="O471" s="12" t="s">
        <v>105</v>
      </c>
      <c r="P471" t="s">
        <v>219</v>
      </c>
    </row>
    <row r="472" spans="1:16" x14ac:dyDescent="0.2">
      <c r="A472" t="s">
        <v>261</v>
      </c>
      <c r="B472">
        <v>3</v>
      </c>
      <c r="C472">
        <v>1</v>
      </c>
      <c r="D472" t="s">
        <v>12</v>
      </c>
      <c r="E472" t="s">
        <v>0</v>
      </c>
      <c r="F472">
        <v>98</v>
      </c>
      <c r="G472" s="3">
        <v>0.82</v>
      </c>
      <c r="H472" s="3"/>
      <c r="I472">
        <v>2</v>
      </c>
      <c r="N472" t="s">
        <v>586</v>
      </c>
      <c r="O472" s="12" t="s">
        <v>105</v>
      </c>
      <c r="P472" t="s">
        <v>219</v>
      </c>
    </row>
    <row r="473" spans="1:16" x14ac:dyDescent="0.2">
      <c r="A473" t="s">
        <v>261</v>
      </c>
      <c r="B473">
        <v>3</v>
      </c>
      <c r="C473">
        <v>1</v>
      </c>
      <c r="D473" t="s">
        <v>12</v>
      </c>
      <c r="E473" t="s">
        <v>3</v>
      </c>
      <c r="F473">
        <v>98</v>
      </c>
      <c r="G473" s="3">
        <v>0.63</v>
      </c>
      <c r="H473" s="3"/>
      <c r="K473" t="s">
        <v>373</v>
      </c>
      <c r="O473" s="12" t="s">
        <v>105</v>
      </c>
      <c r="P473" t="s">
        <v>219</v>
      </c>
    </row>
    <row r="474" spans="1:16" x14ac:dyDescent="0.2">
      <c r="A474" t="s">
        <v>261</v>
      </c>
      <c r="B474">
        <v>4</v>
      </c>
      <c r="C474">
        <v>1</v>
      </c>
      <c r="D474" t="s">
        <v>12</v>
      </c>
      <c r="E474" t="s">
        <v>0</v>
      </c>
      <c r="F474">
        <v>90</v>
      </c>
      <c r="G474" s="3">
        <v>0.8</v>
      </c>
      <c r="H474" s="3"/>
      <c r="I474">
        <v>2</v>
      </c>
      <c r="N474" t="s">
        <v>585</v>
      </c>
      <c r="O474" s="12" t="s">
        <v>105</v>
      </c>
      <c r="P474" t="s">
        <v>219</v>
      </c>
    </row>
    <row r="475" spans="1:16" x14ac:dyDescent="0.2">
      <c r="A475" t="s">
        <v>261</v>
      </c>
      <c r="B475">
        <v>4</v>
      </c>
      <c r="C475">
        <v>1</v>
      </c>
      <c r="D475" t="s">
        <v>12</v>
      </c>
      <c r="E475" t="s">
        <v>0</v>
      </c>
      <c r="F475">
        <v>90</v>
      </c>
      <c r="G475" s="3">
        <v>0.72</v>
      </c>
      <c r="H475" s="3"/>
      <c r="I475">
        <v>2</v>
      </c>
      <c r="N475" t="s">
        <v>586</v>
      </c>
      <c r="O475" s="12" t="s">
        <v>105</v>
      </c>
      <c r="P475" t="s">
        <v>219</v>
      </c>
    </row>
    <row r="476" spans="1:16" x14ac:dyDescent="0.2">
      <c r="A476" t="s">
        <v>261</v>
      </c>
      <c r="B476">
        <v>4</v>
      </c>
      <c r="C476">
        <v>1</v>
      </c>
      <c r="D476" t="s">
        <v>12</v>
      </c>
      <c r="E476" t="s">
        <v>3</v>
      </c>
      <c r="F476">
        <v>90</v>
      </c>
      <c r="G476" s="3">
        <v>0.56000000000000005</v>
      </c>
      <c r="H476" s="3"/>
      <c r="K476" t="s">
        <v>263</v>
      </c>
      <c r="O476" s="12" t="s">
        <v>105</v>
      </c>
      <c r="P476" t="s">
        <v>219</v>
      </c>
    </row>
    <row r="477" spans="1:16" x14ac:dyDescent="0.2">
      <c r="A477" t="s">
        <v>261</v>
      </c>
      <c r="B477">
        <v>5</v>
      </c>
      <c r="C477">
        <v>1</v>
      </c>
      <c r="D477" t="s">
        <v>12</v>
      </c>
      <c r="E477" t="s">
        <v>0</v>
      </c>
      <c r="F477">
        <v>88</v>
      </c>
      <c r="G477" s="3">
        <v>0.73</v>
      </c>
      <c r="H477" s="3"/>
      <c r="I477">
        <v>2</v>
      </c>
      <c r="N477" t="s">
        <v>585</v>
      </c>
      <c r="O477" s="12" t="s">
        <v>105</v>
      </c>
      <c r="P477" t="s">
        <v>219</v>
      </c>
    </row>
    <row r="478" spans="1:16" x14ac:dyDescent="0.2">
      <c r="A478" t="s">
        <v>261</v>
      </c>
      <c r="B478">
        <v>5</v>
      </c>
      <c r="C478">
        <v>1</v>
      </c>
      <c r="D478" t="s">
        <v>12</v>
      </c>
      <c r="E478" t="s">
        <v>0</v>
      </c>
      <c r="F478">
        <v>88</v>
      </c>
      <c r="G478" s="3">
        <v>0.79</v>
      </c>
      <c r="H478" s="3"/>
      <c r="I478">
        <v>2</v>
      </c>
      <c r="N478" t="s">
        <v>586</v>
      </c>
      <c r="O478" s="12" t="s">
        <v>105</v>
      </c>
      <c r="P478" t="s">
        <v>219</v>
      </c>
    </row>
    <row r="479" spans="1:16" x14ac:dyDescent="0.2">
      <c r="A479" t="s">
        <v>261</v>
      </c>
      <c r="B479">
        <v>5</v>
      </c>
      <c r="C479">
        <v>1</v>
      </c>
      <c r="D479" t="s">
        <v>12</v>
      </c>
      <c r="E479" t="s">
        <v>3</v>
      </c>
      <c r="F479">
        <v>88</v>
      </c>
      <c r="G479" s="3">
        <v>0.56000000000000005</v>
      </c>
      <c r="H479" s="3"/>
      <c r="K479" t="s">
        <v>264</v>
      </c>
      <c r="O479" s="12" t="s">
        <v>105</v>
      </c>
      <c r="P479" t="s">
        <v>219</v>
      </c>
    </row>
    <row r="480" spans="1:16" x14ac:dyDescent="0.2">
      <c r="A480" t="s">
        <v>265</v>
      </c>
      <c r="B480">
        <v>1</v>
      </c>
      <c r="C480">
        <v>1</v>
      </c>
      <c r="D480" t="s">
        <v>12</v>
      </c>
      <c r="E480" t="s">
        <v>0</v>
      </c>
      <c r="F480">
        <v>113</v>
      </c>
      <c r="G480" s="3">
        <v>0.72</v>
      </c>
      <c r="H480" s="3"/>
      <c r="I480">
        <v>2</v>
      </c>
      <c r="N480" t="s">
        <v>266</v>
      </c>
      <c r="O480" s="12" t="s">
        <v>105</v>
      </c>
      <c r="P480" t="s">
        <v>219</v>
      </c>
    </row>
    <row r="481" spans="1:16" x14ac:dyDescent="0.2">
      <c r="A481" t="s">
        <v>265</v>
      </c>
      <c r="B481">
        <v>1</v>
      </c>
      <c r="C481">
        <v>1</v>
      </c>
      <c r="D481" t="s">
        <v>12</v>
      </c>
      <c r="E481" t="s">
        <v>0</v>
      </c>
      <c r="F481">
        <v>113</v>
      </c>
      <c r="G481" s="3">
        <v>0.73</v>
      </c>
      <c r="H481" s="3"/>
      <c r="I481">
        <v>2</v>
      </c>
      <c r="N481" t="s">
        <v>267</v>
      </c>
      <c r="O481" s="12" t="s">
        <v>105</v>
      </c>
      <c r="P481" t="s">
        <v>219</v>
      </c>
    </row>
    <row r="482" spans="1:16" x14ac:dyDescent="0.2">
      <c r="A482" t="s">
        <v>265</v>
      </c>
      <c r="B482">
        <v>1</v>
      </c>
      <c r="C482">
        <v>1</v>
      </c>
      <c r="D482" t="s">
        <v>12</v>
      </c>
      <c r="E482" t="s">
        <v>0</v>
      </c>
      <c r="F482">
        <v>113</v>
      </c>
      <c r="G482" s="3">
        <v>0.8</v>
      </c>
      <c r="H482" s="3"/>
      <c r="I482">
        <v>2</v>
      </c>
      <c r="N482" t="s">
        <v>268</v>
      </c>
      <c r="O482" s="12" t="s">
        <v>105</v>
      </c>
      <c r="P482" t="s">
        <v>219</v>
      </c>
    </row>
    <row r="483" spans="1:16" x14ac:dyDescent="0.2">
      <c r="A483" t="s">
        <v>265</v>
      </c>
      <c r="B483">
        <v>1</v>
      </c>
      <c r="C483">
        <v>1</v>
      </c>
      <c r="D483" t="s">
        <v>12</v>
      </c>
      <c r="E483" t="s">
        <v>0</v>
      </c>
      <c r="F483">
        <v>113</v>
      </c>
      <c r="G483" s="3">
        <v>0.72</v>
      </c>
      <c r="H483" s="3"/>
      <c r="I483">
        <v>2</v>
      </c>
      <c r="N483" t="s">
        <v>269</v>
      </c>
      <c r="O483" s="12" t="s">
        <v>105</v>
      </c>
      <c r="P483" t="s">
        <v>219</v>
      </c>
    </row>
    <row r="484" spans="1:16" x14ac:dyDescent="0.2">
      <c r="A484" t="s">
        <v>265</v>
      </c>
      <c r="B484">
        <v>2</v>
      </c>
      <c r="C484">
        <v>1</v>
      </c>
      <c r="D484" t="s">
        <v>12</v>
      </c>
      <c r="E484" t="s">
        <v>0</v>
      </c>
      <c r="F484">
        <v>99</v>
      </c>
      <c r="G484" s="3">
        <v>0.85</v>
      </c>
      <c r="H484" s="3"/>
      <c r="I484">
        <v>2</v>
      </c>
      <c r="O484" s="12" t="s">
        <v>105</v>
      </c>
      <c r="P484" t="s">
        <v>219</v>
      </c>
    </row>
    <row r="485" spans="1:16" x14ac:dyDescent="0.2">
      <c r="A485" t="s">
        <v>270</v>
      </c>
      <c r="B485">
        <v>1</v>
      </c>
      <c r="C485">
        <v>1</v>
      </c>
      <c r="D485" t="s">
        <v>71</v>
      </c>
      <c r="E485" t="s">
        <v>0</v>
      </c>
      <c r="F485">
        <v>218</v>
      </c>
      <c r="G485" s="3">
        <v>0.68</v>
      </c>
      <c r="H485" s="3"/>
      <c r="I485">
        <v>2</v>
      </c>
      <c r="O485" s="12" t="s">
        <v>105</v>
      </c>
      <c r="P485" t="s">
        <v>219</v>
      </c>
    </row>
    <row r="486" spans="1:16" x14ac:dyDescent="0.2">
      <c r="A486" t="s">
        <v>271</v>
      </c>
      <c r="B486">
        <v>1</v>
      </c>
      <c r="C486">
        <v>1</v>
      </c>
      <c r="D486" t="s">
        <v>12</v>
      </c>
      <c r="E486" t="s">
        <v>0</v>
      </c>
      <c r="F486">
        <v>83</v>
      </c>
      <c r="G486" s="3">
        <v>0.8</v>
      </c>
      <c r="H486" s="3"/>
      <c r="I486">
        <v>2</v>
      </c>
      <c r="N486" t="s">
        <v>272</v>
      </c>
      <c r="O486" s="12" t="s">
        <v>105</v>
      </c>
      <c r="P486" t="s">
        <v>219</v>
      </c>
    </row>
    <row r="487" spans="1:16" x14ac:dyDescent="0.2">
      <c r="A487" t="s">
        <v>271</v>
      </c>
      <c r="B487">
        <v>1</v>
      </c>
      <c r="C487">
        <v>1</v>
      </c>
      <c r="D487" t="s">
        <v>12</v>
      </c>
      <c r="E487" t="s">
        <v>0</v>
      </c>
      <c r="F487">
        <v>87</v>
      </c>
      <c r="G487" s="3">
        <v>0.65</v>
      </c>
      <c r="H487" s="3"/>
      <c r="I487">
        <v>2</v>
      </c>
      <c r="N487" t="s">
        <v>273</v>
      </c>
      <c r="O487" s="12" t="s">
        <v>105</v>
      </c>
      <c r="P487" t="s">
        <v>219</v>
      </c>
    </row>
    <row r="488" spans="1:16" x14ac:dyDescent="0.2">
      <c r="A488" t="s">
        <v>274</v>
      </c>
      <c r="B488">
        <v>1</v>
      </c>
      <c r="C488">
        <v>1</v>
      </c>
      <c r="D488" t="s">
        <v>12</v>
      </c>
      <c r="E488" t="s">
        <v>0</v>
      </c>
      <c r="F488">
        <v>61</v>
      </c>
      <c r="G488" s="3">
        <v>0.74</v>
      </c>
      <c r="H488" s="3"/>
      <c r="I488">
        <v>18</v>
      </c>
      <c r="N488" t="s">
        <v>275</v>
      </c>
      <c r="O488" s="12" t="s">
        <v>105</v>
      </c>
      <c r="P488" t="s">
        <v>219</v>
      </c>
    </row>
    <row r="489" spans="1:16" x14ac:dyDescent="0.2">
      <c r="A489" t="s">
        <v>274</v>
      </c>
      <c r="B489">
        <v>1</v>
      </c>
      <c r="C489">
        <v>1</v>
      </c>
      <c r="D489" t="s">
        <v>12</v>
      </c>
      <c r="E489" t="s">
        <v>0</v>
      </c>
      <c r="F489">
        <v>61</v>
      </c>
      <c r="G489" s="3">
        <v>0.74</v>
      </c>
      <c r="H489" s="3"/>
      <c r="I489">
        <v>18</v>
      </c>
      <c r="N489" t="s">
        <v>276</v>
      </c>
      <c r="O489" s="12" t="s">
        <v>105</v>
      </c>
      <c r="P489" t="s">
        <v>219</v>
      </c>
    </row>
    <row r="490" spans="1:16" x14ac:dyDescent="0.2">
      <c r="A490" t="s">
        <v>277</v>
      </c>
      <c r="B490">
        <v>1</v>
      </c>
      <c r="C490">
        <v>1</v>
      </c>
      <c r="D490" t="s">
        <v>12</v>
      </c>
      <c r="E490" t="s">
        <v>0</v>
      </c>
      <c r="F490">
        <v>88</v>
      </c>
      <c r="G490" s="3">
        <v>0.77</v>
      </c>
      <c r="H490" s="3"/>
      <c r="I490">
        <v>2</v>
      </c>
      <c r="O490" s="12" t="s">
        <v>105</v>
      </c>
      <c r="P490" t="s">
        <v>219</v>
      </c>
    </row>
    <row r="491" spans="1:16" x14ac:dyDescent="0.2">
      <c r="A491" t="s">
        <v>277</v>
      </c>
      <c r="B491">
        <v>3</v>
      </c>
      <c r="C491">
        <v>1</v>
      </c>
      <c r="D491" t="s">
        <v>12</v>
      </c>
      <c r="E491" t="s">
        <v>0</v>
      </c>
      <c r="F491">
        <v>124</v>
      </c>
      <c r="G491" s="3">
        <v>0.84</v>
      </c>
      <c r="H491" s="3"/>
      <c r="I491">
        <v>2</v>
      </c>
      <c r="O491" s="12" t="s">
        <v>105</v>
      </c>
      <c r="P491" t="s">
        <v>219</v>
      </c>
    </row>
    <row r="492" spans="1:16" x14ac:dyDescent="0.2">
      <c r="A492" t="s">
        <v>278</v>
      </c>
      <c r="B492">
        <v>1</v>
      </c>
      <c r="C492">
        <v>1</v>
      </c>
      <c r="D492" t="s">
        <v>12</v>
      </c>
      <c r="E492" t="s">
        <v>0</v>
      </c>
      <c r="F492">
        <v>64</v>
      </c>
      <c r="G492" s="3">
        <v>0.88</v>
      </c>
      <c r="H492" s="3"/>
      <c r="I492">
        <v>2</v>
      </c>
      <c r="J492" t="s">
        <v>112</v>
      </c>
      <c r="O492" s="12" t="s">
        <v>105</v>
      </c>
      <c r="P492" t="s">
        <v>219</v>
      </c>
    </row>
    <row r="493" spans="1:16" x14ac:dyDescent="0.2">
      <c r="A493" t="s">
        <v>278</v>
      </c>
      <c r="B493">
        <v>2</v>
      </c>
      <c r="C493">
        <v>1</v>
      </c>
      <c r="D493" t="s">
        <v>12</v>
      </c>
      <c r="E493" t="s">
        <v>0</v>
      </c>
      <c r="F493">
        <v>48</v>
      </c>
      <c r="G493" s="3">
        <v>0.83</v>
      </c>
      <c r="H493" s="3"/>
      <c r="I493">
        <v>2</v>
      </c>
      <c r="J493" t="s">
        <v>112</v>
      </c>
      <c r="O493" s="12" t="s">
        <v>105</v>
      </c>
      <c r="P493" t="s">
        <v>219</v>
      </c>
    </row>
    <row r="494" spans="1:16" x14ac:dyDescent="0.2">
      <c r="A494" t="s">
        <v>278</v>
      </c>
      <c r="B494">
        <v>3</v>
      </c>
      <c r="C494">
        <v>1</v>
      </c>
      <c r="D494" t="s">
        <v>12</v>
      </c>
      <c r="E494" t="s">
        <v>0</v>
      </c>
      <c r="F494">
        <v>32</v>
      </c>
      <c r="G494" s="3">
        <v>0.79</v>
      </c>
      <c r="H494" s="3"/>
      <c r="I494">
        <v>2</v>
      </c>
      <c r="J494" t="s">
        <v>112</v>
      </c>
      <c r="O494" s="12" t="s">
        <v>105</v>
      </c>
      <c r="P494" t="s">
        <v>219</v>
      </c>
    </row>
    <row r="495" spans="1:16" x14ac:dyDescent="0.2">
      <c r="A495" t="s">
        <v>279</v>
      </c>
      <c r="B495">
        <v>1</v>
      </c>
      <c r="C495">
        <v>1</v>
      </c>
      <c r="D495" t="s">
        <v>12</v>
      </c>
      <c r="E495" t="s">
        <v>0</v>
      </c>
      <c r="F495">
        <v>529</v>
      </c>
      <c r="G495" s="3">
        <f t="shared" ref="G495" si="19">(2*H495)/(1+H495)</f>
        <v>0.57142857142857151</v>
      </c>
      <c r="H495" s="3">
        <v>0.4</v>
      </c>
      <c r="I495">
        <v>2</v>
      </c>
      <c r="O495" s="12" t="s">
        <v>105</v>
      </c>
      <c r="P495" t="s">
        <v>219</v>
      </c>
    </row>
    <row r="496" spans="1:16" x14ac:dyDescent="0.2">
      <c r="A496" t="s">
        <v>280</v>
      </c>
      <c r="B496">
        <v>1</v>
      </c>
      <c r="C496">
        <v>1</v>
      </c>
      <c r="D496" t="s">
        <v>12</v>
      </c>
      <c r="E496" t="s">
        <v>3</v>
      </c>
      <c r="F496">
        <v>47</v>
      </c>
      <c r="G496" s="3">
        <v>0.31</v>
      </c>
      <c r="H496" s="3"/>
      <c r="K496" t="s">
        <v>374</v>
      </c>
      <c r="N496" t="s">
        <v>281</v>
      </c>
      <c r="O496" s="12" t="s">
        <v>105</v>
      </c>
      <c r="P496" t="s">
        <v>219</v>
      </c>
    </row>
    <row r="497" spans="1:16" x14ac:dyDescent="0.2">
      <c r="A497" t="s">
        <v>280</v>
      </c>
      <c r="B497">
        <v>1</v>
      </c>
      <c r="C497">
        <v>1</v>
      </c>
      <c r="D497" t="s">
        <v>12</v>
      </c>
      <c r="E497" t="s">
        <v>3</v>
      </c>
      <c r="F497">
        <v>47</v>
      </c>
      <c r="G497" s="3">
        <v>0.59</v>
      </c>
      <c r="H497" s="3"/>
      <c r="K497" t="s">
        <v>374</v>
      </c>
      <c r="N497" t="s">
        <v>282</v>
      </c>
      <c r="O497" s="12" t="s">
        <v>105</v>
      </c>
      <c r="P497" t="s">
        <v>219</v>
      </c>
    </row>
    <row r="498" spans="1:16" x14ac:dyDescent="0.2">
      <c r="A498" t="s">
        <v>280</v>
      </c>
      <c r="B498">
        <v>2</v>
      </c>
      <c r="C498">
        <v>1</v>
      </c>
      <c r="D498" t="s">
        <v>12</v>
      </c>
      <c r="E498" t="s">
        <v>3</v>
      </c>
      <c r="F498">
        <v>46</v>
      </c>
      <c r="G498" s="3">
        <v>0.19</v>
      </c>
      <c r="H498" s="3"/>
      <c r="K498" t="s">
        <v>374</v>
      </c>
      <c r="O498" s="12" t="s">
        <v>105</v>
      </c>
      <c r="P498" t="s">
        <v>219</v>
      </c>
    </row>
    <row r="499" spans="1:16" x14ac:dyDescent="0.2">
      <c r="A499" t="s">
        <v>283</v>
      </c>
      <c r="B499">
        <v>1</v>
      </c>
      <c r="C499">
        <v>1</v>
      </c>
      <c r="D499" t="s">
        <v>12</v>
      </c>
      <c r="E499" t="s">
        <v>0</v>
      </c>
      <c r="F499">
        <v>344</v>
      </c>
      <c r="G499" s="3">
        <v>0.95</v>
      </c>
      <c r="H499" s="3"/>
      <c r="I499">
        <v>2</v>
      </c>
      <c r="J499" t="s">
        <v>112</v>
      </c>
      <c r="N499" t="s">
        <v>284</v>
      </c>
      <c r="O499" s="12" t="s">
        <v>105</v>
      </c>
      <c r="P499" t="s">
        <v>219</v>
      </c>
    </row>
    <row r="500" spans="1:16" x14ac:dyDescent="0.2">
      <c r="A500" t="s">
        <v>283</v>
      </c>
      <c r="B500">
        <v>1</v>
      </c>
      <c r="C500">
        <v>1</v>
      </c>
      <c r="D500" t="s">
        <v>12</v>
      </c>
      <c r="E500" t="s">
        <v>0</v>
      </c>
      <c r="F500">
        <v>344</v>
      </c>
      <c r="G500" s="3">
        <v>0.95</v>
      </c>
      <c r="H500" s="3"/>
      <c r="I500">
        <v>2</v>
      </c>
      <c r="J500" t="s">
        <v>112</v>
      </c>
      <c r="N500" t="s">
        <v>285</v>
      </c>
      <c r="O500" s="12" t="s">
        <v>105</v>
      </c>
      <c r="P500" t="s">
        <v>219</v>
      </c>
    </row>
    <row r="501" spans="1:16" x14ac:dyDescent="0.2">
      <c r="A501" t="s">
        <v>283</v>
      </c>
      <c r="B501">
        <v>1</v>
      </c>
      <c r="C501">
        <v>1</v>
      </c>
      <c r="D501" t="s">
        <v>12</v>
      </c>
      <c r="E501" t="s">
        <v>3</v>
      </c>
      <c r="F501">
        <v>344</v>
      </c>
      <c r="G501" s="3">
        <v>0.45</v>
      </c>
      <c r="H501" s="3"/>
      <c r="K501" t="s">
        <v>9</v>
      </c>
      <c r="N501" t="s">
        <v>284</v>
      </c>
      <c r="O501" s="12" t="s">
        <v>105</v>
      </c>
      <c r="P501" t="s">
        <v>219</v>
      </c>
    </row>
    <row r="502" spans="1:16" x14ac:dyDescent="0.2">
      <c r="A502" t="s">
        <v>283</v>
      </c>
      <c r="B502">
        <v>1</v>
      </c>
      <c r="C502">
        <v>1</v>
      </c>
      <c r="D502" t="s">
        <v>12</v>
      </c>
      <c r="E502" t="s">
        <v>3</v>
      </c>
      <c r="F502">
        <v>344</v>
      </c>
      <c r="G502" s="3">
        <v>0.48</v>
      </c>
      <c r="H502" s="3"/>
      <c r="K502" t="s">
        <v>9</v>
      </c>
      <c r="N502" t="s">
        <v>285</v>
      </c>
      <c r="O502" s="12" t="s">
        <v>105</v>
      </c>
      <c r="P502" t="s">
        <v>219</v>
      </c>
    </row>
    <row r="503" spans="1:16" x14ac:dyDescent="0.2">
      <c r="A503" t="s">
        <v>286</v>
      </c>
      <c r="B503" t="s">
        <v>287</v>
      </c>
      <c r="C503">
        <v>1</v>
      </c>
      <c r="D503" t="s">
        <v>205</v>
      </c>
      <c r="E503" t="s">
        <v>0</v>
      </c>
      <c r="F503">
        <f>360/2</f>
        <v>180</v>
      </c>
      <c r="G503" s="3">
        <v>0.67</v>
      </c>
      <c r="H503" s="3"/>
      <c r="I503">
        <v>2</v>
      </c>
      <c r="N503" t="s">
        <v>442</v>
      </c>
      <c r="O503" s="12" t="s">
        <v>105</v>
      </c>
      <c r="P503" t="s">
        <v>219</v>
      </c>
    </row>
    <row r="504" spans="1:16" x14ac:dyDescent="0.2">
      <c r="A504" t="s">
        <v>304</v>
      </c>
      <c r="B504">
        <v>1</v>
      </c>
      <c r="C504">
        <v>1</v>
      </c>
      <c r="D504" t="s">
        <v>12</v>
      </c>
      <c r="E504" t="s">
        <v>0</v>
      </c>
      <c r="F504">
        <v>2829</v>
      </c>
      <c r="G504" s="3">
        <v>0.91900000000000004</v>
      </c>
      <c r="H504" s="3"/>
      <c r="I504">
        <v>2</v>
      </c>
      <c r="N504" t="s">
        <v>587</v>
      </c>
      <c r="O504" s="12" t="s">
        <v>105</v>
      </c>
      <c r="P504" t="s">
        <v>219</v>
      </c>
    </row>
    <row r="505" spans="1:16" x14ac:dyDescent="0.2">
      <c r="A505" t="s">
        <v>304</v>
      </c>
      <c r="B505">
        <v>1</v>
      </c>
      <c r="C505">
        <v>1</v>
      </c>
      <c r="D505" t="s">
        <v>12</v>
      </c>
      <c r="E505" t="s">
        <v>0</v>
      </c>
      <c r="F505">
        <v>2829</v>
      </c>
      <c r="G505" s="3">
        <v>0.91</v>
      </c>
      <c r="H505" s="3"/>
      <c r="I505">
        <v>2</v>
      </c>
      <c r="N505" t="s">
        <v>588</v>
      </c>
      <c r="O505" s="12" t="s">
        <v>105</v>
      </c>
      <c r="P505" t="s">
        <v>219</v>
      </c>
    </row>
    <row r="506" spans="1:16" x14ac:dyDescent="0.2">
      <c r="A506" t="s">
        <v>304</v>
      </c>
      <c r="B506">
        <v>1</v>
      </c>
      <c r="C506">
        <v>1</v>
      </c>
      <c r="D506" t="s">
        <v>12</v>
      </c>
      <c r="E506" t="s">
        <v>0</v>
      </c>
      <c r="F506">
        <v>2826</v>
      </c>
      <c r="G506" s="3">
        <v>0.86499999999999999</v>
      </c>
      <c r="H506" s="3"/>
      <c r="I506">
        <v>2</v>
      </c>
      <c r="N506" t="s">
        <v>589</v>
      </c>
      <c r="O506" s="12" t="s">
        <v>105</v>
      </c>
      <c r="P506" t="s">
        <v>219</v>
      </c>
    </row>
    <row r="507" spans="1:16" x14ac:dyDescent="0.2">
      <c r="A507" t="s">
        <v>304</v>
      </c>
      <c r="B507">
        <v>1</v>
      </c>
      <c r="C507">
        <v>1</v>
      </c>
      <c r="D507" t="s">
        <v>12</v>
      </c>
      <c r="E507" t="s">
        <v>0</v>
      </c>
      <c r="F507">
        <v>2826</v>
      </c>
      <c r="G507" s="3">
        <v>0.84499999999999997</v>
      </c>
      <c r="H507" s="3"/>
      <c r="I507">
        <v>2</v>
      </c>
      <c r="N507" t="s">
        <v>590</v>
      </c>
      <c r="O507" s="12" t="s">
        <v>105</v>
      </c>
      <c r="P507" t="s">
        <v>219</v>
      </c>
    </row>
    <row r="508" spans="1:16" x14ac:dyDescent="0.2">
      <c r="A508" t="s">
        <v>288</v>
      </c>
      <c r="B508">
        <v>1</v>
      </c>
      <c r="C508">
        <v>1</v>
      </c>
      <c r="D508" t="s">
        <v>12</v>
      </c>
      <c r="E508" t="s">
        <v>0</v>
      </c>
      <c r="F508">
        <v>36</v>
      </c>
      <c r="G508" s="3">
        <v>0.89</v>
      </c>
      <c r="H508" s="3"/>
      <c r="I508">
        <v>2</v>
      </c>
      <c r="J508" t="s">
        <v>112</v>
      </c>
      <c r="N508" t="s">
        <v>289</v>
      </c>
      <c r="O508" s="12" t="s">
        <v>112</v>
      </c>
      <c r="P508" t="s">
        <v>219</v>
      </c>
    </row>
    <row r="509" spans="1:16" x14ac:dyDescent="0.2">
      <c r="A509" t="s">
        <v>290</v>
      </c>
      <c r="B509">
        <v>1</v>
      </c>
      <c r="C509">
        <v>1</v>
      </c>
      <c r="D509" t="s">
        <v>12</v>
      </c>
      <c r="E509" t="s">
        <v>0</v>
      </c>
      <c r="F509">
        <v>104</v>
      </c>
      <c r="G509" s="3">
        <f t="shared" ref="G509:G512" si="20">(2*H509)/(1+H509)</f>
        <v>0.49624060150375937</v>
      </c>
      <c r="H509" s="3">
        <v>0.33</v>
      </c>
      <c r="I509">
        <v>2</v>
      </c>
      <c r="N509" t="s">
        <v>291</v>
      </c>
      <c r="O509" s="12" t="s">
        <v>105</v>
      </c>
      <c r="P509" t="s">
        <v>219</v>
      </c>
    </row>
    <row r="510" spans="1:16" x14ac:dyDescent="0.2">
      <c r="A510" t="s">
        <v>290</v>
      </c>
      <c r="B510">
        <v>1</v>
      </c>
      <c r="C510">
        <v>1</v>
      </c>
      <c r="D510" t="s">
        <v>12</v>
      </c>
      <c r="E510" t="s">
        <v>0</v>
      </c>
      <c r="F510">
        <v>104</v>
      </c>
      <c r="G510" s="3">
        <f t="shared" si="20"/>
        <v>0.42519685039370081</v>
      </c>
      <c r="H510" s="3">
        <v>0.27</v>
      </c>
      <c r="I510">
        <v>2</v>
      </c>
      <c r="N510" t="s">
        <v>292</v>
      </c>
      <c r="O510" s="12" t="s">
        <v>105</v>
      </c>
      <c r="P510" t="s">
        <v>219</v>
      </c>
    </row>
    <row r="511" spans="1:16" x14ac:dyDescent="0.2">
      <c r="A511" t="s">
        <v>290</v>
      </c>
      <c r="B511">
        <v>1</v>
      </c>
      <c r="C511">
        <v>1</v>
      </c>
      <c r="D511" t="s">
        <v>12</v>
      </c>
      <c r="E511" t="s">
        <v>0</v>
      </c>
      <c r="F511">
        <v>104</v>
      </c>
      <c r="G511" s="3">
        <f t="shared" si="20"/>
        <v>0.44961240310077516</v>
      </c>
      <c r="H511" s="3">
        <v>0.28999999999999998</v>
      </c>
      <c r="I511">
        <v>2</v>
      </c>
      <c r="N511" t="s">
        <v>293</v>
      </c>
      <c r="O511" s="12" t="s">
        <v>105</v>
      </c>
      <c r="P511" t="s">
        <v>219</v>
      </c>
    </row>
    <row r="512" spans="1:16" x14ac:dyDescent="0.2">
      <c r="A512" t="s">
        <v>294</v>
      </c>
      <c r="B512">
        <v>1</v>
      </c>
      <c r="C512">
        <v>1</v>
      </c>
      <c r="D512" t="s">
        <v>12</v>
      </c>
      <c r="E512" t="s">
        <v>0</v>
      </c>
      <c r="F512">
        <v>64</v>
      </c>
      <c r="G512" s="3">
        <f t="shared" si="20"/>
        <v>0.82352941176470584</v>
      </c>
      <c r="H512" s="3">
        <v>0.7</v>
      </c>
      <c r="I512">
        <v>2</v>
      </c>
      <c r="O512" s="12" t="s">
        <v>105</v>
      </c>
      <c r="P512" t="s">
        <v>219</v>
      </c>
    </row>
    <row r="513" spans="1:16" x14ac:dyDescent="0.2">
      <c r="A513" t="s">
        <v>295</v>
      </c>
      <c r="B513">
        <v>1</v>
      </c>
      <c r="C513">
        <v>1</v>
      </c>
      <c r="D513" t="s">
        <v>12</v>
      </c>
      <c r="E513" t="s">
        <v>0</v>
      </c>
      <c r="F513">
        <f>71+58</f>
        <v>129</v>
      </c>
      <c r="G513" s="3">
        <v>0.8</v>
      </c>
      <c r="H513" s="3"/>
      <c r="I513">
        <v>2</v>
      </c>
      <c r="N513" t="s">
        <v>296</v>
      </c>
      <c r="O513" s="12" t="s">
        <v>105</v>
      </c>
      <c r="P513" t="s">
        <v>219</v>
      </c>
    </row>
    <row r="514" spans="1:16" x14ac:dyDescent="0.2">
      <c r="A514" t="s">
        <v>295</v>
      </c>
      <c r="B514">
        <v>1</v>
      </c>
      <c r="C514">
        <v>1</v>
      </c>
      <c r="D514" t="s">
        <v>12</v>
      </c>
      <c r="E514" t="s">
        <v>0</v>
      </c>
      <c r="F514">
        <v>129</v>
      </c>
      <c r="G514" s="3">
        <v>0.8</v>
      </c>
      <c r="H514" s="3"/>
      <c r="I514">
        <v>2</v>
      </c>
      <c r="N514" t="s">
        <v>297</v>
      </c>
      <c r="O514" s="12" t="s">
        <v>105</v>
      </c>
      <c r="P514" t="s">
        <v>219</v>
      </c>
    </row>
    <row r="515" spans="1:16" x14ac:dyDescent="0.2">
      <c r="A515" t="s">
        <v>298</v>
      </c>
      <c r="B515">
        <v>1</v>
      </c>
      <c r="C515">
        <v>1</v>
      </c>
      <c r="D515" t="s">
        <v>12</v>
      </c>
      <c r="E515" t="s">
        <v>0</v>
      </c>
      <c r="F515">
        <v>105</v>
      </c>
      <c r="G515" s="3">
        <v>0.93</v>
      </c>
      <c r="H515" s="3"/>
      <c r="I515">
        <v>2</v>
      </c>
      <c r="N515" t="s">
        <v>467</v>
      </c>
      <c r="O515" s="12" t="s">
        <v>105</v>
      </c>
      <c r="P515" t="s">
        <v>219</v>
      </c>
    </row>
    <row r="516" spans="1:16" x14ac:dyDescent="0.2">
      <c r="A516" t="s">
        <v>298</v>
      </c>
      <c r="B516">
        <v>1</v>
      </c>
      <c r="C516">
        <v>1</v>
      </c>
      <c r="D516" t="s">
        <v>12</v>
      </c>
      <c r="E516" t="s">
        <v>0</v>
      </c>
      <c r="F516">
        <v>108</v>
      </c>
      <c r="G516" s="3">
        <v>0.91</v>
      </c>
      <c r="H516" s="3"/>
      <c r="I516">
        <v>2</v>
      </c>
      <c r="N516" t="s">
        <v>580</v>
      </c>
      <c r="O516" s="12" t="s">
        <v>105</v>
      </c>
      <c r="P516" t="s">
        <v>219</v>
      </c>
    </row>
    <row r="517" spans="1:16" x14ac:dyDescent="0.2">
      <c r="A517" t="s">
        <v>298</v>
      </c>
      <c r="B517">
        <v>1</v>
      </c>
      <c r="C517">
        <v>1</v>
      </c>
      <c r="D517" t="s">
        <v>12</v>
      </c>
      <c r="E517" t="s">
        <v>0</v>
      </c>
      <c r="F517">
        <f>AVERAGE(105,108)</f>
        <v>106.5</v>
      </c>
      <c r="G517" s="3">
        <f>AVERAGE(0.93,0.91)</f>
        <v>0.92</v>
      </c>
      <c r="H517" s="3"/>
      <c r="I517">
        <v>2</v>
      </c>
      <c r="O517" s="12" t="s">
        <v>105</v>
      </c>
      <c r="P517" t="s">
        <v>219</v>
      </c>
    </row>
    <row r="518" spans="1:16" x14ac:dyDescent="0.2">
      <c r="A518" t="s">
        <v>298</v>
      </c>
      <c r="B518">
        <v>1</v>
      </c>
      <c r="C518">
        <v>1</v>
      </c>
      <c r="D518" t="s">
        <v>12</v>
      </c>
      <c r="E518" t="s">
        <v>3</v>
      </c>
      <c r="F518">
        <v>105</v>
      </c>
      <c r="G518" s="3">
        <v>0.65</v>
      </c>
      <c r="H518" s="3"/>
      <c r="K518" t="s">
        <v>299</v>
      </c>
      <c r="O518" s="12" t="s">
        <v>105</v>
      </c>
      <c r="P518" t="s">
        <v>219</v>
      </c>
    </row>
    <row r="519" spans="1:16" x14ac:dyDescent="0.2">
      <c r="A519" t="s">
        <v>300</v>
      </c>
      <c r="B519">
        <v>1</v>
      </c>
      <c r="C519">
        <v>1</v>
      </c>
      <c r="D519" t="s">
        <v>12</v>
      </c>
      <c r="E519" t="s">
        <v>0</v>
      </c>
      <c r="F519">
        <v>61</v>
      </c>
      <c r="G519" s="3">
        <f t="shared" ref="G519" si="21">(2*H519)/(1+H519)</f>
        <v>0.82352941176470584</v>
      </c>
      <c r="H519" s="3">
        <v>0.7</v>
      </c>
      <c r="I519">
        <v>2</v>
      </c>
      <c r="O519" s="12" t="s">
        <v>105</v>
      </c>
      <c r="P519" t="s">
        <v>219</v>
      </c>
    </row>
    <row r="520" spans="1:16" x14ac:dyDescent="0.2">
      <c r="A520" t="s">
        <v>301</v>
      </c>
      <c r="B520">
        <v>1</v>
      </c>
      <c r="C520">
        <v>1</v>
      </c>
      <c r="D520" t="s">
        <v>12</v>
      </c>
      <c r="E520" t="s">
        <v>0</v>
      </c>
      <c r="F520">
        <v>136</v>
      </c>
      <c r="G520" s="3">
        <v>0.94</v>
      </c>
      <c r="H520" s="3"/>
      <c r="I520">
        <v>2</v>
      </c>
      <c r="J520" t="s">
        <v>112</v>
      </c>
      <c r="N520" t="s">
        <v>302</v>
      </c>
      <c r="O520" s="12" t="s">
        <v>105</v>
      </c>
      <c r="P520" t="s">
        <v>219</v>
      </c>
    </row>
    <row r="521" spans="1:16" x14ac:dyDescent="0.2">
      <c r="A521" t="s">
        <v>301</v>
      </c>
      <c r="B521">
        <v>1</v>
      </c>
      <c r="C521">
        <v>1</v>
      </c>
      <c r="D521" t="s">
        <v>12</v>
      </c>
      <c r="E521" t="s">
        <v>0</v>
      </c>
      <c r="F521">
        <v>136</v>
      </c>
      <c r="G521" s="3">
        <v>0.95</v>
      </c>
      <c r="H521" s="3"/>
      <c r="I521">
        <v>2</v>
      </c>
      <c r="J521" t="s">
        <v>112</v>
      </c>
      <c r="N521" t="s">
        <v>303</v>
      </c>
      <c r="O521" s="12" t="s">
        <v>105</v>
      </c>
      <c r="P521" t="s">
        <v>219</v>
      </c>
    </row>
    <row r="522" spans="1:16" x14ac:dyDescent="0.2">
      <c r="A522" t="s">
        <v>305</v>
      </c>
      <c r="B522">
        <v>1</v>
      </c>
      <c r="C522">
        <v>1</v>
      </c>
      <c r="D522" t="s">
        <v>12</v>
      </c>
      <c r="E522" t="s">
        <v>3</v>
      </c>
      <c r="F522">
        <v>59</v>
      </c>
      <c r="G522" s="3">
        <v>0.43</v>
      </c>
      <c r="H522" s="3"/>
      <c r="K522" t="s">
        <v>9</v>
      </c>
      <c r="N522" t="s">
        <v>306</v>
      </c>
      <c r="O522" s="12" t="s">
        <v>105</v>
      </c>
      <c r="P522" t="s">
        <v>219</v>
      </c>
    </row>
    <row r="523" spans="1:16" x14ac:dyDescent="0.2">
      <c r="A523" t="s">
        <v>305</v>
      </c>
      <c r="B523">
        <v>1</v>
      </c>
      <c r="C523">
        <v>1</v>
      </c>
      <c r="D523" t="s">
        <v>12</v>
      </c>
      <c r="E523" t="s">
        <v>3</v>
      </c>
      <c r="F523">
        <v>59</v>
      </c>
      <c r="G523" s="3">
        <v>0.67</v>
      </c>
      <c r="H523" s="3"/>
      <c r="K523" t="s">
        <v>9</v>
      </c>
      <c r="N523" t="s">
        <v>307</v>
      </c>
      <c r="O523" s="12" t="s">
        <v>105</v>
      </c>
      <c r="P523" t="s">
        <v>219</v>
      </c>
    </row>
    <row r="524" spans="1:16" x14ac:dyDescent="0.2">
      <c r="A524" t="s">
        <v>308</v>
      </c>
      <c r="B524">
        <v>1</v>
      </c>
      <c r="C524">
        <v>1</v>
      </c>
      <c r="D524" t="s">
        <v>12</v>
      </c>
      <c r="E524" t="s">
        <v>0</v>
      </c>
      <c r="F524">
        <v>87</v>
      </c>
      <c r="G524" s="3">
        <v>0.87</v>
      </c>
      <c r="I524">
        <v>2</v>
      </c>
      <c r="O524" s="12" t="s">
        <v>105</v>
      </c>
      <c r="P524" t="s">
        <v>219</v>
      </c>
    </row>
    <row r="525" spans="1:16" x14ac:dyDescent="0.2">
      <c r="A525" t="s">
        <v>309</v>
      </c>
      <c r="B525">
        <v>1</v>
      </c>
      <c r="C525">
        <v>1</v>
      </c>
      <c r="D525" t="s">
        <v>12</v>
      </c>
      <c r="E525" t="s">
        <v>0</v>
      </c>
      <c r="F525">
        <v>100</v>
      </c>
      <c r="G525" s="3">
        <v>0.85</v>
      </c>
      <c r="H525" s="3"/>
      <c r="I525">
        <v>2</v>
      </c>
      <c r="O525" s="12" t="s">
        <v>105</v>
      </c>
      <c r="P525" t="s">
        <v>219</v>
      </c>
    </row>
    <row r="526" spans="1:16" x14ac:dyDescent="0.2">
      <c r="A526" t="s">
        <v>310</v>
      </c>
      <c r="B526">
        <v>2</v>
      </c>
      <c r="C526">
        <v>1</v>
      </c>
      <c r="D526" t="s">
        <v>12</v>
      </c>
      <c r="E526" t="s">
        <v>0</v>
      </c>
      <c r="F526">
        <v>284</v>
      </c>
      <c r="G526" s="3">
        <v>0.82</v>
      </c>
      <c r="H526" s="3"/>
      <c r="I526">
        <v>2</v>
      </c>
      <c r="O526" s="12" t="s">
        <v>105</v>
      </c>
      <c r="P526" t="s">
        <v>219</v>
      </c>
    </row>
    <row r="527" spans="1:16" x14ac:dyDescent="0.2">
      <c r="A527" t="s">
        <v>311</v>
      </c>
      <c r="B527">
        <v>1</v>
      </c>
      <c r="C527">
        <v>1</v>
      </c>
      <c r="D527" t="s">
        <v>12</v>
      </c>
      <c r="E527" t="s">
        <v>0</v>
      </c>
      <c r="F527">
        <f>36+34+25</f>
        <v>95</v>
      </c>
      <c r="G527" s="3">
        <v>0.85</v>
      </c>
      <c r="H527" s="3"/>
      <c r="I527">
        <v>2</v>
      </c>
      <c r="O527" s="12" t="s">
        <v>105</v>
      </c>
      <c r="P527" t="s">
        <v>219</v>
      </c>
    </row>
    <row r="528" spans="1:16" x14ac:dyDescent="0.2">
      <c r="A528" t="s">
        <v>312</v>
      </c>
      <c r="B528">
        <v>1</v>
      </c>
      <c r="C528">
        <v>1</v>
      </c>
      <c r="D528" t="s">
        <v>12</v>
      </c>
      <c r="E528" t="s">
        <v>0</v>
      </c>
      <c r="F528">
        <f>102/2</f>
        <v>51</v>
      </c>
      <c r="G528" s="3">
        <v>0.74</v>
      </c>
      <c r="H528" s="3"/>
      <c r="I528">
        <v>58</v>
      </c>
      <c r="N528" t="s">
        <v>314</v>
      </c>
      <c r="O528" s="12" t="s">
        <v>105</v>
      </c>
      <c r="P528" t="s">
        <v>219</v>
      </c>
    </row>
    <row r="529" spans="1:16" x14ac:dyDescent="0.2">
      <c r="A529" t="s">
        <v>312</v>
      </c>
      <c r="B529">
        <v>1</v>
      </c>
      <c r="C529">
        <v>2</v>
      </c>
      <c r="D529" t="s">
        <v>12</v>
      </c>
      <c r="E529" t="s">
        <v>0</v>
      </c>
      <c r="F529">
        <f>102/2</f>
        <v>51</v>
      </c>
      <c r="G529" s="3">
        <v>0.69</v>
      </c>
      <c r="H529" s="3"/>
      <c r="I529">
        <v>58</v>
      </c>
      <c r="N529" t="s">
        <v>313</v>
      </c>
      <c r="O529" s="12" t="s">
        <v>105</v>
      </c>
      <c r="P529" t="s">
        <v>219</v>
      </c>
    </row>
    <row r="530" spans="1:16" x14ac:dyDescent="0.2">
      <c r="A530" t="s">
        <v>315</v>
      </c>
      <c r="B530">
        <v>1</v>
      </c>
      <c r="C530">
        <v>1</v>
      </c>
      <c r="D530" t="s">
        <v>12</v>
      </c>
      <c r="E530" t="s">
        <v>3</v>
      </c>
      <c r="F530">
        <v>31</v>
      </c>
      <c r="G530" s="3">
        <v>0.56000000000000005</v>
      </c>
      <c r="H530" s="3"/>
      <c r="K530" t="s">
        <v>316</v>
      </c>
      <c r="O530" s="12" t="s">
        <v>105</v>
      </c>
      <c r="P530" t="s">
        <v>219</v>
      </c>
    </row>
    <row r="531" spans="1:16" x14ac:dyDescent="0.2">
      <c r="A531" t="s">
        <v>317</v>
      </c>
      <c r="B531">
        <v>1</v>
      </c>
      <c r="C531">
        <v>1</v>
      </c>
      <c r="D531" t="s">
        <v>12</v>
      </c>
      <c r="E531" t="s">
        <v>0</v>
      </c>
      <c r="F531">
        <v>200</v>
      </c>
      <c r="G531" s="3">
        <v>0.56999999999999995</v>
      </c>
      <c r="H531" s="3"/>
      <c r="I531">
        <v>2</v>
      </c>
      <c r="J531" t="s">
        <v>112</v>
      </c>
      <c r="O531" s="12" t="s">
        <v>105</v>
      </c>
      <c r="P531" t="s">
        <v>219</v>
      </c>
    </row>
    <row r="532" spans="1:16" x14ac:dyDescent="0.2">
      <c r="A532" t="s">
        <v>317</v>
      </c>
      <c r="B532">
        <v>1</v>
      </c>
      <c r="C532">
        <v>1</v>
      </c>
      <c r="D532" t="s">
        <v>37</v>
      </c>
      <c r="E532" t="s">
        <v>0</v>
      </c>
      <c r="F532">
        <v>200</v>
      </c>
      <c r="G532" s="3">
        <v>0.72</v>
      </c>
      <c r="H532" s="3"/>
      <c r="I532">
        <v>2</v>
      </c>
      <c r="J532" t="s">
        <v>112</v>
      </c>
      <c r="O532" s="12" t="s">
        <v>105</v>
      </c>
      <c r="P532" t="s">
        <v>219</v>
      </c>
    </row>
    <row r="533" spans="1:16" x14ac:dyDescent="0.2">
      <c r="A533" t="s">
        <v>318</v>
      </c>
      <c r="B533">
        <v>1</v>
      </c>
      <c r="C533">
        <v>1</v>
      </c>
      <c r="D533" t="s">
        <v>50</v>
      </c>
      <c r="E533" t="s">
        <v>0</v>
      </c>
      <c r="F533">
        <f>39+23</f>
        <v>62</v>
      </c>
      <c r="G533" s="3">
        <v>0.34</v>
      </c>
      <c r="H533" s="3"/>
      <c r="I533">
        <v>80</v>
      </c>
      <c r="O533" s="12" t="s">
        <v>105</v>
      </c>
      <c r="P533" t="s">
        <v>219</v>
      </c>
    </row>
    <row r="534" spans="1:16" x14ac:dyDescent="0.2">
      <c r="A534" t="s">
        <v>319</v>
      </c>
      <c r="B534">
        <v>1</v>
      </c>
      <c r="C534">
        <v>1</v>
      </c>
      <c r="D534" t="s">
        <v>12</v>
      </c>
      <c r="E534" t="s">
        <v>0</v>
      </c>
      <c r="F534">
        <v>93</v>
      </c>
      <c r="G534" s="3">
        <v>0.79</v>
      </c>
      <c r="H534" s="3"/>
      <c r="I534">
        <v>2</v>
      </c>
      <c r="J534" t="s">
        <v>112</v>
      </c>
      <c r="N534" t="s">
        <v>466</v>
      </c>
      <c r="O534" s="12" t="s">
        <v>105</v>
      </c>
      <c r="P534" t="s">
        <v>219</v>
      </c>
    </row>
    <row r="535" spans="1:16" x14ac:dyDescent="0.2">
      <c r="A535" t="s">
        <v>319</v>
      </c>
      <c r="B535">
        <v>1</v>
      </c>
      <c r="C535">
        <v>1</v>
      </c>
      <c r="D535" t="s">
        <v>12</v>
      </c>
      <c r="E535" t="s">
        <v>0</v>
      </c>
      <c r="F535">
        <v>93</v>
      </c>
      <c r="G535" s="3">
        <v>0.74</v>
      </c>
      <c r="H535" s="3"/>
      <c r="I535">
        <v>2</v>
      </c>
      <c r="J535" t="s">
        <v>112</v>
      </c>
      <c r="N535" t="s">
        <v>467</v>
      </c>
      <c r="O535" s="12" t="s">
        <v>105</v>
      </c>
      <c r="P535" t="s">
        <v>219</v>
      </c>
    </row>
    <row r="536" spans="1:16" x14ac:dyDescent="0.2">
      <c r="A536" t="s">
        <v>319</v>
      </c>
      <c r="B536">
        <v>1</v>
      </c>
      <c r="C536">
        <v>1</v>
      </c>
      <c r="D536" t="s">
        <v>12</v>
      </c>
      <c r="E536" t="s">
        <v>3</v>
      </c>
      <c r="F536">
        <v>93</v>
      </c>
      <c r="G536" s="3">
        <v>0.5</v>
      </c>
      <c r="H536" s="3"/>
      <c r="K536" t="s">
        <v>263</v>
      </c>
      <c r="O536" s="12" t="s">
        <v>105</v>
      </c>
      <c r="P536" t="s">
        <v>219</v>
      </c>
    </row>
    <row r="537" spans="1:16" x14ac:dyDescent="0.2">
      <c r="A537" t="s">
        <v>319</v>
      </c>
      <c r="B537">
        <v>2</v>
      </c>
      <c r="C537">
        <v>1</v>
      </c>
      <c r="D537" t="s">
        <v>12</v>
      </c>
      <c r="E537" t="s">
        <v>0</v>
      </c>
      <c r="F537">
        <v>90</v>
      </c>
      <c r="G537" s="3">
        <v>0.73</v>
      </c>
      <c r="H537" s="3"/>
      <c r="I537">
        <v>2</v>
      </c>
      <c r="J537" t="s">
        <v>112</v>
      </c>
      <c r="O537" s="12" t="s">
        <v>105</v>
      </c>
      <c r="P537" t="s">
        <v>219</v>
      </c>
    </row>
    <row r="538" spans="1:16" x14ac:dyDescent="0.2">
      <c r="A538" t="s">
        <v>319</v>
      </c>
      <c r="B538">
        <v>3</v>
      </c>
      <c r="C538">
        <v>1</v>
      </c>
      <c r="D538" t="s">
        <v>12</v>
      </c>
      <c r="E538" t="s">
        <v>0</v>
      </c>
      <c r="F538">
        <v>58</v>
      </c>
      <c r="G538" s="3">
        <v>0.73</v>
      </c>
      <c r="H538" s="3"/>
      <c r="I538">
        <v>2</v>
      </c>
      <c r="J538" t="s">
        <v>112</v>
      </c>
      <c r="O538" s="12" t="s">
        <v>105</v>
      </c>
      <c r="P538" t="s">
        <v>219</v>
      </c>
    </row>
    <row r="539" spans="1:16" x14ac:dyDescent="0.2">
      <c r="A539" t="s">
        <v>320</v>
      </c>
      <c r="B539">
        <v>1</v>
      </c>
      <c r="C539">
        <v>1</v>
      </c>
      <c r="D539" t="s">
        <v>12</v>
      </c>
      <c r="E539" t="s">
        <v>0</v>
      </c>
      <c r="F539">
        <v>201</v>
      </c>
      <c r="G539" s="3">
        <v>0.8</v>
      </c>
      <c r="H539" s="3"/>
      <c r="I539">
        <v>2</v>
      </c>
      <c r="N539" t="s">
        <v>321</v>
      </c>
      <c r="O539" s="12" t="s">
        <v>105</v>
      </c>
      <c r="P539" t="s">
        <v>219</v>
      </c>
    </row>
    <row r="540" spans="1:16" x14ac:dyDescent="0.2">
      <c r="A540" t="s">
        <v>320</v>
      </c>
      <c r="B540">
        <v>1</v>
      </c>
      <c r="C540">
        <v>1</v>
      </c>
      <c r="D540" t="s">
        <v>12</v>
      </c>
      <c r="E540" t="s">
        <v>0</v>
      </c>
      <c r="F540">
        <v>201</v>
      </c>
      <c r="G540" s="3">
        <v>0.81</v>
      </c>
      <c r="H540" s="3"/>
      <c r="I540">
        <v>2</v>
      </c>
      <c r="N540" t="s">
        <v>322</v>
      </c>
      <c r="O540" s="12" t="s">
        <v>105</v>
      </c>
      <c r="P540" t="s">
        <v>219</v>
      </c>
    </row>
    <row r="541" spans="1:16" x14ac:dyDescent="0.2">
      <c r="A541" t="s">
        <v>320</v>
      </c>
      <c r="B541">
        <v>2</v>
      </c>
      <c r="C541">
        <v>1</v>
      </c>
      <c r="D541" t="s">
        <v>12</v>
      </c>
      <c r="E541" t="s">
        <v>0</v>
      </c>
      <c r="F541">
        <v>192</v>
      </c>
      <c r="G541" s="3">
        <v>0.74</v>
      </c>
      <c r="H541" s="3"/>
      <c r="I541">
        <v>2</v>
      </c>
      <c r="N541" t="s">
        <v>321</v>
      </c>
      <c r="O541" s="12" t="s">
        <v>105</v>
      </c>
      <c r="P541" t="s">
        <v>219</v>
      </c>
    </row>
    <row r="542" spans="1:16" x14ac:dyDescent="0.2">
      <c r="A542" t="s">
        <v>320</v>
      </c>
      <c r="B542">
        <v>2</v>
      </c>
      <c r="C542">
        <v>1</v>
      </c>
      <c r="D542" t="s">
        <v>12</v>
      </c>
      <c r="E542" t="s">
        <v>0</v>
      </c>
      <c r="F542">
        <v>192</v>
      </c>
      <c r="G542" s="3">
        <v>0.76</v>
      </c>
      <c r="H542" s="3"/>
      <c r="I542">
        <v>2</v>
      </c>
      <c r="N542" t="s">
        <v>322</v>
      </c>
      <c r="O542" s="12" t="s">
        <v>105</v>
      </c>
      <c r="P542" t="s">
        <v>219</v>
      </c>
    </row>
    <row r="543" spans="1:16" x14ac:dyDescent="0.2">
      <c r="A543" t="s">
        <v>323</v>
      </c>
      <c r="B543">
        <v>1</v>
      </c>
      <c r="C543">
        <v>1</v>
      </c>
      <c r="D543" t="s">
        <v>12</v>
      </c>
      <c r="E543" t="s">
        <v>0</v>
      </c>
      <c r="F543">
        <v>133</v>
      </c>
      <c r="G543" s="3">
        <v>0.85</v>
      </c>
      <c r="H543" s="3"/>
      <c r="I543">
        <v>4</v>
      </c>
      <c r="N543" t="s">
        <v>324</v>
      </c>
      <c r="O543" s="12" t="s">
        <v>105</v>
      </c>
      <c r="P543" t="s">
        <v>219</v>
      </c>
    </row>
    <row r="544" spans="1:16" x14ac:dyDescent="0.2">
      <c r="A544" t="s">
        <v>323</v>
      </c>
      <c r="B544">
        <v>1</v>
      </c>
      <c r="C544">
        <v>1</v>
      </c>
      <c r="D544" t="s">
        <v>12</v>
      </c>
      <c r="E544" t="s">
        <v>0</v>
      </c>
      <c r="F544">
        <v>133</v>
      </c>
      <c r="G544" s="3">
        <v>0.85</v>
      </c>
      <c r="H544" s="3"/>
      <c r="I544">
        <v>4</v>
      </c>
      <c r="N544" t="s">
        <v>325</v>
      </c>
      <c r="O544" s="12" t="s">
        <v>105</v>
      </c>
      <c r="P544" t="s">
        <v>219</v>
      </c>
    </row>
    <row r="545" spans="1:16" x14ac:dyDescent="0.2">
      <c r="A545" t="s">
        <v>323</v>
      </c>
      <c r="B545">
        <v>1</v>
      </c>
      <c r="C545">
        <v>1</v>
      </c>
      <c r="D545" t="s">
        <v>12</v>
      </c>
      <c r="E545" t="s">
        <v>0</v>
      </c>
      <c r="F545">
        <v>133</v>
      </c>
      <c r="G545" s="3">
        <v>0.73</v>
      </c>
      <c r="H545" s="3"/>
      <c r="I545">
        <v>4</v>
      </c>
      <c r="N545" t="s">
        <v>326</v>
      </c>
      <c r="O545" s="12" t="s">
        <v>105</v>
      </c>
      <c r="P545" t="s">
        <v>219</v>
      </c>
    </row>
    <row r="546" spans="1:16" x14ac:dyDescent="0.2">
      <c r="A546" t="s">
        <v>332</v>
      </c>
      <c r="B546">
        <v>1</v>
      </c>
      <c r="C546">
        <v>1</v>
      </c>
      <c r="D546" t="s">
        <v>12</v>
      </c>
      <c r="E546" t="s">
        <v>0</v>
      </c>
      <c r="F546">
        <v>87</v>
      </c>
      <c r="G546" s="3">
        <v>0.81</v>
      </c>
      <c r="H546" s="3"/>
      <c r="I546">
        <v>2</v>
      </c>
      <c r="N546" t="s">
        <v>328</v>
      </c>
      <c r="O546" s="12" t="s">
        <v>105</v>
      </c>
      <c r="P546" t="s">
        <v>219</v>
      </c>
    </row>
    <row r="547" spans="1:16" x14ac:dyDescent="0.2">
      <c r="A547" t="s">
        <v>332</v>
      </c>
      <c r="B547">
        <v>1</v>
      </c>
      <c r="C547">
        <v>1</v>
      </c>
      <c r="D547" t="s">
        <v>12</v>
      </c>
      <c r="E547" t="s">
        <v>0</v>
      </c>
      <c r="F547">
        <v>87</v>
      </c>
      <c r="G547" s="3">
        <v>0.82</v>
      </c>
      <c r="H547" s="3"/>
      <c r="I547">
        <v>2</v>
      </c>
      <c r="N547" t="s">
        <v>330</v>
      </c>
      <c r="O547" s="12" t="s">
        <v>105</v>
      </c>
      <c r="P547" t="s">
        <v>219</v>
      </c>
    </row>
    <row r="548" spans="1:16" x14ac:dyDescent="0.2">
      <c r="A548" t="s">
        <v>332</v>
      </c>
      <c r="B548">
        <v>1</v>
      </c>
      <c r="C548">
        <v>1</v>
      </c>
      <c r="D548" t="s">
        <v>12</v>
      </c>
      <c r="E548" t="s">
        <v>0</v>
      </c>
      <c r="F548">
        <v>87</v>
      </c>
      <c r="G548" s="3">
        <v>0.73</v>
      </c>
      <c r="H548" s="3"/>
      <c r="I548">
        <v>2</v>
      </c>
      <c r="N548" t="s">
        <v>331</v>
      </c>
      <c r="O548" s="12" t="s">
        <v>105</v>
      </c>
      <c r="P548" t="s">
        <v>219</v>
      </c>
    </row>
    <row r="549" spans="1:16" x14ac:dyDescent="0.2">
      <c r="A549" t="s">
        <v>332</v>
      </c>
      <c r="B549">
        <v>1</v>
      </c>
      <c r="C549">
        <v>1</v>
      </c>
      <c r="D549" t="s">
        <v>12</v>
      </c>
      <c r="E549" t="s">
        <v>0</v>
      </c>
      <c r="F549">
        <v>87</v>
      </c>
      <c r="G549" s="3">
        <v>0.7</v>
      </c>
      <c r="H549" s="3"/>
      <c r="I549">
        <v>2</v>
      </c>
      <c r="N549" t="s">
        <v>327</v>
      </c>
      <c r="O549" s="12" t="s">
        <v>105</v>
      </c>
      <c r="P549" t="s">
        <v>219</v>
      </c>
    </row>
    <row r="550" spans="1:16" x14ac:dyDescent="0.2">
      <c r="A550" t="s">
        <v>332</v>
      </c>
      <c r="B550">
        <v>1</v>
      </c>
      <c r="C550">
        <v>1</v>
      </c>
      <c r="D550" t="s">
        <v>12</v>
      </c>
      <c r="E550" t="s">
        <v>0</v>
      </c>
      <c r="F550">
        <v>87</v>
      </c>
      <c r="G550" s="3">
        <v>0.64</v>
      </c>
      <c r="H550" s="3"/>
      <c r="I550">
        <v>2</v>
      </c>
      <c r="N550" t="s">
        <v>329</v>
      </c>
      <c r="O550" s="12" t="s">
        <v>105</v>
      </c>
      <c r="P550" t="s">
        <v>219</v>
      </c>
    </row>
    <row r="551" spans="1:16" x14ac:dyDescent="0.2">
      <c r="A551" t="s">
        <v>332</v>
      </c>
      <c r="B551">
        <v>2</v>
      </c>
      <c r="C551">
        <v>1</v>
      </c>
      <c r="D551" t="s">
        <v>12</v>
      </c>
      <c r="E551" t="s">
        <v>0</v>
      </c>
      <c r="F551">
        <v>50</v>
      </c>
      <c r="G551" s="3">
        <v>0.87</v>
      </c>
      <c r="H551" s="3"/>
      <c r="I551">
        <v>2</v>
      </c>
      <c r="N551" t="s">
        <v>328</v>
      </c>
      <c r="O551" s="12" t="s">
        <v>105</v>
      </c>
      <c r="P551" t="s">
        <v>219</v>
      </c>
    </row>
    <row r="552" spans="1:16" x14ac:dyDescent="0.2">
      <c r="A552" t="s">
        <v>332</v>
      </c>
      <c r="B552">
        <v>2</v>
      </c>
      <c r="C552">
        <v>1</v>
      </c>
      <c r="D552" t="s">
        <v>12</v>
      </c>
      <c r="E552" t="s">
        <v>0</v>
      </c>
      <c r="F552">
        <v>50</v>
      </c>
      <c r="G552" s="3">
        <v>0.79</v>
      </c>
      <c r="H552" s="3"/>
      <c r="I552">
        <v>2</v>
      </c>
      <c r="N552" t="s">
        <v>327</v>
      </c>
      <c r="O552" s="12" t="s">
        <v>105</v>
      </c>
      <c r="P552" t="s">
        <v>219</v>
      </c>
    </row>
    <row r="553" spans="1:16" x14ac:dyDescent="0.2">
      <c r="A553" t="s">
        <v>332</v>
      </c>
      <c r="B553">
        <v>2</v>
      </c>
      <c r="C553">
        <v>1</v>
      </c>
      <c r="D553" t="s">
        <v>12</v>
      </c>
      <c r="E553" t="s">
        <v>0</v>
      </c>
      <c r="F553">
        <v>50</v>
      </c>
      <c r="G553" s="3">
        <v>0.81</v>
      </c>
      <c r="H553" s="3"/>
      <c r="I553">
        <v>2</v>
      </c>
      <c r="N553" t="s">
        <v>307</v>
      </c>
      <c r="O553" s="12" t="s">
        <v>105</v>
      </c>
      <c r="P553" t="s">
        <v>219</v>
      </c>
    </row>
    <row r="554" spans="1:16" x14ac:dyDescent="0.2">
      <c r="A554" t="s">
        <v>333</v>
      </c>
      <c r="B554">
        <v>1</v>
      </c>
      <c r="C554">
        <v>1</v>
      </c>
      <c r="D554" t="s">
        <v>12</v>
      </c>
      <c r="E554" t="s">
        <v>0</v>
      </c>
      <c r="F554">
        <v>90</v>
      </c>
      <c r="G554" s="3">
        <v>0.82</v>
      </c>
      <c r="H554" s="3"/>
      <c r="I554">
        <v>2</v>
      </c>
      <c r="L554" t="s">
        <v>334</v>
      </c>
      <c r="M554">
        <v>3</v>
      </c>
      <c r="O554" s="12" t="s">
        <v>105</v>
      </c>
      <c r="P554" t="s">
        <v>219</v>
      </c>
    </row>
    <row r="555" spans="1:16" x14ac:dyDescent="0.2">
      <c r="A555" t="s">
        <v>335</v>
      </c>
      <c r="B555">
        <v>1</v>
      </c>
      <c r="C555">
        <v>1</v>
      </c>
      <c r="D555" t="s">
        <v>12</v>
      </c>
      <c r="E555" t="s">
        <v>0</v>
      </c>
      <c r="F555">
        <v>137</v>
      </c>
      <c r="G555" s="3">
        <v>0.83</v>
      </c>
      <c r="H555" s="3"/>
      <c r="I555">
        <v>4</v>
      </c>
      <c r="O555" s="12" t="s">
        <v>105</v>
      </c>
      <c r="P555" t="s">
        <v>219</v>
      </c>
    </row>
    <row r="556" spans="1:16" x14ac:dyDescent="0.2">
      <c r="A556" t="s">
        <v>336</v>
      </c>
      <c r="B556">
        <v>1</v>
      </c>
      <c r="C556">
        <v>1</v>
      </c>
      <c r="D556" t="s">
        <v>12</v>
      </c>
      <c r="E556" t="s">
        <v>0</v>
      </c>
      <c r="F556">
        <v>283</v>
      </c>
      <c r="G556" s="3">
        <v>0.8</v>
      </c>
      <c r="H556" s="3"/>
      <c r="I556">
        <v>2</v>
      </c>
      <c r="N556" t="s">
        <v>455</v>
      </c>
      <c r="O556" s="12" t="s">
        <v>105</v>
      </c>
      <c r="P556" t="s">
        <v>219</v>
      </c>
    </row>
    <row r="557" spans="1:16" x14ac:dyDescent="0.2">
      <c r="A557" t="s">
        <v>336</v>
      </c>
      <c r="B557">
        <v>1</v>
      </c>
      <c r="C557">
        <v>1</v>
      </c>
      <c r="D557" t="s">
        <v>12</v>
      </c>
      <c r="E557" t="s">
        <v>0</v>
      </c>
      <c r="F557">
        <v>281</v>
      </c>
      <c r="G557" s="3">
        <v>0.87</v>
      </c>
      <c r="H557" s="3"/>
      <c r="I557">
        <v>2</v>
      </c>
      <c r="N557" t="s">
        <v>456</v>
      </c>
      <c r="O557" s="12" t="s">
        <v>105</v>
      </c>
      <c r="P557" t="s">
        <v>219</v>
      </c>
    </row>
    <row r="558" spans="1:16" x14ac:dyDescent="0.2">
      <c r="A558" t="s">
        <v>336</v>
      </c>
      <c r="B558">
        <v>1</v>
      </c>
      <c r="C558">
        <v>1</v>
      </c>
      <c r="D558" t="s">
        <v>12</v>
      </c>
      <c r="E558" t="s">
        <v>0</v>
      </c>
      <c r="F558">
        <v>223</v>
      </c>
      <c r="G558" s="3">
        <v>0.85</v>
      </c>
      <c r="H558" s="3"/>
      <c r="I558">
        <v>2</v>
      </c>
      <c r="N558" t="s">
        <v>457</v>
      </c>
      <c r="O558" s="12" t="s">
        <v>105</v>
      </c>
      <c r="P558" t="s">
        <v>219</v>
      </c>
    </row>
    <row r="559" spans="1:16" x14ac:dyDescent="0.2">
      <c r="A559" t="s">
        <v>336</v>
      </c>
      <c r="B559">
        <v>1</v>
      </c>
      <c r="C559">
        <v>1</v>
      </c>
      <c r="D559" t="s">
        <v>12</v>
      </c>
      <c r="E559" t="s">
        <v>0</v>
      </c>
      <c r="F559">
        <v>222</v>
      </c>
      <c r="G559" s="3">
        <v>0.8</v>
      </c>
      <c r="H559" s="3"/>
      <c r="I559">
        <v>2</v>
      </c>
      <c r="N559" t="s">
        <v>458</v>
      </c>
      <c r="O559" s="12" t="s">
        <v>105</v>
      </c>
      <c r="P559" t="s">
        <v>219</v>
      </c>
    </row>
    <row r="560" spans="1:16" x14ac:dyDescent="0.2">
      <c r="A560" t="s">
        <v>336</v>
      </c>
      <c r="B560">
        <v>1</v>
      </c>
      <c r="C560">
        <v>1</v>
      </c>
      <c r="D560" t="s">
        <v>12</v>
      </c>
      <c r="E560" t="s">
        <v>0</v>
      </c>
      <c r="F560">
        <v>166</v>
      </c>
      <c r="G560" s="3">
        <v>0.84</v>
      </c>
      <c r="H560" s="3"/>
      <c r="I560">
        <v>2</v>
      </c>
      <c r="N560" t="s">
        <v>459</v>
      </c>
      <c r="O560" s="12" t="s">
        <v>105</v>
      </c>
      <c r="P560" t="s">
        <v>219</v>
      </c>
    </row>
    <row r="561" spans="1:16" x14ac:dyDescent="0.2">
      <c r="A561" t="s">
        <v>336</v>
      </c>
      <c r="B561">
        <v>1</v>
      </c>
      <c r="C561">
        <v>1</v>
      </c>
      <c r="D561" t="s">
        <v>12</v>
      </c>
      <c r="E561" t="s">
        <v>0</v>
      </c>
      <c r="F561">
        <v>141</v>
      </c>
      <c r="G561" s="3">
        <v>0.81</v>
      </c>
      <c r="H561" s="3"/>
      <c r="I561">
        <v>2</v>
      </c>
      <c r="N561" t="s">
        <v>460</v>
      </c>
      <c r="O561" s="12" t="s">
        <v>105</v>
      </c>
      <c r="P561" t="s">
        <v>219</v>
      </c>
    </row>
    <row r="562" spans="1:16" x14ac:dyDescent="0.2">
      <c r="A562" t="s">
        <v>336</v>
      </c>
      <c r="B562">
        <v>1</v>
      </c>
      <c r="C562">
        <v>1</v>
      </c>
      <c r="D562" t="s">
        <v>12</v>
      </c>
      <c r="E562" t="s">
        <v>0</v>
      </c>
      <c r="F562">
        <v>146</v>
      </c>
      <c r="G562" s="3">
        <v>0.81</v>
      </c>
      <c r="H562" s="3"/>
      <c r="I562">
        <v>2</v>
      </c>
      <c r="N562" t="s">
        <v>461</v>
      </c>
      <c r="O562" s="12" t="s">
        <v>105</v>
      </c>
      <c r="P562" t="s">
        <v>219</v>
      </c>
    </row>
    <row r="563" spans="1:16" x14ac:dyDescent="0.2">
      <c r="A563" t="s">
        <v>337</v>
      </c>
      <c r="B563">
        <v>1</v>
      </c>
      <c r="C563">
        <v>1</v>
      </c>
      <c r="D563" t="s">
        <v>12</v>
      </c>
      <c r="E563" t="s">
        <v>0</v>
      </c>
      <c r="F563">
        <v>351204</v>
      </c>
      <c r="G563" s="3">
        <v>0.72</v>
      </c>
      <c r="H563" s="3"/>
      <c r="I563">
        <v>4</v>
      </c>
      <c r="N563" t="s">
        <v>367</v>
      </c>
      <c r="O563" s="12" t="s">
        <v>105</v>
      </c>
      <c r="P563" t="s">
        <v>219</v>
      </c>
    </row>
    <row r="564" spans="1:16" x14ac:dyDescent="0.2">
      <c r="A564" t="s">
        <v>337</v>
      </c>
      <c r="B564">
        <v>1</v>
      </c>
      <c r="C564">
        <v>2</v>
      </c>
      <c r="D564" t="s">
        <v>12</v>
      </c>
      <c r="E564" t="s">
        <v>0</v>
      </c>
      <c r="F564">
        <v>732881</v>
      </c>
      <c r="G564" s="3">
        <v>0.75</v>
      </c>
      <c r="H564" s="3"/>
      <c r="I564">
        <v>4</v>
      </c>
      <c r="N564" t="s">
        <v>367</v>
      </c>
      <c r="O564" s="12" t="s">
        <v>105</v>
      </c>
      <c r="P564" t="s">
        <v>219</v>
      </c>
    </row>
    <row r="565" spans="1:16" x14ac:dyDescent="0.2">
      <c r="A565" t="s">
        <v>337</v>
      </c>
      <c r="B565">
        <v>1</v>
      </c>
      <c r="C565">
        <v>3</v>
      </c>
      <c r="D565" t="s">
        <v>12</v>
      </c>
      <c r="E565" t="s">
        <v>0</v>
      </c>
      <c r="F565">
        <v>122988</v>
      </c>
      <c r="G565" s="3">
        <v>0.71</v>
      </c>
      <c r="H565" s="3"/>
      <c r="I565">
        <v>4</v>
      </c>
      <c r="N565" t="s">
        <v>367</v>
      </c>
      <c r="O565" s="12" t="s">
        <v>105</v>
      </c>
      <c r="P565" t="s">
        <v>219</v>
      </c>
    </row>
    <row r="566" spans="1:16" x14ac:dyDescent="0.2">
      <c r="A566" t="s">
        <v>337</v>
      </c>
      <c r="B566">
        <v>1</v>
      </c>
      <c r="C566">
        <v>4</v>
      </c>
      <c r="D566" t="s">
        <v>12</v>
      </c>
      <c r="E566" t="s">
        <v>0</v>
      </c>
      <c r="F566">
        <v>28816</v>
      </c>
      <c r="G566" s="3">
        <v>0.76</v>
      </c>
      <c r="H566" s="3"/>
      <c r="I566">
        <v>4</v>
      </c>
      <c r="N566" t="s">
        <v>367</v>
      </c>
      <c r="O566" s="12" t="s">
        <v>105</v>
      </c>
      <c r="P566" t="s">
        <v>219</v>
      </c>
    </row>
    <row r="567" spans="1:16" x14ac:dyDescent="0.2">
      <c r="A567" t="s">
        <v>337</v>
      </c>
      <c r="B567">
        <v>1</v>
      </c>
      <c r="C567">
        <v>5</v>
      </c>
      <c r="D567" t="s">
        <v>12</v>
      </c>
      <c r="E567" t="s">
        <v>0</v>
      </c>
      <c r="F567">
        <v>77254</v>
      </c>
      <c r="G567" s="3">
        <v>0.74</v>
      </c>
      <c r="H567" s="3"/>
      <c r="I567">
        <v>4</v>
      </c>
      <c r="N567" t="s">
        <v>367</v>
      </c>
      <c r="O567" s="12" t="s">
        <v>105</v>
      </c>
      <c r="P567" t="s">
        <v>219</v>
      </c>
    </row>
    <row r="568" spans="1:16" x14ac:dyDescent="0.2">
      <c r="A568" t="s">
        <v>337</v>
      </c>
      <c r="B568">
        <v>1</v>
      </c>
      <c r="C568">
        <v>6</v>
      </c>
      <c r="D568" t="s">
        <v>12</v>
      </c>
      <c r="E568" t="s">
        <v>0</v>
      </c>
      <c r="F568">
        <v>66092</v>
      </c>
      <c r="G568" s="3">
        <v>0.76</v>
      </c>
      <c r="H568" s="3"/>
      <c r="I568">
        <v>4</v>
      </c>
      <c r="N568" t="s">
        <v>367</v>
      </c>
      <c r="O568" s="12" t="s">
        <v>105</v>
      </c>
      <c r="P568" t="s">
        <v>219</v>
      </c>
    </row>
    <row r="569" spans="1:16" x14ac:dyDescent="0.2">
      <c r="A569" t="s">
        <v>337</v>
      </c>
      <c r="B569">
        <v>1</v>
      </c>
      <c r="C569">
        <v>7</v>
      </c>
      <c r="D569" t="s">
        <v>12</v>
      </c>
      <c r="E569" t="s">
        <v>0</v>
      </c>
      <c r="F569">
        <v>38544</v>
      </c>
      <c r="G569" s="3">
        <v>0.77</v>
      </c>
      <c r="H569" s="3"/>
      <c r="I569">
        <v>4</v>
      </c>
      <c r="N569" t="s">
        <v>367</v>
      </c>
      <c r="O569" s="12" t="s">
        <v>105</v>
      </c>
      <c r="P569" t="s">
        <v>219</v>
      </c>
    </row>
    <row r="570" spans="1:16" x14ac:dyDescent="0.2">
      <c r="A570" t="s">
        <v>337</v>
      </c>
      <c r="B570">
        <v>1</v>
      </c>
      <c r="C570">
        <v>8</v>
      </c>
      <c r="D570" t="s">
        <v>12</v>
      </c>
      <c r="E570" t="s">
        <v>0</v>
      </c>
      <c r="F570">
        <v>269683</v>
      </c>
      <c r="G570" s="3">
        <v>0.79</v>
      </c>
      <c r="H570" s="3"/>
      <c r="I570">
        <v>4</v>
      </c>
      <c r="N570" t="s">
        <v>367</v>
      </c>
      <c r="O570" s="12" t="s">
        <v>105</v>
      </c>
      <c r="P570" t="s">
        <v>219</v>
      </c>
    </row>
    <row r="571" spans="1:16" x14ac:dyDescent="0.2">
      <c r="A571" t="s">
        <v>337</v>
      </c>
      <c r="B571">
        <v>1</v>
      </c>
      <c r="C571">
        <v>9</v>
      </c>
      <c r="D571" t="s">
        <v>12</v>
      </c>
      <c r="E571" t="s">
        <v>0</v>
      </c>
      <c r="F571">
        <v>199329</v>
      </c>
      <c r="G571" s="3">
        <v>0.74</v>
      </c>
      <c r="H571" s="3"/>
      <c r="I571">
        <v>4</v>
      </c>
      <c r="N571" t="s">
        <v>367</v>
      </c>
      <c r="O571" s="12" t="s">
        <v>105</v>
      </c>
      <c r="P571" t="s">
        <v>219</v>
      </c>
    </row>
    <row r="572" spans="1:16" x14ac:dyDescent="0.2">
      <c r="A572" t="s">
        <v>337</v>
      </c>
      <c r="B572">
        <v>1</v>
      </c>
      <c r="C572">
        <v>10</v>
      </c>
      <c r="D572" t="s">
        <v>12</v>
      </c>
      <c r="E572" t="s">
        <v>0</v>
      </c>
      <c r="F572">
        <v>85742</v>
      </c>
      <c r="G572" s="3">
        <v>0.67</v>
      </c>
      <c r="H572" s="3"/>
      <c r="I572">
        <v>4</v>
      </c>
      <c r="N572" t="s">
        <v>367</v>
      </c>
      <c r="O572" s="12" t="s">
        <v>105</v>
      </c>
      <c r="P572" t="s">
        <v>219</v>
      </c>
    </row>
    <row r="573" spans="1:16" x14ac:dyDescent="0.2">
      <c r="A573" t="s">
        <v>337</v>
      </c>
      <c r="B573">
        <v>1</v>
      </c>
      <c r="C573">
        <v>11</v>
      </c>
      <c r="D573" t="s">
        <v>12</v>
      </c>
      <c r="E573" t="s">
        <v>0</v>
      </c>
      <c r="F573">
        <v>44878</v>
      </c>
      <c r="G573" s="3">
        <v>0.82</v>
      </c>
      <c r="H573" s="3"/>
      <c r="I573">
        <v>4</v>
      </c>
      <c r="N573" t="s">
        <v>367</v>
      </c>
      <c r="O573" s="12" t="s">
        <v>105</v>
      </c>
      <c r="P573" t="s">
        <v>219</v>
      </c>
    </row>
    <row r="574" spans="1:16" x14ac:dyDescent="0.2">
      <c r="A574" t="s">
        <v>337</v>
      </c>
      <c r="B574">
        <v>1</v>
      </c>
      <c r="C574">
        <v>12</v>
      </c>
      <c r="D574" t="s">
        <v>12</v>
      </c>
      <c r="E574" t="s">
        <v>0</v>
      </c>
      <c r="F574">
        <v>57569</v>
      </c>
      <c r="G574" s="3">
        <v>0.78</v>
      </c>
      <c r="H574" s="3"/>
      <c r="I574">
        <v>4</v>
      </c>
      <c r="N574" t="s">
        <v>367</v>
      </c>
      <c r="O574" s="12" t="s">
        <v>105</v>
      </c>
      <c r="P574" t="s">
        <v>219</v>
      </c>
    </row>
    <row r="575" spans="1:16" x14ac:dyDescent="0.2">
      <c r="A575" t="s">
        <v>337</v>
      </c>
      <c r="B575">
        <v>1</v>
      </c>
      <c r="C575">
        <v>13</v>
      </c>
      <c r="D575" t="s">
        <v>12</v>
      </c>
      <c r="E575" t="s">
        <v>0</v>
      </c>
      <c r="F575">
        <v>299298</v>
      </c>
      <c r="G575" s="3">
        <v>0.73</v>
      </c>
      <c r="H575" s="3"/>
      <c r="I575">
        <v>4</v>
      </c>
      <c r="N575" t="s">
        <v>367</v>
      </c>
      <c r="O575" s="12" t="s">
        <v>105</v>
      </c>
      <c r="P575" t="s">
        <v>219</v>
      </c>
    </row>
    <row r="576" spans="1:16" x14ac:dyDescent="0.2">
      <c r="A576" t="s">
        <v>337</v>
      </c>
      <c r="B576">
        <v>1</v>
      </c>
      <c r="C576">
        <v>14</v>
      </c>
      <c r="D576" t="s">
        <v>12</v>
      </c>
      <c r="E576" t="s">
        <v>0</v>
      </c>
      <c r="F576">
        <v>83084</v>
      </c>
      <c r="G576" s="3">
        <v>0.63</v>
      </c>
      <c r="H576" s="3"/>
      <c r="I576">
        <v>4</v>
      </c>
      <c r="N576" t="s">
        <v>367</v>
      </c>
      <c r="O576" s="12" t="s">
        <v>105</v>
      </c>
      <c r="P576" t="s">
        <v>219</v>
      </c>
    </row>
    <row r="577" spans="1:16" x14ac:dyDescent="0.2">
      <c r="A577" t="s">
        <v>337</v>
      </c>
      <c r="B577">
        <v>1</v>
      </c>
      <c r="C577">
        <v>15</v>
      </c>
      <c r="D577" t="s">
        <v>12</v>
      </c>
      <c r="E577" t="s">
        <v>0</v>
      </c>
      <c r="F577">
        <v>68123</v>
      </c>
      <c r="G577" s="3">
        <v>0.77</v>
      </c>
      <c r="H577" s="3"/>
      <c r="I577">
        <v>4</v>
      </c>
      <c r="N577" t="s">
        <v>367</v>
      </c>
      <c r="O577" s="12" t="s">
        <v>105</v>
      </c>
      <c r="P577" t="s">
        <v>219</v>
      </c>
    </row>
    <row r="578" spans="1:16" x14ac:dyDescent="0.2">
      <c r="A578" t="s">
        <v>337</v>
      </c>
      <c r="B578">
        <v>1</v>
      </c>
      <c r="C578">
        <v>16</v>
      </c>
      <c r="D578" t="s">
        <v>12</v>
      </c>
      <c r="E578" t="s">
        <v>0</v>
      </c>
      <c r="F578">
        <v>22904</v>
      </c>
      <c r="G578" s="3">
        <v>0.81</v>
      </c>
      <c r="H578" s="3"/>
      <c r="I578">
        <v>4</v>
      </c>
      <c r="N578" t="s">
        <v>367</v>
      </c>
      <c r="O578" s="12" t="s">
        <v>105</v>
      </c>
      <c r="P578" t="s">
        <v>219</v>
      </c>
    </row>
    <row r="579" spans="1:16" x14ac:dyDescent="0.2">
      <c r="A579" t="s">
        <v>337</v>
      </c>
      <c r="B579">
        <v>1</v>
      </c>
      <c r="C579">
        <v>17</v>
      </c>
      <c r="D579" t="s">
        <v>12</v>
      </c>
      <c r="E579" t="s">
        <v>0</v>
      </c>
      <c r="F579">
        <v>27146</v>
      </c>
      <c r="G579" s="3">
        <v>0.87</v>
      </c>
      <c r="H579" s="3"/>
      <c r="I579">
        <v>4</v>
      </c>
      <c r="N579" t="s">
        <v>367</v>
      </c>
      <c r="O579" s="12" t="s">
        <v>105</v>
      </c>
      <c r="P579" t="s">
        <v>219</v>
      </c>
    </row>
    <row r="580" spans="1:16" x14ac:dyDescent="0.2">
      <c r="A580" t="s">
        <v>338</v>
      </c>
      <c r="B580">
        <v>1</v>
      </c>
      <c r="C580">
        <v>1</v>
      </c>
      <c r="D580" t="s">
        <v>38</v>
      </c>
      <c r="E580" t="s">
        <v>0</v>
      </c>
      <c r="F580">
        <v>61</v>
      </c>
      <c r="G580" s="3">
        <f t="shared" ref="G580" si="22">(2*H580)/(1+H580)</f>
        <v>0.88932710756963995</v>
      </c>
      <c r="H580" s="3">
        <f>FISHERINV(AVERAGE(FISHER(0.8), FISHER(0.88), FISHER(0.77), FISHER(0.72)))</f>
        <v>0.80071019436120916</v>
      </c>
      <c r="I580">
        <v>2</v>
      </c>
      <c r="L580" t="s">
        <v>165</v>
      </c>
      <c r="M580">
        <v>4</v>
      </c>
      <c r="O580" s="12" t="s">
        <v>112</v>
      </c>
      <c r="P580" t="s">
        <v>219</v>
      </c>
    </row>
    <row r="581" spans="1:16" x14ac:dyDescent="0.2">
      <c r="A581" t="s">
        <v>339</v>
      </c>
      <c r="B581">
        <v>1</v>
      </c>
      <c r="C581">
        <v>1</v>
      </c>
      <c r="D581" t="s">
        <v>38</v>
      </c>
      <c r="E581" t="s">
        <v>0</v>
      </c>
      <c r="F581">
        <v>81</v>
      </c>
      <c r="G581" s="3">
        <f>0.57+0.125</f>
        <v>0.69499999999999995</v>
      </c>
      <c r="H581" s="3"/>
      <c r="I581">
        <v>2</v>
      </c>
      <c r="J581" t="s">
        <v>112</v>
      </c>
      <c r="N581" t="s">
        <v>340</v>
      </c>
      <c r="O581" s="12" t="s">
        <v>112</v>
      </c>
      <c r="P581" t="s">
        <v>219</v>
      </c>
    </row>
    <row r="582" spans="1:16" x14ac:dyDescent="0.2">
      <c r="A582" t="s">
        <v>341</v>
      </c>
      <c r="B582">
        <v>1</v>
      </c>
      <c r="C582">
        <v>1</v>
      </c>
      <c r="D582" t="s">
        <v>12</v>
      </c>
      <c r="E582" t="s">
        <v>3</v>
      </c>
      <c r="F582">
        <v>30</v>
      </c>
      <c r="G582" s="3">
        <v>0.432</v>
      </c>
      <c r="H582" s="3"/>
      <c r="K582" t="s">
        <v>342</v>
      </c>
      <c r="N582" t="s">
        <v>343</v>
      </c>
      <c r="O582" s="12" t="s">
        <v>105</v>
      </c>
      <c r="P582" t="s">
        <v>219</v>
      </c>
    </row>
    <row r="583" spans="1:16" x14ac:dyDescent="0.2">
      <c r="A583" t="s">
        <v>341</v>
      </c>
      <c r="B583">
        <v>1</v>
      </c>
      <c r="C583">
        <v>1</v>
      </c>
      <c r="D583" t="s">
        <v>12</v>
      </c>
      <c r="E583" t="s">
        <v>3</v>
      </c>
      <c r="F583">
        <v>30</v>
      </c>
      <c r="G583" s="3">
        <v>0.504</v>
      </c>
      <c r="H583" s="3"/>
      <c r="K583" t="s">
        <v>342</v>
      </c>
      <c r="N583" t="s">
        <v>344</v>
      </c>
      <c r="O583" s="12" t="s">
        <v>105</v>
      </c>
      <c r="P583" t="s">
        <v>219</v>
      </c>
    </row>
    <row r="584" spans="1:16" x14ac:dyDescent="0.2">
      <c r="A584" t="s">
        <v>345</v>
      </c>
      <c r="B584">
        <v>1</v>
      </c>
      <c r="C584">
        <v>1</v>
      </c>
      <c r="D584" t="s">
        <v>12</v>
      </c>
      <c r="E584" t="s">
        <v>0</v>
      </c>
      <c r="F584">
        <v>80</v>
      </c>
      <c r="G584" s="3">
        <v>0.89</v>
      </c>
      <c r="H584" s="3"/>
      <c r="I584">
        <v>2</v>
      </c>
      <c r="J584" t="s">
        <v>112</v>
      </c>
      <c r="N584" t="s">
        <v>346</v>
      </c>
      <c r="O584" s="12" t="s">
        <v>105</v>
      </c>
      <c r="P584" t="s">
        <v>219</v>
      </c>
    </row>
    <row r="585" spans="1:16" x14ac:dyDescent="0.2">
      <c r="A585" t="s">
        <v>345</v>
      </c>
      <c r="B585">
        <v>1</v>
      </c>
      <c r="C585">
        <v>1</v>
      </c>
      <c r="D585" t="s">
        <v>12</v>
      </c>
      <c r="E585" t="s">
        <v>0</v>
      </c>
      <c r="F585">
        <v>80</v>
      </c>
      <c r="G585" s="3">
        <v>0.9</v>
      </c>
      <c r="H585" s="3"/>
      <c r="I585">
        <v>2</v>
      </c>
      <c r="J585" t="s">
        <v>112</v>
      </c>
      <c r="N585" t="s">
        <v>347</v>
      </c>
      <c r="O585" s="12" t="s">
        <v>105</v>
      </c>
      <c r="P585" t="s">
        <v>219</v>
      </c>
    </row>
    <row r="586" spans="1:16" x14ac:dyDescent="0.2">
      <c r="A586" t="s">
        <v>345</v>
      </c>
      <c r="B586">
        <v>2</v>
      </c>
      <c r="C586">
        <v>1</v>
      </c>
      <c r="D586" t="s">
        <v>12</v>
      </c>
      <c r="E586" t="s">
        <v>0</v>
      </c>
      <c r="F586">
        <v>63</v>
      </c>
      <c r="G586" s="3">
        <v>0.85</v>
      </c>
      <c r="H586" s="3"/>
      <c r="I586">
        <v>2</v>
      </c>
      <c r="J586" t="s">
        <v>112</v>
      </c>
      <c r="N586" t="s">
        <v>348</v>
      </c>
      <c r="O586" s="12" t="s">
        <v>105</v>
      </c>
      <c r="P586" t="s">
        <v>219</v>
      </c>
    </row>
    <row r="587" spans="1:16" x14ac:dyDescent="0.2">
      <c r="A587" t="s">
        <v>345</v>
      </c>
      <c r="B587">
        <v>2</v>
      </c>
      <c r="C587">
        <v>1</v>
      </c>
      <c r="D587" t="s">
        <v>12</v>
      </c>
      <c r="E587" t="s">
        <v>0</v>
      </c>
      <c r="F587">
        <v>63</v>
      </c>
      <c r="G587" s="3">
        <f>FISHERINV(AVERAGE(FISHER(0.89),FISHER(0.92)))</f>
        <v>0.90613298314791813</v>
      </c>
      <c r="H587" s="3"/>
      <c r="I587">
        <v>2</v>
      </c>
      <c r="J587" t="s">
        <v>112</v>
      </c>
      <c r="L587" t="s">
        <v>351</v>
      </c>
      <c r="M587">
        <v>2</v>
      </c>
      <c r="N587" t="s">
        <v>350</v>
      </c>
      <c r="O587" s="12" t="s">
        <v>105</v>
      </c>
      <c r="P587" t="s">
        <v>219</v>
      </c>
    </row>
    <row r="588" spans="1:16" x14ac:dyDescent="0.2">
      <c r="A588" t="s">
        <v>345</v>
      </c>
      <c r="B588">
        <v>3</v>
      </c>
      <c r="C588">
        <v>1</v>
      </c>
      <c r="D588" t="s">
        <v>12</v>
      </c>
      <c r="E588" t="s">
        <v>0</v>
      </c>
      <c r="F588">
        <v>59</v>
      </c>
      <c r="G588" s="3">
        <v>0.91</v>
      </c>
      <c r="H588" s="3"/>
      <c r="I588">
        <v>2</v>
      </c>
      <c r="J588" t="s">
        <v>112</v>
      </c>
      <c r="N588" t="s">
        <v>349</v>
      </c>
      <c r="O588" s="12" t="s">
        <v>105</v>
      </c>
      <c r="P588" t="s">
        <v>219</v>
      </c>
    </row>
    <row r="589" spans="1:16" x14ac:dyDescent="0.2">
      <c r="A589" t="s">
        <v>345</v>
      </c>
      <c r="B589">
        <v>3</v>
      </c>
      <c r="C589">
        <v>1</v>
      </c>
      <c r="D589" t="s">
        <v>12</v>
      </c>
      <c r="E589" t="s">
        <v>0</v>
      </c>
      <c r="F589">
        <v>59</v>
      </c>
      <c r="G589" s="3">
        <f>FISHERINV(AVERAGE(FISHER(0.9),FISHER(0.92)))</f>
        <v>0.91053118020192259</v>
      </c>
      <c r="H589" s="3"/>
      <c r="I589">
        <v>2</v>
      </c>
      <c r="J589" t="s">
        <v>112</v>
      </c>
      <c r="L589" t="s">
        <v>351</v>
      </c>
      <c r="M589">
        <v>2</v>
      </c>
      <c r="N589" t="s">
        <v>350</v>
      </c>
      <c r="O589" s="12" t="s">
        <v>105</v>
      </c>
      <c r="P589" t="s">
        <v>219</v>
      </c>
    </row>
    <row r="590" spans="1:16" x14ac:dyDescent="0.2">
      <c r="A590" t="s">
        <v>352</v>
      </c>
      <c r="B590">
        <v>2</v>
      </c>
      <c r="C590">
        <v>1</v>
      </c>
      <c r="D590" t="s">
        <v>12</v>
      </c>
      <c r="E590" t="s">
        <v>0</v>
      </c>
      <c r="F590">
        <v>83</v>
      </c>
      <c r="G590" s="3">
        <v>0.84</v>
      </c>
      <c r="H590" s="3"/>
      <c r="I590">
        <v>58</v>
      </c>
      <c r="N590" t="s">
        <v>354</v>
      </c>
      <c r="O590" s="12" t="s">
        <v>105</v>
      </c>
      <c r="P590" t="s">
        <v>219</v>
      </c>
    </row>
    <row r="591" spans="1:16" x14ac:dyDescent="0.2">
      <c r="A591" t="s">
        <v>352</v>
      </c>
      <c r="B591">
        <v>3</v>
      </c>
      <c r="C591">
        <v>1</v>
      </c>
      <c r="D591" t="s">
        <v>12</v>
      </c>
      <c r="E591" t="s">
        <v>0</v>
      </c>
      <c r="F591">
        <v>57</v>
      </c>
      <c r="G591" s="3">
        <v>0.73</v>
      </c>
      <c r="H591" s="3"/>
      <c r="I591">
        <v>58</v>
      </c>
      <c r="N591" t="s">
        <v>354</v>
      </c>
      <c r="O591" s="12" t="s">
        <v>105</v>
      </c>
      <c r="P591" t="s">
        <v>219</v>
      </c>
    </row>
    <row r="592" spans="1:16" x14ac:dyDescent="0.2">
      <c r="A592" t="s">
        <v>352</v>
      </c>
      <c r="B592">
        <v>4</v>
      </c>
      <c r="C592">
        <v>1</v>
      </c>
      <c r="D592" t="s">
        <v>12</v>
      </c>
      <c r="E592" t="s">
        <v>0</v>
      </c>
      <c r="F592">
        <v>62</v>
      </c>
      <c r="G592" s="3">
        <v>0.74</v>
      </c>
      <c r="H592" s="3"/>
      <c r="I592">
        <v>58</v>
      </c>
      <c r="N592" t="s">
        <v>354</v>
      </c>
      <c r="O592" s="12" t="s">
        <v>105</v>
      </c>
      <c r="P592" t="s">
        <v>219</v>
      </c>
    </row>
    <row r="593" spans="1:16" x14ac:dyDescent="0.2">
      <c r="A593" t="s">
        <v>353</v>
      </c>
      <c r="B593">
        <v>1</v>
      </c>
      <c r="C593">
        <v>1</v>
      </c>
      <c r="D593" t="s">
        <v>12</v>
      </c>
      <c r="E593" t="s">
        <v>0</v>
      </c>
      <c r="F593">
        <v>65</v>
      </c>
      <c r="G593" s="3">
        <v>0.85</v>
      </c>
      <c r="H593" s="3"/>
      <c r="I593">
        <v>2</v>
      </c>
      <c r="N593" t="s">
        <v>591</v>
      </c>
      <c r="O593" s="12" t="s">
        <v>105</v>
      </c>
      <c r="P593" t="s">
        <v>219</v>
      </c>
    </row>
    <row r="594" spans="1:16" x14ac:dyDescent="0.2">
      <c r="A594" t="s">
        <v>353</v>
      </c>
      <c r="B594">
        <v>1</v>
      </c>
      <c r="C594">
        <v>1</v>
      </c>
      <c r="D594" t="s">
        <v>12</v>
      </c>
      <c r="E594" t="s">
        <v>0</v>
      </c>
      <c r="F594">
        <v>65</v>
      </c>
      <c r="G594" s="3">
        <v>0.79</v>
      </c>
      <c r="H594" s="3"/>
      <c r="I594">
        <v>2</v>
      </c>
      <c r="N594" t="s">
        <v>592</v>
      </c>
      <c r="O594" s="12" t="s">
        <v>105</v>
      </c>
      <c r="P594" t="s">
        <v>219</v>
      </c>
    </row>
    <row r="595" spans="1:16" x14ac:dyDescent="0.2">
      <c r="A595" t="s">
        <v>353</v>
      </c>
      <c r="B595">
        <v>1</v>
      </c>
      <c r="C595">
        <v>1</v>
      </c>
      <c r="D595" t="s">
        <v>12</v>
      </c>
      <c r="E595" t="s">
        <v>3</v>
      </c>
      <c r="F595">
        <v>65</v>
      </c>
      <c r="G595" s="3">
        <v>0.57999999999999996</v>
      </c>
      <c r="H595" s="3"/>
      <c r="K595" t="s">
        <v>9</v>
      </c>
      <c r="N595" t="s">
        <v>355</v>
      </c>
      <c r="O595" s="12" t="s">
        <v>105</v>
      </c>
      <c r="P595" t="s">
        <v>219</v>
      </c>
    </row>
    <row r="596" spans="1:16" x14ac:dyDescent="0.2">
      <c r="A596" t="s">
        <v>353</v>
      </c>
      <c r="B596">
        <v>2</v>
      </c>
      <c r="C596">
        <v>1</v>
      </c>
      <c r="D596" t="s">
        <v>12</v>
      </c>
      <c r="E596" t="s">
        <v>0</v>
      </c>
      <c r="F596">
        <v>39</v>
      </c>
      <c r="G596" s="3">
        <v>0.89</v>
      </c>
      <c r="H596" s="3"/>
      <c r="I596">
        <v>2</v>
      </c>
      <c r="N596" t="s">
        <v>591</v>
      </c>
      <c r="O596" s="12" t="s">
        <v>105</v>
      </c>
      <c r="P596" t="s">
        <v>219</v>
      </c>
    </row>
    <row r="597" spans="1:16" x14ac:dyDescent="0.2">
      <c r="A597" t="s">
        <v>353</v>
      </c>
      <c r="B597">
        <v>2</v>
      </c>
      <c r="C597">
        <v>1</v>
      </c>
      <c r="D597" t="s">
        <v>12</v>
      </c>
      <c r="E597" t="s">
        <v>0</v>
      </c>
      <c r="F597">
        <v>39</v>
      </c>
      <c r="G597" s="3">
        <v>0.9</v>
      </c>
      <c r="H597" s="3"/>
      <c r="I597">
        <v>2</v>
      </c>
      <c r="N597" t="s">
        <v>592</v>
      </c>
      <c r="O597" s="12" t="s">
        <v>105</v>
      </c>
      <c r="P597" t="s">
        <v>219</v>
      </c>
    </row>
    <row r="598" spans="1:16" x14ac:dyDescent="0.2">
      <c r="A598" t="s">
        <v>353</v>
      </c>
      <c r="B598">
        <v>2</v>
      </c>
      <c r="C598">
        <v>1</v>
      </c>
      <c r="D598" t="s">
        <v>12</v>
      </c>
      <c r="E598" t="s">
        <v>3</v>
      </c>
      <c r="F598">
        <v>39</v>
      </c>
      <c r="G598" s="3">
        <v>0.62</v>
      </c>
      <c r="H598" s="3"/>
      <c r="K598" t="s">
        <v>263</v>
      </c>
      <c r="N598" t="s">
        <v>355</v>
      </c>
      <c r="O598" s="12" t="s">
        <v>105</v>
      </c>
      <c r="P598" t="s">
        <v>219</v>
      </c>
    </row>
    <row r="599" spans="1:16" x14ac:dyDescent="0.2">
      <c r="A599" t="s">
        <v>353</v>
      </c>
      <c r="B599">
        <v>3</v>
      </c>
      <c r="C599">
        <v>1</v>
      </c>
      <c r="D599" t="s">
        <v>12</v>
      </c>
      <c r="E599" t="s">
        <v>0</v>
      </c>
      <c r="F599">
        <v>36</v>
      </c>
      <c r="G599" s="3">
        <v>0.83</v>
      </c>
      <c r="H599" s="3"/>
      <c r="I599">
        <v>2</v>
      </c>
      <c r="N599" t="s">
        <v>591</v>
      </c>
      <c r="O599" s="12" t="s">
        <v>105</v>
      </c>
      <c r="P599" t="s">
        <v>219</v>
      </c>
    </row>
    <row r="600" spans="1:16" x14ac:dyDescent="0.2">
      <c r="A600" t="s">
        <v>353</v>
      </c>
      <c r="B600">
        <v>3</v>
      </c>
      <c r="C600">
        <v>1</v>
      </c>
      <c r="D600" t="s">
        <v>12</v>
      </c>
      <c r="E600" t="s">
        <v>0</v>
      </c>
      <c r="F600">
        <v>36</v>
      </c>
      <c r="G600" s="3">
        <v>0.85</v>
      </c>
      <c r="H600" s="3"/>
      <c r="I600">
        <v>2</v>
      </c>
      <c r="N600" t="s">
        <v>592</v>
      </c>
      <c r="O600" s="12" t="s">
        <v>105</v>
      </c>
      <c r="P600" t="s">
        <v>219</v>
      </c>
    </row>
    <row r="601" spans="1:16" x14ac:dyDescent="0.2">
      <c r="A601" t="s">
        <v>353</v>
      </c>
      <c r="B601">
        <v>3</v>
      </c>
      <c r="C601">
        <v>1</v>
      </c>
      <c r="D601" t="s">
        <v>12</v>
      </c>
      <c r="E601" t="s">
        <v>3</v>
      </c>
      <c r="F601">
        <v>36</v>
      </c>
      <c r="G601" s="3">
        <v>0.47</v>
      </c>
      <c r="H601" s="3"/>
      <c r="K601" t="s">
        <v>264</v>
      </c>
      <c r="N601" t="s">
        <v>355</v>
      </c>
      <c r="O601" s="12" t="s">
        <v>105</v>
      </c>
      <c r="P601" t="s">
        <v>219</v>
      </c>
    </row>
    <row r="602" spans="1:16" x14ac:dyDescent="0.2">
      <c r="A602" t="s">
        <v>356</v>
      </c>
      <c r="B602">
        <v>1</v>
      </c>
      <c r="C602">
        <v>1</v>
      </c>
      <c r="D602" t="s">
        <v>12</v>
      </c>
      <c r="E602" t="s">
        <v>0</v>
      </c>
      <c r="F602">
        <v>90</v>
      </c>
      <c r="G602" s="3">
        <f>AVERAGE(0.75,0.78)</f>
        <v>0.76500000000000001</v>
      </c>
      <c r="H602" s="3"/>
      <c r="I602">
        <v>2</v>
      </c>
      <c r="J602" t="s">
        <v>112</v>
      </c>
      <c r="N602" t="s">
        <v>358</v>
      </c>
      <c r="O602" s="12" t="s">
        <v>105</v>
      </c>
      <c r="P602" t="s">
        <v>219</v>
      </c>
    </row>
    <row r="603" spans="1:16" x14ac:dyDescent="0.2">
      <c r="A603" t="s">
        <v>356</v>
      </c>
      <c r="B603">
        <v>1</v>
      </c>
      <c r="C603">
        <v>1</v>
      </c>
      <c r="D603" t="s">
        <v>12</v>
      </c>
      <c r="E603" t="s">
        <v>0</v>
      </c>
      <c r="F603">
        <v>90</v>
      </c>
      <c r="G603" s="3">
        <f>AVERAGE(0.82,0.82)</f>
        <v>0.82</v>
      </c>
      <c r="H603" s="3"/>
      <c r="I603">
        <v>2</v>
      </c>
      <c r="J603" t="s">
        <v>112</v>
      </c>
      <c r="N603" t="s">
        <v>359</v>
      </c>
      <c r="O603" s="12" t="s">
        <v>105</v>
      </c>
      <c r="P603" t="s">
        <v>219</v>
      </c>
    </row>
    <row r="604" spans="1:16" x14ac:dyDescent="0.2">
      <c r="A604" t="s">
        <v>356</v>
      </c>
      <c r="B604">
        <v>1</v>
      </c>
      <c r="C604">
        <v>1</v>
      </c>
      <c r="D604" t="s">
        <v>12</v>
      </c>
      <c r="E604" t="s">
        <v>0</v>
      </c>
      <c r="F604">
        <v>90</v>
      </c>
      <c r="G604" s="3">
        <f>AVERAGE(0.86,0.86)</f>
        <v>0.86</v>
      </c>
      <c r="H604" s="3"/>
      <c r="I604">
        <v>2</v>
      </c>
      <c r="J604" t="s">
        <v>112</v>
      </c>
      <c r="N604" t="s">
        <v>360</v>
      </c>
      <c r="O604" s="12" t="s">
        <v>105</v>
      </c>
      <c r="P604" t="s">
        <v>219</v>
      </c>
    </row>
    <row r="605" spans="1:16" x14ac:dyDescent="0.2">
      <c r="A605" t="s">
        <v>356</v>
      </c>
      <c r="B605">
        <v>1</v>
      </c>
      <c r="C605">
        <v>1</v>
      </c>
      <c r="D605" t="s">
        <v>12</v>
      </c>
      <c r="E605" t="s">
        <v>3</v>
      </c>
      <c r="F605">
        <v>90</v>
      </c>
      <c r="G605" s="3">
        <v>0.22</v>
      </c>
      <c r="H605" s="3"/>
      <c r="K605" t="s">
        <v>357</v>
      </c>
      <c r="N605" t="s">
        <v>358</v>
      </c>
      <c r="O605" s="12" t="s">
        <v>105</v>
      </c>
      <c r="P605" t="s">
        <v>219</v>
      </c>
    </row>
    <row r="606" spans="1:16" x14ac:dyDescent="0.2">
      <c r="A606" t="s">
        <v>356</v>
      </c>
      <c r="B606">
        <v>1</v>
      </c>
      <c r="C606">
        <v>1</v>
      </c>
      <c r="D606" t="s">
        <v>12</v>
      </c>
      <c r="E606" t="s">
        <v>3</v>
      </c>
      <c r="F606">
        <v>90</v>
      </c>
      <c r="G606" s="3">
        <v>0.11</v>
      </c>
      <c r="H606" s="3"/>
      <c r="K606" t="s">
        <v>357</v>
      </c>
      <c r="N606" t="s">
        <v>359</v>
      </c>
      <c r="O606" s="12" t="s">
        <v>105</v>
      </c>
      <c r="P606" t="s">
        <v>219</v>
      </c>
    </row>
    <row r="607" spans="1:16" x14ac:dyDescent="0.2">
      <c r="A607" t="s">
        <v>356</v>
      </c>
      <c r="B607">
        <v>1</v>
      </c>
      <c r="C607">
        <v>1</v>
      </c>
      <c r="D607" t="s">
        <v>12</v>
      </c>
      <c r="E607" t="s">
        <v>3</v>
      </c>
      <c r="F607">
        <v>90</v>
      </c>
      <c r="G607" s="3">
        <v>0.42</v>
      </c>
      <c r="H607" s="3"/>
      <c r="K607" t="s">
        <v>357</v>
      </c>
      <c r="N607" t="s">
        <v>360</v>
      </c>
      <c r="O607" s="12" t="s">
        <v>105</v>
      </c>
      <c r="P607" t="s">
        <v>219</v>
      </c>
    </row>
    <row r="608" spans="1:16" x14ac:dyDescent="0.2">
      <c r="A608" t="s">
        <v>356</v>
      </c>
      <c r="B608">
        <v>2</v>
      </c>
      <c r="C608">
        <v>1</v>
      </c>
      <c r="D608" t="s">
        <v>12</v>
      </c>
      <c r="E608" t="s">
        <v>0</v>
      </c>
      <c r="F608">
        <v>75</v>
      </c>
      <c r="G608" s="3">
        <v>0.77</v>
      </c>
      <c r="H608" s="3"/>
      <c r="I608">
        <v>2</v>
      </c>
      <c r="J608" t="s">
        <v>112</v>
      </c>
      <c r="N608" t="s">
        <v>358</v>
      </c>
      <c r="O608" s="12" t="s">
        <v>105</v>
      </c>
      <c r="P608" t="s">
        <v>219</v>
      </c>
    </row>
    <row r="609" spans="1:16" x14ac:dyDescent="0.2">
      <c r="A609" t="s">
        <v>356</v>
      </c>
      <c r="B609">
        <v>2</v>
      </c>
      <c r="C609">
        <v>1</v>
      </c>
      <c r="D609" t="s">
        <v>12</v>
      </c>
      <c r="E609" t="s">
        <v>0</v>
      </c>
      <c r="F609">
        <v>75</v>
      </c>
      <c r="G609" s="3">
        <v>0.75</v>
      </c>
      <c r="H609" s="3"/>
      <c r="I609">
        <v>2</v>
      </c>
      <c r="J609" t="s">
        <v>112</v>
      </c>
      <c r="N609" t="s">
        <v>359</v>
      </c>
      <c r="O609" s="12" t="s">
        <v>105</v>
      </c>
      <c r="P609" t="s">
        <v>219</v>
      </c>
    </row>
    <row r="610" spans="1:16" x14ac:dyDescent="0.2">
      <c r="A610" t="s">
        <v>356</v>
      </c>
      <c r="B610">
        <v>2</v>
      </c>
      <c r="C610">
        <v>1</v>
      </c>
      <c r="D610" t="s">
        <v>12</v>
      </c>
      <c r="E610" t="s">
        <v>0</v>
      </c>
      <c r="F610">
        <v>75</v>
      </c>
      <c r="G610" s="3">
        <v>0.81</v>
      </c>
      <c r="H610" s="3"/>
      <c r="I610">
        <v>2</v>
      </c>
      <c r="J610" t="s">
        <v>112</v>
      </c>
      <c r="N610" t="s">
        <v>361</v>
      </c>
      <c r="O610" s="12" t="s">
        <v>105</v>
      </c>
      <c r="P610" t="s">
        <v>219</v>
      </c>
    </row>
    <row r="611" spans="1:16" x14ac:dyDescent="0.2">
      <c r="A611" t="s">
        <v>356</v>
      </c>
      <c r="B611">
        <v>3</v>
      </c>
      <c r="C611">
        <v>1</v>
      </c>
      <c r="D611" t="s">
        <v>12</v>
      </c>
      <c r="E611" t="s">
        <v>0</v>
      </c>
      <c r="F611">
        <f>114-5</f>
        <v>109</v>
      </c>
      <c r="G611" s="3">
        <v>0.78</v>
      </c>
      <c r="H611" s="3"/>
      <c r="I611">
        <v>2</v>
      </c>
      <c r="J611" t="s">
        <v>112</v>
      </c>
      <c r="N611" t="s">
        <v>362</v>
      </c>
      <c r="O611" s="12" t="s">
        <v>105</v>
      </c>
      <c r="P611" t="s">
        <v>219</v>
      </c>
    </row>
    <row r="612" spans="1:16" x14ac:dyDescent="0.2">
      <c r="A612" t="s">
        <v>356</v>
      </c>
      <c r="B612">
        <v>3</v>
      </c>
      <c r="C612">
        <v>1</v>
      </c>
      <c r="D612" t="s">
        <v>12</v>
      </c>
      <c r="E612" t="s">
        <v>0</v>
      </c>
      <c r="F612">
        <f>114-5</f>
        <v>109</v>
      </c>
      <c r="G612" s="3">
        <v>0.81</v>
      </c>
      <c r="H612" s="3"/>
      <c r="I612">
        <v>2</v>
      </c>
      <c r="J612" t="s">
        <v>112</v>
      </c>
      <c r="N612" t="s">
        <v>363</v>
      </c>
      <c r="O612" s="12" t="s">
        <v>105</v>
      </c>
      <c r="P612" t="s">
        <v>219</v>
      </c>
    </row>
    <row r="613" spans="1:16" x14ac:dyDescent="0.2">
      <c r="A613" t="s">
        <v>364</v>
      </c>
      <c r="B613">
        <v>2</v>
      </c>
      <c r="C613">
        <v>1</v>
      </c>
      <c r="D613" t="s">
        <v>12</v>
      </c>
      <c r="E613" t="s">
        <v>3</v>
      </c>
      <c r="F613">
        <v>32</v>
      </c>
      <c r="G613" s="3">
        <v>0.45</v>
      </c>
      <c r="H613" s="3"/>
      <c r="K613" t="s">
        <v>372</v>
      </c>
      <c r="O613" s="12" t="s">
        <v>105</v>
      </c>
      <c r="P613" t="s">
        <v>219</v>
      </c>
    </row>
    <row r="614" spans="1:16" x14ac:dyDescent="0.2">
      <c r="A614" t="s">
        <v>364</v>
      </c>
      <c r="B614">
        <v>2</v>
      </c>
      <c r="C614">
        <v>2</v>
      </c>
      <c r="D614" t="s">
        <v>12</v>
      </c>
      <c r="E614" t="s">
        <v>3</v>
      </c>
      <c r="F614">
        <v>33</v>
      </c>
      <c r="G614" s="3">
        <v>0.46</v>
      </c>
      <c r="H614" s="3"/>
      <c r="K614" t="s">
        <v>9</v>
      </c>
      <c r="O614" s="12" t="s">
        <v>105</v>
      </c>
      <c r="P614" t="s">
        <v>219</v>
      </c>
    </row>
    <row r="615" spans="1:16" x14ac:dyDescent="0.2">
      <c r="A615" t="s">
        <v>364</v>
      </c>
      <c r="B615">
        <v>2</v>
      </c>
      <c r="C615">
        <v>3</v>
      </c>
      <c r="D615" t="s">
        <v>12</v>
      </c>
      <c r="E615" t="s">
        <v>3</v>
      </c>
      <c r="F615">
        <v>33</v>
      </c>
      <c r="G615" s="3">
        <v>0.4</v>
      </c>
      <c r="H615" s="3"/>
      <c r="K615" t="s">
        <v>365</v>
      </c>
      <c r="O615" s="12" t="s">
        <v>105</v>
      </c>
      <c r="P615" t="s">
        <v>219</v>
      </c>
    </row>
    <row r="616" spans="1:16" x14ac:dyDescent="0.2">
      <c r="A616" t="s">
        <v>366</v>
      </c>
      <c r="B616">
        <v>1</v>
      </c>
      <c r="C616">
        <v>1</v>
      </c>
      <c r="D616" t="s">
        <v>12</v>
      </c>
      <c r="E616" t="s">
        <v>0</v>
      </c>
      <c r="F616">
        <v>145</v>
      </c>
      <c r="G616" s="3">
        <v>0.81</v>
      </c>
      <c r="H616" s="3"/>
      <c r="I616">
        <v>58</v>
      </c>
      <c r="O616" s="12" t="s">
        <v>105</v>
      </c>
      <c r="P616" t="s">
        <v>219</v>
      </c>
    </row>
    <row r="617" spans="1:16" x14ac:dyDescent="0.2">
      <c r="A617" t="s">
        <v>366</v>
      </c>
      <c r="B617">
        <v>1</v>
      </c>
      <c r="C617">
        <v>1</v>
      </c>
      <c r="D617" t="s">
        <v>12</v>
      </c>
      <c r="E617" t="s">
        <v>0</v>
      </c>
      <c r="F617">
        <v>62</v>
      </c>
      <c r="G617" s="3">
        <v>0.78</v>
      </c>
      <c r="H617" s="3"/>
      <c r="I617">
        <v>58</v>
      </c>
      <c r="O617" s="12" t="s">
        <v>105</v>
      </c>
      <c r="P617" t="s">
        <v>219</v>
      </c>
    </row>
    <row r="618" spans="1:16" x14ac:dyDescent="0.2">
      <c r="A618" t="s">
        <v>368</v>
      </c>
      <c r="B618">
        <v>1</v>
      </c>
      <c r="C618">
        <v>1</v>
      </c>
      <c r="D618" t="s">
        <v>12</v>
      </c>
      <c r="E618" t="s">
        <v>0</v>
      </c>
      <c r="F618">
        <v>103</v>
      </c>
      <c r="G618" s="3">
        <f>AVERAGE(0.88,0.89)</f>
        <v>0.88500000000000001</v>
      </c>
      <c r="H618" s="3"/>
      <c r="I618">
        <v>20</v>
      </c>
      <c r="N618" t="s">
        <v>369</v>
      </c>
      <c r="O618" s="12" t="s">
        <v>105</v>
      </c>
      <c r="P618" t="s">
        <v>219</v>
      </c>
    </row>
    <row r="619" spans="1:16" x14ac:dyDescent="0.2">
      <c r="A619" t="s">
        <v>368</v>
      </c>
      <c r="B619">
        <v>2</v>
      </c>
      <c r="C619">
        <v>1</v>
      </c>
      <c r="D619" t="s">
        <v>12</v>
      </c>
      <c r="E619" t="s">
        <v>0</v>
      </c>
      <c r="F619">
        <v>107</v>
      </c>
      <c r="G619" s="3">
        <f>AVERAGE(0.93,0.9)</f>
        <v>0.91500000000000004</v>
      </c>
      <c r="H619" s="3"/>
      <c r="I619">
        <v>20</v>
      </c>
      <c r="N619" t="s">
        <v>369</v>
      </c>
      <c r="O619" s="12" t="s">
        <v>105</v>
      </c>
      <c r="P619" t="s">
        <v>219</v>
      </c>
    </row>
    <row r="620" spans="1:16" x14ac:dyDescent="0.2">
      <c r="A620" t="s">
        <v>370</v>
      </c>
      <c r="B620">
        <v>1</v>
      </c>
      <c r="C620">
        <v>1</v>
      </c>
      <c r="D620" t="s">
        <v>12</v>
      </c>
      <c r="E620" t="s">
        <v>0</v>
      </c>
      <c r="F620">
        <v>41</v>
      </c>
      <c r="G620" s="3">
        <v>0.77</v>
      </c>
      <c r="H620" s="3"/>
      <c r="I620">
        <v>58</v>
      </c>
      <c r="N620" t="s">
        <v>466</v>
      </c>
      <c r="O620" s="12" t="s">
        <v>105</v>
      </c>
      <c r="P620" t="s">
        <v>219</v>
      </c>
    </row>
    <row r="621" spans="1:16" x14ac:dyDescent="0.2">
      <c r="A621" t="s">
        <v>370</v>
      </c>
      <c r="B621">
        <v>1</v>
      </c>
      <c r="C621">
        <v>1</v>
      </c>
      <c r="D621" t="s">
        <v>12</v>
      </c>
      <c r="E621" t="s">
        <v>0</v>
      </c>
      <c r="F621">
        <v>41</v>
      </c>
      <c r="G621" s="3">
        <v>0.8</v>
      </c>
      <c r="H621" s="3"/>
      <c r="I621">
        <v>58</v>
      </c>
      <c r="N621" t="s">
        <v>467</v>
      </c>
      <c r="O621" s="12" t="s">
        <v>105</v>
      </c>
      <c r="P621" t="s">
        <v>219</v>
      </c>
    </row>
    <row r="622" spans="1:16" x14ac:dyDescent="0.2">
      <c r="A622" t="s">
        <v>370</v>
      </c>
      <c r="B622">
        <v>1</v>
      </c>
      <c r="C622">
        <v>1</v>
      </c>
      <c r="D622" t="s">
        <v>12</v>
      </c>
      <c r="E622" t="s">
        <v>3</v>
      </c>
      <c r="F622">
        <v>41</v>
      </c>
      <c r="G622" s="3">
        <v>0.56999999999999995</v>
      </c>
      <c r="H622" s="3"/>
      <c r="K622" t="s">
        <v>9</v>
      </c>
      <c r="O622" s="12" t="s">
        <v>105</v>
      </c>
      <c r="P622" t="s">
        <v>219</v>
      </c>
    </row>
    <row r="623" spans="1:16" x14ac:dyDescent="0.2">
      <c r="A623" t="s">
        <v>370</v>
      </c>
      <c r="B623">
        <v>2</v>
      </c>
      <c r="C623">
        <v>1</v>
      </c>
      <c r="D623" t="s">
        <v>12</v>
      </c>
      <c r="E623" t="s">
        <v>0</v>
      </c>
      <c r="F623">
        <v>20</v>
      </c>
      <c r="G623" s="3">
        <v>0.8</v>
      </c>
      <c r="H623" s="3"/>
      <c r="I623">
        <v>58</v>
      </c>
      <c r="N623" t="s">
        <v>371</v>
      </c>
      <c r="O623" s="12" t="s">
        <v>105</v>
      </c>
      <c r="P623" t="s">
        <v>219</v>
      </c>
    </row>
    <row r="624" spans="1:16" x14ac:dyDescent="0.2">
      <c r="A624" t="s">
        <v>370</v>
      </c>
      <c r="B624">
        <v>3</v>
      </c>
      <c r="C624">
        <v>1</v>
      </c>
      <c r="D624" t="s">
        <v>12</v>
      </c>
      <c r="E624" t="s">
        <v>0</v>
      </c>
      <c r="F624">
        <v>62</v>
      </c>
      <c r="G624" s="3">
        <v>0.78</v>
      </c>
      <c r="H624" s="3"/>
      <c r="I624">
        <v>58</v>
      </c>
      <c r="O624" s="12" t="s">
        <v>105</v>
      </c>
      <c r="P624" t="s">
        <v>219</v>
      </c>
    </row>
    <row r="625" spans="1:16" x14ac:dyDescent="0.2">
      <c r="A625" t="s">
        <v>370</v>
      </c>
      <c r="B625">
        <v>4</v>
      </c>
      <c r="C625">
        <v>1</v>
      </c>
      <c r="D625" t="s">
        <v>12</v>
      </c>
      <c r="E625" t="s">
        <v>0</v>
      </c>
      <c r="F625">
        <v>33</v>
      </c>
      <c r="G625" s="3">
        <v>0.76</v>
      </c>
      <c r="H625" s="3"/>
      <c r="I625">
        <v>58</v>
      </c>
      <c r="O625" s="12" t="s">
        <v>105</v>
      </c>
      <c r="P625" t="s">
        <v>219</v>
      </c>
    </row>
    <row r="626" spans="1:16" x14ac:dyDescent="0.2">
      <c r="A626" t="s">
        <v>381</v>
      </c>
      <c r="B626">
        <v>1</v>
      </c>
      <c r="C626">
        <v>1</v>
      </c>
      <c r="D626" t="s">
        <v>12</v>
      </c>
      <c r="E626" t="s">
        <v>0</v>
      </c>
      <c r="F626">
        <v>101</v>
      </c>
      <c r="G626" s="3">
        <v>0.85</v>
      </c>
      <c r="H626" s="3"/>
      <c r="I626">
        <v>2</v>
      </c>
      <c r="N626" t="s">
        <v>593</v>
      </c>
      <c r="O626" s="12" t="s">
        <v>105</v>
      </c>
      <c r="P626" t="s">
        <v>219</v>
      </c>
    </row>
    <row r="627" spans="1:16" x14ac:dyDescent="0.2">
      <c r="A627" t="s">
        <v>381</v>
      </c>
      <c r="B627">
        <v>1</v>
      </c>
      <c r="C627">
        <v>1</v>
      </c>
      <c r="D627" t="s">
        <v>12</v>
      </c>
      <c r="E627" t="s">
        <v>0</v>
      </c>
      <c r="F627">
        <v>101</v>
      </c>
      <c r="G627" s="3">
        <v>0.83</v>
      </c>
      <c r="H627" s="3"/>
      <c r="I627">
        <v>2</v>
      </c>
      <c r="N627" t="s">
        <v>594</v>
      </c>
      <c r="O627" s="12" t="s">
        <v>105</v>
      </c>
      <c r="P627" t="s">
        <v>219</v>
      </c>
    </row>
    <row r="628" spans="1:16" x14ac:dyDescent="0.2">
      <c r="A628" t="s">
        <v>381</v>
      </c>
      <c r="B628">
        <v>1</v>
      </c>
      <c r="C628">
        <v>1</v>
      </c>
      <c r="D628" t="s">
        <v>12</v>
      </c>
      <c r="E628" t="s">
        <v>0</v>
      </c>
      <c r="F628">
        <v>101</v>
      </c>
      <c r="G628" s="3">
        <v>0.8</v>
      </c>
      <c r="H628" s="3"/>
      <c r="I628">
        <v>2</v>
      </c>
      <c r="N628" t="s">
        <v>348</v>
      </c>
      <c r="O628" s="12" t="s">
        <v>105</v>
      </c>
      <c r="P628" t="s">
        <v>219</v>
      </c>
    </row>
    <row r="629" spans="1:16" x14ac:dyDescent="0.2">
      <c r="A629" t="s">
        <v>381</v>
      </c>
      <c r="B629">
        <v>1</v>
      </c>
      <c r="C629">
        <v>1</v>
      </c>
      <c r="D629" t="s">
        <v>12</v>
      </c>
      <c r="E629" t="s">
        <v>3</v>
      </c>
      <c r="F629">
        <v>101</v>
      </c>
      <c r="G629" s="3">
        <v>0.52</v>
      </c>
      <c r="H629" s="3"/>
      <c r="K629" t="s">
        <v>372</v>
      </c>
      <c r="O629" s="12" t="s">
        <v>105</v>
      </c>
      <c r="P629" t="s">
        <v>219</v>
      </c>
    </row>
    <row r="630" spans="1:16" x14ac:dyDescent="0.2">
      <c r="A630" t="s">
        <v>381</v>
      </c>
      <c r="B630">
        <v>2</v>
      </c>
      <c r="C630">
        <v>1</v>
      </c>
      <c r="D630" t="s">
        <v>12</v>
      </c>
      <c r="E630" t="s">
        <v>0</v>
      </c>
      <c r="F630">
        <v>79</v>
      </c>
      <c r="G630" s="3">
        <v>0.88</v>
      </c>
      <c r="H630" s="3"/>
      <c r="I630">
        <v>2</v>
      </c>
      <c r="N630" t="s">
        <v>466</v>
      </c>
      <c r="O630" s="12" t="s">
        <v>105</v>
      </c>
      <c r="P630" t="s">
        <v>219</v>
      </c>
    </row>
    <row r="631" spans="1:16" x14ac:dyDescent="0.2">
      <c r="A631" t="s">
        <v>381</v>
      </c>
      <c r="B631">
        <v>2</v>
      </c>
      <c r="C631">
        <v>1</v>
      </c>
      <c r="D631" t="s">
        <v>12</v>
      </c>
      <c r="E631" t="s">
        <v>0</v>
      </c>
      <c r="F631">
        <v>79</v>
      </c>
      <c r="G631" s="3">
        <v>0.81</v>
      </c>
      <c r="H631" s="3"/>
      <c r="I631">
        <v>2</v>
      </c>
      <c r="N631" t="s">
        <v>467</v>
      </c>
      <c r="O631" s="12" t="s">
        <v>105</v>
      </c>
      <c r="P631" t="s">
        <v>219</v>
      </c>
    </row>
    <row r="632" spans="1:16" x14ac:dyDescent="0.2">
      <c r="A632" t="s">
        <v>381</v>
      </c>
      <c r="B632">
        <v>2</v>
      </c>
      <c r="C632">
        <v>1</v>
      </c>
      <c r="D632" t="s">
        <v>12</v>
      </c>
      <c r="E632" t="s">
        <v>3</v>
      </c>
      <c r="F632">
        <v>79</v>
      </c>
      <c r="G632" s="3">
        <v>0.38</v>
      </c>
      <c r="H632" s="3"/>
      <c r="K632" t="s">
        <v>372</v>
      </c>
      <c r="O632" s="12" t="s">
        <v>105</v>
      </c>
      <c r="P632" t="s">
        <v>219</v>
      </c>
    </row>
    <row r="633" spans="1:16" x14ac:dyDescent="0.2">
      <c r="A633" t="s">
        <v>380</v>
      </c>
      <c r="B633">
        <v>1</v>
      </c>
      <c r="C633">
        <v>1</v>
      </c>
      <c r="D633" t="s">
        <v>12</v>
      </c>
      <c r="E633" t="s">
        <v>3</v>
      </c>
      <c r="F633">
        <v>574</v>
      </c>
      <c r="G633" s="3">
        <v>0.25</v>
      </c>
      <c r="H633" s="3"/>
      <c r="K633" t="s">
        <v>379</v>
      </c>
      <c r="L633" t="s">
        <v>377</v>
      </c>
      <c r="M633">
        <v>6</v>
      </c>
      <c r="N633" t="s">
        <v>378</v>
      </c>
      <c r="O633" s="12" t="s">
        <v>105</v>
      </c>
      <c r="P633" t="s">
        <v>376</v>
      </c>
    </row>
    <row r="634" spans="1:16" x14ac:dyDescent="0.2">
      <c r="A634" t="s">
        <v>375</v>
      </c>
      <c r="B634">
        <v>1</v>
      </c>
      <c r="C634">
        <v>1</v>
      </c>
      <c r="D634" t="s">
        <v>205</v>
      </c>
      <c r="E634" t="s">
        <v>3</v>
      </c>
      <c r="F634">
        <v>330</v>
      </c>
      <c r="G634" s="3">
        <v>0.28999999999999998</v>
      </c>
      <c r="H634" s="3"/>
      <c r="K634" t="s">
        <v>264</v>
      </c>
      <c r="O634" s="12" t="s">
        <v>105</v>
      </c>
      <c r="P634" t="s">
        <v>376</v>
      </c>
    </row>
    <row r="635" spans="1:16" x14ac:dyDescent="0.2">
      <c r="A635" t="s">
        <v>383</v>
      </c>
      <c r="B635">
        <v>1</v>
      </c>
      <c r="C635">
        <v>1</v>
      </c>
      <c r="D635" t="s">
        <v>51</v>
      </c>
      <c r="E635" s="3" t="s">
        <v>0</v>
      </c>
      <c r="F635">
        <v>59</v>
      </c>
      <c r="G635" s="3">
        <v>0.82</v>
      </c>
      <c r="H635" s="3"/>
      <c r="I635">
        <v>60</v>
      </c>
      <c r="O635" s="12" t="s">
        <v>105</v>
      </c>
      <c r="P635" t="s">
        <v>376</v>
      </c>
    </row>
    <row r="636" spans="1:16" x14ac:dyDescent="0.2">
      <c r="A636" t="s">
        <v>383</v>
      </c>
      <c r="B636">
        <v>1</v>
      </c>
      <c r="C636">
        <v>1</v>
      </c>
      <c r="D636" t="s">
        <v>12</v>
      </c>
      <c r="E636" s="3" t="s">
        <v>0</v>
      </c>
      <c r="F636">
        <v>59</v>
      </c>
      <c r="G636" s="3">
        <v>0.78</v>
      </c>
      <c r="I636">
        <v>2</v>
      </c>
      <c r="O636" s="12" t="s">
        <v>105</v>
      </c>
      <c r="P636" t="s">
        <v>376</v>
      </c>
    </row>
    <row r="637" spans="1:16" x14ac:dyDescent="0.2">
      <c r="A637" t="s">
        <v>383</v>
      </c>
      <c r="B637">
        <v>2</v>
      </c>
      <c r="C637">
        <v>1</v>
      </c>
      <c r="D637" t="s">
        <v>51</v>
      </c>
      <c r="E637" s="3" t="s">
        <v>0</v>
      </c>
      <c r="F637">
        <v>42</v>
      </c>
      <c r="G637" s="3">
        <v>0.89</v>
      </c>
      <c r="H637" s="3"/>
      <c r="I637">
        <v>60</v>
      </c>
      <c r="O637" s="12" t="s">
        <v>105</v>
      </c>
      <c r="P637" t="s">
        <v>376</v>
      </c>
    </row>
    <row r="638" spans="1:16" x14ac:dyDescent="0.2">
      <c r="A638" t="s">
        <v>384</v>
      </c>
      <c r="B638" t="s">
        <v>287</v>
      </c>
      <c r="C638">
        <v>1</v>
      </c>
      <c r="D638" t="s">
        <v>51</v>
      </c>
      <c r="E638" s="3" t="s">
        <v>0</v>
      </c>
      <c r="F638">
        <v>354</v>
      </c>
      <c r="G638" s="3">
        <v>0.59</v>
      </c>
      <c r="H638" s="3"/>
      <c r="I638">
        <v>2</v>
      </c>
      <c r="O638" s="12" t="s">
        <v>105</v>
      </c>
      <c r="P638" t="s">
        <v>376</v>
      </c>
    </row>
    <row r="639" spans="1:16" x14ac:dyDescent="0.2">
      <c r="A639" t="s">
        <v>384</v>
      </c>
      <c r="B639" t="s">
        <v>287</v>
      </c>
      <c r="C639">
        <v>1</v>
      </c>
      <c r="D639" t="s">
        <v>12</v>
      </c>
      <c r="E639" s="3" t="s">
        <v>0</v>
      </c>
      <c r="F639">
        <v>354</v>
      </c>
      <c r="G639" s="3">
        <v>0.55000000000000004</v>
      </c>
      <c r="H639" s="3"/>
      <c r="I639">
        <v>2</v>
      </c>
      <c r="O639" s="12" t="s">
        <v>105</v>
      </c>
      <c r="P639" t="s">
        <v>376</v>
      </c>
    </row>
    <row r="640" spans="1:16" x14ac:dyDescent="0.2">
      <c r="A640" t="s">
        <v>384</v>
      </c>
      <c r="B640" t="s">
        <v>382</v>
      </c>
      <c r="C640">
        <v>1</v>
      </c>
      <c r="D640" t="s">
        <v>51</v>
      </c>
      <c r="E640" s="3" t="s">
        <v>0</v>
      </c>
      <c r="F640">
        <v>382</v>
      </c>
      <c r="G640" s="3">
        <v>0.69</v>
      </c>
      <c r="H640" s="3"/>
      <c r="I640">
        <v>2</v>
      </c>
      <c r="O640" s="12" t="s">
        <v>105</v>
      </c>
      <c r="P640" t="s">
        <v>376</v>
      </c>
    </row>
    <row r="641" spans="1:16" x14ac:dyDescent="0.2">
      <c r="A641" t="s">
        <v>384</v>
      </c>
      <c r="B641" t="s">
        <v>382</v>
      </c>
      <c r="C641">
        <v>1</v>
      </c>
      <c r="D641" t="s">
        <v>12</v>
      </c>
      <c r="E641" s="3" t="s">
        <v>0</v>
      </c>
      <c r="F641">
        <v>382</v>
      </c>
      <c r="G641" s="3">
        <v>0.83</v>
      </c>
      <c r="H641" s="3"/>
      <c r="I641">
        <v>2</v>
      </c>
      <c r="O641" s="12" t="s">
        <v>105</v>
      </c>
      <c r="P641" t="s">
        <v>376</v>
      </c>
    </row>
    <row r="642" spans="1:16" x14ac:dyDescent="0.2">
      <c r="A642" t="s">
        <v>384</v>
      </c>
      <c r="B642">
        <v>2</v>
      </c>
      <c r="C642">
        <v>1</v>
      </c>
      <c r="D642" t="s">
        <v>51</v>
      </c>
      <c r="E642" s="3" t="s">
        <v>0</v>
      </c>
      <c r="F642">
        <v>533</v>
      </c>
      <c r="G642" s="3">
        <f t="shared" ref="G642" si="23">(2*H642)/(1+H642)</f>
        <v>0.70129870129870131</v>
      </c>
      <c r="H642" s="3">
        <v>0.54</v>
      </c>
      <c r="I642">
        <v>2</v>
      </c>
      <c r="O642" s="12" t="s">
        <v>105</v>
      </c>
      <c r="P642" t="s">
        <v>376</v>
      </c>
    </row>
    <row r="643" spans="1:16" x14ac:dyDescent="0.2">
      <c r="A643" t="s">
        <v>384</v>
      </c>
      <c r="B643">
        <v>3</v>
      </c>
      <c r="C643">
        <v>1</v>
      </c>
      <c r="D643" t="s">
        <v>51</v>
      </c>
      <c r="E643" s="3" t="s">
        <v>0</v>
      </c>
      <c r="F643">
        <v>702</v>
      </c>
      <c r="G643" s="3">
        <v>0.63</v>
      </c>
      <c r="H643" s="3"/>
      <c r="I643">
        <v>2</v>
      </c>
      <c r="O643" s="12" t="s">
        <v>105</v>
      </c>
      <c r="P643" t="s">
        <v>376</v>
      </c>
    </row>
    <row r="644" spans="1:16" x14ac:dyDescent="0.2">
      <c r="A644" t="s">
        <v>384</v>
      </c>
      <c r="B644">
        <v>3</v>
      </c>
      <c r="C644">
        <v>1</v>
      </c>
      <c r="D644" t="s">
        <v>12</v>
      </c>
      <c r="E644" s="3" t="s">
        <v>0</v>
      </c>
      <c r="F644">
        <v>702</v>
      </c>
      <c r="G644" s="3">
        <v>0.59</v>
      </c>
      <c r="H644" s="3"/>
      <c r="I644">
        <v>2</v>
      </c>
      <c r="O644" s="12" t="s">
        <v>105</v>
      </c>
      <c r="P644" t="s">
        <v>376</v>
      </c>
    </row>
    <row r="645" spans="1:16" x14ac:dyDescent="0.2">
      <c r="A645" t="s">
        <v>385</v>
      </c>
      <c r="B645">
        <v>1</v>
      </c>
      <c r="C645">
        <v>1</v>
      </c>
      <c r="D645" t="s">
        <v>51</v>
      </c>
      <c r="E645" s="3" t="s">
        <v>0</v>
      </c>
      <c r="F645">
        <v>150</v>
      </c>
      <c r="G645" s="3">
        <v>0.8</v>
      </c>
      <c r="H645" s="3"/>
      <c r="I645">
        <v>6</v>
      </c>
      <c r="O645" s="12" t="s">
        <v>105</v>
      </c>
      <c r="P645" t="s">
        <v>376</v>
      </c>
    </row>
    <row r="646" spans="1:16" x14ac:dyDescent="0.2">
      <c r="A646" t="s">
        <v>385</v>
      </c>
      <c r="B646">
        <v>2</v>
      </c>
      <c r="C646">
        <v>1</v>
      </c>
      <c r="D646" t="s">
        <v>51</v>
      </c>
      <c r="E646" s="3" t="s">
        <v>0</v>
      </c>
      <c r="F646">
        <v>86</v>
      </c>
      <c r="G646" s="3">
        <v>0.75</v>
      </c>
      <c r="H646" s="3"/>
      <c r="I646">
        <v>6</v>
      </c>
      <c r="O646" s="12" t="s">
        <v>105</v>
      </c>
      <c r="P646" t="s">
        <v>376</v>
      </c>
    </row>
    <row r="647" spans="1:16" x14ac:dyDescent="0.2">
      <c r="A647" t="s">
        <v>385</v>
      </c>
      <c r="B647">
        <v>3</v>
      </c>
      <c r="C647">
        <v>1</v>
      </c>
      <c r="D647" t="s">
        <v>51</v>
      </c>
      <c r="E647" s="3" t="s">
        <v>0</v>
      </c>
      <c r="F647">
        <v>53</v>
      </c>
      <c r="G647" s="3">
        <v>0.48</v>
      </c>
      <c r="H647" s="3"/>
      <c r="I647">
        <v>3</v>
      </c>
      <c r="O647" s="12" t="s">
        <v>105</v>
      </c>
      <c r="P647" t="s">
        <v>376</v>
      </c>
    </row>
    <row r="648" spans="1:16" x14ac:dyDescent="0.2">
      <c r="A648" t="s">
        <v>386</v>
      </c>
      <c r="B648">
        <v>1</v>
      </c>
      <c r="C648">
        <v>1</v>
      </c>
      <c r="D648" t="s">
        <v>51</v>
      </c>
      <c r="E648" s="3" t="s">
        <v>0</v>
      </c>
      <c r="F648">
        <v>127</v>
      </c>
      <c r="G648" s="3">
        <f>FISHERINV(AVERAGE(FISHER(0.73),FISHER(0.74)))</f>
        <v>0.73503996992763976</v>
      </c>
      <c r="H648" s="3"/>
      <c r="I648">
        <v>2</v>
      </c>
      <c r="L648" t="s">
        <v>167</v>
      </c>
      <c r="M648">
        <v>2</v>
      </c>
      <c r="O648" s="12" t="s">
        <v>112</v>
      </c>
      <c r="P648" t="s">
        <v>376</v>
      </c>
    </row>
    <row r="649" spans="1:16" x14ac:dyDescent="0.2">
      <c r="A649" t="s">
        <v>387</v>
      </c>
      <c r="B649">
        <v>1</v>
      </c>
      <c r="C649">
        <v>1</v>
      </c>
      <c r="D649" t="s">
        <v>51</v>
      </c>
      <c r="E649" s="3" t="s">
        <v>3</v>
      </c>
      <c r="F649">
        <v>86</v>
      </c>
      <c r="G649" s="3">
        <f>FISHERINV(AVERAGE(FISHER(0.67),FISHER(0.458),FISHER(0.524)))</f>
        <v>0.55744563003778491</v>
      </c>
      <c r="H649" s="3"/>
      <c r="K649" t="s">
        <v>263</v>
      </c>
      <c r="L649" t="s">
        <v>201</v>
      </c>
      <c r="M649">
        <v>3</v>
      </c>
      <c r="O649" s="12" t="s">
        <v>105</v>
      </c>
      <c r="P649" t="s">
        <v>376</v>
      </c>
    </row>
    <row r="650" spans="1:16" x14ac:dyDescent="0.2">
      <c r="A650" t="s">
        <v>387</v>
      </c>
      <c r="B650">
        <v>1</v>
      </c>
      <c r="C650">
        <v>1</v>
      </c>
      <c r="D650" t="s">
        <v>51</v>
      </c>
      <c r="E650" s="3" t="s">
        <v>3</v>
      </c>
      <c r="F650">
        <v>85</v>
      </c>
      <c r="G650" s="3">
        <f>FISHERINV(AVERAGE(FISHER(0.463),FISHER(0.522),FISHER(0.467)))</f>
        <v>0.48447213055651006</v>
      </c>
      <c r="H650" s="3"/>
      <c r="K650" t="s">
        <v>316</v>
      </c>
      <c r="L650" t="s">
        <v>201</v>
      </c>
      <c r="M650">
        <v>3</v>
      </c>
      <c r="O650" s="12" t="s">
        <v>105</v>
      </c>
      <c r="P650" t="s">
        <v>376</v>
      </c>
    </row>
    <row r="651" spans="1:16" x14ac:dyDescent="0.2">
      <c r="A651" t="s">
        <v>388</v>
      </c>
      <c r="B651">
        <v>1</v>
      </c>
      <c r="C651">
        <v>1</v>
      </c>
      <c r="D651" t="s">
        <v>51</v>
      </c>
      <c r="E651" s="3" t="s">
        <v>0</v>
      </c>
      <c r="F651">
        <v>115</v>
      </c>
      <c r="G651" s="3">
        <v>0.93</v>
      </c>
      <c r="H651" s="3"/>
      <c r="I651">
        <v>2</v>
      </c>
      <c r="J651" t="s">
        <v>112</v>
      </c>
      <c r="O651" s="12" t="s">
        <v>105</v>
      </c>
      <c r="P651" t="s">
        <v>376</v>
      </c>
    </row>
    <row r="652" spans="1:16" x14ac:dyDescent="0.2">
      <c r="A652" t="s">
        <v>388</v>
      </c>
      <c r="B652">
        <v>2</v>
      </c>
      <c r="C652">
        <v>1</v>
      </c>
      <c r="D652" t="s">
        <v>51</v>
      </c>
      <c r="E652" s="3" t="s">
        <v>0</v>
      </c>
      <c r="F652">
        <v>147</v>
      </c>
      <c r="G652" s="3">
        <v>0.91</v>
      </c>
      <c r="H652" s="3"/>
      <c r="I652">
        <v>2</v>
      </c>
      <c r="J652" t="s">
        <v>112</v>
      </c>
      <c r="O652" s="12" t="s">
        <v>105</v>
      </c>
      <c r="P652" t="s">
        <v>376</v>
      </c>
    </row>
    <row r="653" spans="1:16" x14ac:dyDescent="0.2">
      <c r="A653" t="s">
        <v>388</v>
      </c>
      <c r="B653">
        <v>3</v>
      </c>
      <c r="C653">
        <v>1</v>
      </c>
      <c r="D653" t="s">
        <v>51</v>
      </c>
      <c r="E653" s="3" t="s">
        <v>0</v>
      </c>
      <c r="F653">
        <v>82</v>
      </c>
      <c r="G653" s="3">
        <v>0.87</v>
      </c>
      <c r="H653" s="3"/>
      <c r="I653">
        <v>2</v>
      </c>
      <c r="J653" t="s">
        <v>112</v>
      </c>
      <c r="O653" s="12" t="s">
        <v>105</v>
      </c>
      <c r="P653" t="s">
        <v>376</v>
      </c>
    </row>
    <row r="654" spans="1:16" x14ac:dyDescent="0.2">
      <c r="A654" t="s">
        <v>389</v>
      </c>
      <c r="B654">
        <v>1</v>
      </c>
      <c r="C654">
        <v>1</v>
      </c>
      <c r="D654" t="s">
        <v>51</v>
      </c>
      <c r="E654" s="3" t="s">
        <v>0</v>
      </c>
      <c r="F654">
        <v>89</v>
      </c>
      <c r="G654" s="3">
        <v>0.47</v>
      </c>
      <c r="H654" s="3"/>
      <c r="I654">
        <v>12</v>
      </c>
      <c r="O654" s="12" t="s">
        <v>105</v>
      </c>
      <c r="P654" t="s">
        <v>376</v>
      </c>
    </row>
    <row r="655" spans="1:16" x14ac:dyDescent="0.2">
      <c r="A655" t="s">
        <v>390</v>
      </c>
      <c r="B655" t="s">
        <v>391</v>
      </c>
      <c r="C655">
        <v>1</v>
      </c>
      <c r="D655" t="s">
        <v>51</v>
      </c>
      <c r="E655" s="3" t="s">
        <v>0</v>
      </c>
      <c r="F655">
        <v>81</v>
      </c>
      <c r="G655" s="3">
        <f t="shared" ref="G655:G658" si="24">(2*H655)/(1+H655)</f>
        <v>0.82115221000378014</v>
      </c>
      <c r="H655" s="3">
        <f>FISHERINV(AVERAGE(FISHER(0.76),FISHER(0.62)))</f>
        <v>0.69657187040780999</v>
      </c>
      <c r="I655">
        <v>2</v>
      </c>
      <c r="L655" t="s">
        <v>392</v>
      </c>
      <c r="M655">
        <v>2</v>
      </c>
      <c r="N655" t="s">
        <v>448</v>
      </c>
      <c r="O655" s="12" t="s">
        <v>112</v>
      </c>
      <c r="P655" t="s">
        <v>376</v>
      </c>
    </row>
    <row r="656" spans="1:16" x14ac:dyDescent="0.2">
      <c r="A656" t="s">
        <v>390</v>
      </c>
      <c r="B656" t="s">
        <v>391</v>
      </c>
      <c r="C656">
        <v>1</v>
      </c>
      <c r="D656" t="s">
        <v>51</v>
      </c>
      <c r="E656" s="3" t="s">
        <v>0</v>
      </c>
      <c r="F656">
        <v>81</v>
      </c>
      <c r="G656" s="3">
        <f t="shared" si="24"/>
        <v>0.89810847282496897</v>
      </c>
      <c r="H656" s="3">
        <f>FISHERINV(AVERAGE(FISHER(0.81),FISHER(0.82)))</f>
        <v>0.81506069397546776</v>
      </c>
      <c r="I656">
        <v>2</v>
      </c>
      <c r="L656" t="s">
        <v>392</v>
      </c>
      <c r="M656">
        <v>2</v>
      </c>
      <c r="N656" t="s">
        <v>447</v>
      </c>
      <c r="O656" s="12" t="s">
        <v>112</v>
      </c>
      <c r="P656" t="s">
        <v>376</v>
      </c>
    </row>
    <row r="657" spans="1:16" x14ac:dyDescent="0.2">
      <c r="A657" t="s">
        <v>390</v>
      </c>
      <c r="B657" t="s">
        <v>393</v>
      </c>
      <c r="C657">
        <v>1</v>
      </c>
      <c r="D657" t="s">
        <v>51</v>
      </c>
      <c r="E657" s="3" t="s">
        <v>0</v>
      </c>
      <c r="F657">
        <v>97</v>
      </c>
      <c r="G657" s="3">
        <f t="shared" si="24"/>
        <v>0.73017604528071789</v>
      </c>
      <c r="H657" s="3">
        <f>FISHERINV(AVERAGE(FISHER(0.58),FISHER(0.57)))</f>
        <v>0.57502147645508606</v>
      </c>
      <c r="I657">
        <v>2</v>
      </c>
      <c r="L657" t="s">
        <v>392</v>
      </c>
      <c r="M657">
        <v>2</v>
      </c>
      <c r="N657" t="s">
        <v>445</v>
      </c>
      <c r="O657" s="12" t="s">
        <v>112</v>
      </c>
      <c r="P657" t="s">
        <v>376</v>
      </c>
    </row>
    <row r="658" spans="1:16" x14ac:dyDescent="0.2">
      <c r="A658" t="s">
        <v>390</v>
      </c>
      <c r="B658" t="s">
        <v>393</v>
      </c>
      <c r="C658">
        <v>1</v>
      </c>
      <c r="D658" t="s">
        <v>51</v>
      </c>
      <c r="E658" s="3" t="s">
        <v>0</v>
      </c>
      <c r="F658">
        <v>97</v>
      </c>
      <c r="G658" s="3">
        <f t="shared" si="24"/>
        <v>0.89228313865764863</v>
      </c>
      <c r="H658" s="3">
        <f>FISHERINV(AVERAGE(FISHER(0.82),FISHER(0.79)))</f>
        <v>0.8055155336142158</v>
      </c>
      <c r="I658">
        <v>2</v>
      </c>
      <c r="L658" t="s">
        <v>392</v>
      </c>
      <c r="M658">
        <v>2</v>
      </c>
      <c r="N658" t="s">
        <v>446</v>
      </c>
      <c r="O658" s="12" t="s">
        <v>112</v>
      </c>
      <c r="P658" t="s">
        <v>376</v>
      </c>
    </row>
    <row r="659" spans="1:16" x14ac:dyDescent="0.2">
      <c r="A659" t="s">
        <v>394</v>
      </c>
      <c r="B659">
        <v>1</v>
      </c>
      <c r="C659">
        <v>1</v>
      </c>
      <c r="D659" t="s">
        <v>12</v>
      </c>
      <c r="E659" s="3" t="s">
        <v>0</v>
      </c>
      <c r="F659">
        <f>164-7</f>
        <v>157</v>
      </c>
      <c r="G659" s="3">
        <v>0.72</v>
      </c>
      <c r="H659" s="3"/>
      <c r="I659">
        <v>2</v>
      </c>
      <c r="J659" t="s">
        <v>112</v>
      </c>
      <c r="O659" s="12" t="s">
        <v>105</v>
      </c>
      <c r="P659" t="s">
        <v>376</v>
      </c>
    </row>
    <row r="660" spans="1:16" x14ac:dyDescent="0.2">
      <c r="A660" t="s">
        <v>394</v>
      </c>
      <c r="B660">
        <v>2</v>
      </c>
      <c r="C660">
        <v>1</v>
      </c>
      <c r="D660" t="s">
        <v>12</v>
      </c>
      <c r="E660" s="3" t="s">
        <v>0</v>
      </c>
      <c r="F660">
        <f>80</f>
        <v>80</v>
      </c>
      <c r="G660" s="3">
        <v>0.76</v>
      </c>
      <c r="H660" s="3"/>
      <c r="I660">
        <v>2</v>
      </c>
      <c r="J660" t="s">
        <v>112</v>
      </c>
      <c r="O660" s="12" t="s">
        <v>105</v>
      </c>
      <c r="P660" t="s">
        <v>376</v>
      </c>
    </row>
    <row r="661" spans="1:16" x14ac:dyDescent="0.2">
      <c r="A661" t="s">
        <v>394</v>
      </c>
      <c r="B661">
        <v>3</v>
      </c>
      <c r="C661">
        <v>1</v>
      </c>
      <c r="D661" t="s">
        <v>51</v>
      </c>
      <c r="E661" s="3" t="s">
        <v>0</v>
      </c>
      <c r="F661">
        <v>75</v>
      </c>
      <c r="G661" s="3">
        <f>FISHERINV(AVERAGE(FISHER(0.74),FISHER(0.76)))</f>
        <v>0.75017151820729677</v>
      </c>
      <c r="H661" s="3"/>
      <c r="I661">
        <v>2</v>
      </c>
      <c r="J661" t="s">
        <v>112</v>
      </c>
      <c r="L661" t="s">
        <v>167</v>
      </c>
      <c r="M661">
        <v>2</v>
      </c>
      <c r="O661" s="12" t="s">
        <v>112</v>
      </c>
      <c r="P661" t="s">
        <v>376</v>
      </c>
    </row>
    <row r="662" spans="1:16" x14ac:dyDescent="0.2">
      <c r="A662" t="s">
        <v>395</v>
      </c>
      <c r="B662">
        <v>1</v>
      </c>
      <c r="C662">
        <v>1</v>
      </c>
      <c r="D662" t="s">
        <v>12</v>
      </c>
      <c r="E662" s="3" t="s">
        <v>0</v>
      </c>
      <c r="F662">
        <v>71</v>
      </c>
      <c r="G662" s="3">
        <v>0.56000000000000005</v>
      </c>
      <c r="H662" s="3"/>
      <c r="I662">
        <v>2</v>
      </c>
      <c r="J662" t="s">
        <v>112</v>
      </c>
      <c r="N662" t="s">
        <v>396</v>
      </c>
      <c r="O662" s="12" t="s">
        <v>105</v>
      </c>
      <c r="P662" t="s">
        <v>376</v>
      </c>
    </row>
    <row r="663" spans="1:16" x14ac:dyDescent="0.2">
      <c r="A663" t="s">
        <v>395</v>
      </c>
      <c r="B663">
        <v>1</v>
      </c>
      <c r="C663">
        <v>2</v>
      </c>
      <c r="D663" t="s">
        <v>12</v>
      </c>
      <c r="E663" s="3" t="s">
        <v>0</v>
      </c>
      <c r="F663">
        <v>69</v>
      </c>
      <c r="G663" s="3">
        <v>0.64</v>
      </c>
      <c r="H663" s="3"/>
      <c r="I663">
        <v>2</v>
      </c>
      <c r="J663" t="s">
        <v>112</v>
      </c>
      <c r="N663" t="s">
        <v>397</v>
      </c>
      <c r="O663" s="12" t="s">
        <v>105</v>
      </c>
      <c r="P663" t="s">
        <v>376</v>
      </c>
    </row>
    <row r="664" spans="1:16" x14ac:dyDescent="0.2">
      <c r="A664" t="s">
        <v>395</v>
      </c>
      <c r="B664">
        <v>2</v>
      </c>
      <c r="C664">
        <v>1</v>
      </c>
      <c r="D664" t="s">
        <v>51</v>
      </c>
      <c r="E664" s="3" t="s">
        <v>0</v>
      </c>
      <c r="F664">
        <v>77</v>
      </c>
      <c r="G664" s="3">
        <v>0.51</v>
      </c>
      <c r="H664" s="3"/>
      <c r="I664">
        <v>2</v>
      </c>
      <c r="J664" t="s">
        <v>112</v>
      </c>
      <c r="O664" s="12" t="s">
        <v>105</v>
      </c>
      <c r="P664" t="s">
        <v>376</v>
      </c>
    </row>
    <row r="665" spans="1:16" x14ac:dyDescent="0.2">
      <c r="A665" t="s">
        <v>395</v>
      </c>
      <c r="B665">
        <v>3</v>
      </c>
      <c r="C665">
        <v>1</v>
      </c>
      <c r="D665" t="s">
        <v>51</v>
      </c>
      <c r="E665" s="3" t="s">
        <v>0</v>
      </c>
      <c r="F665">
        <v>95</v>
      </c>
      <c r="G665" s="3">
        <v>0.71</v>
      </c>
      <c r="H665" s="3"/>
      <c r="I665">
        <v>2</v>
      </c>
      <c r="J665" t="s">
        <v>112</v>
      </c>
      <c r="O665" s="12" t="s">
        <v>105</v>
      </c>
      <c r="P665" t="s">
        <v>376</v>
      </c>
    </row>
    <row r="666" spans="1:16" x14ac:dyDescent="0.2">
      <c r="A666" t="s">
        <v>398</v>
      </c>
      <c r="B666">
        <v>1</v>
      </c>
      <c r="C666">
        <v>1</v>
      </c>
      <c r="D666" t="s">
        <v>51</v>
      </c>
      <c r="E666" s="3" t="s">
        <v>0</v>
      </c>
      <c r="F666">
        <v>558</v>
      </c>
      <c r="G666" s="3">
        <f>0.78</f>
        <v>0.78</v>
      </c>
      <c r="H666" s="3"/>
      <c r="I666">
        <v>12</v>
      </c>
      <c r="N666" t="s">
        <v>399</v>
      </c>
      <c r="O666" s="12" t="s">
        <v>112</v>
      </c>
      <c r="P666" t="s">
        <v>376</v>
      </c>
    </row>
    <row r="667" spans="1:16" x14ac:dyDescent="0.2">
      <c r="A667" t="s">
        <v>400</v>
      </c>
      <c r="B667">
        <v>1</v>
      </c>
      <c r="C667">
        <v>1</v>
      </c>
      <c r="D667" t="s">
        <v>51</v>
      </c>
      <c r="E667" s="3" t="s">
        <v>0</v>
      </c>
      <c r="F667">
        <v>120</v>
      </c>
      <c r="G667" s="3">
        <v>0.85</v>
      </c>
      <c r="H667" s="3"/>
      <c r="I667">
        <v>2</v>
      </c>
      <c r="J667" t="s">
        <v>112</v>
      </c>
      <c r="N667" t="s">
        <v>401</v>
      </c>
      <c r="O667" s="12" t="s">
        <v>105</v>
      </c>
      <c r="P667" t="s">
        <v>376</v>
      </c>
    </row>
    <row r="668" spans="1:16" x14ac:dyDescent="0.2">
      <c r="A668" t="s">
        <v>400</v>
      </c>
      <c r="B668">
        <v>2</v>
      </c>
      <c r="C668">
        <v>1</v>
      </c>
      <c r="D668" t="s">
        <v>51</v>
      </c>
      <c r="E668" s="3" t="s">
        <v>0</v>
      </c>
      <c r="F668">
        <v>158</v>
      </c>
      <c r="G668" s="3">
        <v>0.88</v>
      </c>
      <c r="H668" s="3"/>
      <c r="I668">
        <v>2</v>
      </c>
      <c r="J668" t="s">
        <v>112</v>
      </c>
      <c r="N668" t="s">
        <v>401</v>
      </c>
      <c r="O668" s="12" t="s">
        <v>105</v>
      </c>
      <c r="P668" t="s">
        <v>376</v>
      </c>
    </row>
    <row r="669" spans="1:16" x14ac:dyDescent="0.2">
      <c r="A669" t="s">
        <v>402</v>
      </c>
      <c r="B669">
        <v>1</v>
      </c>
      <c r="C669">
        <v>1</v>
      </c>
      <c r="D669" t="s">
        <v>51</v>
      </c>
      <c r="E669" s="3" t="s">
        <v>0</v>
      </c>
      <c r="F669">
        <v>63</v>
      </c>
      <c r="G669" s="3">
        <v>0.59</v>
      </c>
      <c r="H669" s="3"/>
      <c r="I669">
        <v>2</v>
      </c>
      <c r="O669" s="12" t="s">
        <v>105</v>
      </c>
      <c r="P669" t="s">
        <v>376</v>
      </c>
    </row>
    <row r="670" spans="1:16" x14ac:dyDescent="0.2">
      <c r="A670" t="s">
        <v>403</v>
      </c>
      <c r="B670">
        <v>1</v>
      </c>
      <c r="C670">
        <v>1</v>
      </c>
      <c r="D670" t="s">
        <v>51</v>
      </c>
      <c r="E670" s="3" t="s">
        <v>0</v>
      </c>
      <c r="F670">
        <v>144</v>
      </c>
      <c r="G670" s="3">
        <v>0.83</v>
      </c>
      <c r="H670" s="3"/>
      <c r="I670">
        <v>6</v>
      </c>
      <c r="O670" s="12" t="s">
        <v>105</v>
      </c>
      <c r="P670" t="s">
        <v>376</v>
      </c>
    </row>
    <row r="671" spans="1:16" x14ac:dyDescent="0.2">
      <c r="A671" t="s">
        <v>404</v>
      </c>
      <c r="B671">
        <v>1</v>
      </c>
      <c r="C671">
        <v>1</v>
      </c>
      <c r="D671" t="s">
        <v>51</v>
      </c>
      <c r="E671" s="3" t="s">
        <v>0</v>
      </c>
      <c r="F671">
        <v>59</v>
      </c>
      <c r="G671" s="3">
        <v>0.66</v>
      </c>
      <c r="H671" s="3"/>
      <c r="I671">
        <v>2</v>
      </c>
      <c r="O671" s="12" t="s">
        <v>105</v>
      </c>
      <c r="P671" t="s">
        <v>376</v>
      </c>
    </row>
    <row r="672" spans="1:16" x14ac:dyDescent="0.2">
      <c r="A672" t="s">
        <v>404</v>
      </c>
      <c r="B672">
        <v>1</v>
      </c>
      <c r="C672">
        <v>1</v>
      </c>
      <c r="D672" t="s">
        <v>12</v>
      </c>
      <c r="E672" s="3" t="s">
        <v>0</v>
      </c>
      <c r="F672">
        <v>59</v>
      </c>
      <c r="G672" s="3">
        <v>0.92</v>
      </c>
      <c r="H672" s="3"/>
      <c r="I672">
        <v>2</v>
      </c>
      <c r="J672" t="s">
        <v>112</v>
      </c>
      <c r="O672" s="12" t="s">
        <v>105</v>
      </c>
      <c r="P672" t="s">
        <v>376</v>
      </c>
    </row>
    <row r="673" spans="1:16" x14ac:dyDescent="0.2">
      <c r="A673" t="s">
        <v>404</v>
      </c>
      <c r="B673">
        <v>2</v>
      </c>
      <c r="C673">
        <v>1</v>
      </c>
      <c r="D673" t="s">
        <v>51</v>
      </c>
      <c r="E673" s="3" t="s">
        <v>0</v>
      </c>
      <c r="F673">
        <v>139</v>
      </c>
      <c r="G673" s="3">
        <v>0.72</v>
      </c>
      <c r="H673" s="3"/>
      <c r="I673">
        <v>2</v>
      </c>
      <c r="N673" t="s">
        <v>420</v>
      </c>
      <c r="O673" s="12" t="s">
        <v>105</v>
      </c>
      <c r="P673" t="s">
        <v>376</v>
      </c>
    </row>
    <row r="674" spans="1:16" x14ac:dyDescent="0.2">
      <c r="A674" t="s">
        <v>404</v>
      </c>
      <c r="B674">
        <v>2</v>
      </c>
      <c r="C674">
        <v>1</v>
      </c>
      <c r="D674" t="s">
        <v>51</v>
      </c>
      <c r="E674" s="3" t="s">
        <v>0</v>
      </c>
      <c r="F674">
        <v>139</v>
      </c>
      <c r="G674" s="3">
        <v>0.69</v>
      </c>
      <c r="H674" s="3"/>
      <c r="I674">
        <v>2</v>
      </c>
      <c r="N674" t="s">
        <v>51</v>
      </c>
      <c r="O674" s="12" t="s">
        <v>105</v>
      </c>
      <c r="P674" t="s">
        <v>376</v>
      </c>
    </row>
    <row r="675" spans="1:16" x14ac:dyDescent="0.2">
      <c r="A675" t="s">
        <v>404</v>
      </c>
      <c r="B675">
        <v>3</v>
      </c>
      <c r="C675">
        <v>1</v>
      </c>
      <c r="D675" t="s">
        <v>51</v>
      </c>
      <c r="E675" s="3" t="s">
        <v>0</v>
      </c>
      <c r="F675">
        <v>112</v>
      </c>
      <c r="G675" s="3">
        <v>0.53</v>
      </c>
      <c r="H675" s="3"/>
      <c r="I675">
        <v>2</v>
      </c>
      <c r="N675" t="s">
        <v>420</v>
      </c>
      <c r="O675" s="12" t="s">
        <v>105</v>
      </c>
      <c r="P675" t="s">
        <v>376</v>
      </c>
    </row>
    <row r="676" spans="1:16" x14ac:dyDescent="0.2">
      <c r="A676" t="s">
        <v>404</v>
      </c>
      <c r="B676">
        <v>3</v>
      </c>
      <c r="C676">
        <v>1</v>
      </c>
      <c r="D676" t="s">
        <v>51</v>
      </c>
      <c r="E676" s="3" t="s">
        <v>0</v>
      </c>
      <c r="F676">
        <v>112</v>
      </c>
      <c r="G676" s="3">
        <v>0.46</v>
      </c>
      <c r="H676" s="3"/>
      <c r="I676">
        <v>2</v>
      </c>
      <c r="N676" t="s">
        <v>51</v>
      </c>
      <c r="O676" s="12" t="s">
        <v>105</v>
      </c>
      <c r="P676" t="s">
        <v>376</v>
      </c>
    </row>
    <row r="677" spans="1:16" x14ac:dyDescent="0.2">
      <c r="A677" t="s">
        <v>405</v>
      </c>
      <c r="B677">
        <v>1</v>
      </c>
      <c r="C677">
        <v>1</v>
      </c>
      <c r="D677" t="s">
        <v>51</v>
      </c>
      <c r="E677" s="3" t="s">
        <v>0</v>
      </c>
      <c r="F677">
        <v>104</v>
      </c>
      <c r="G677" s="3">
        <v>0.59</v>
      </c>
      <c r="H677" s="3"/>
      <c r="I677">
        <v>2</v>
      </c>
      <c r="J677" t="s">
        <v>112</v>
      </c>
      <c r="N677" t="s">
        <v>421</v>
      </c>
      <c r="O677" s="12" t="s">
        <v>105</v>
      </c>
      <c r="P677" t="s">
        <v>376</v>
      </c>
    </row>
    <row r="678" spans="1:16" x14ac:dyDescent="0.2">
      <c r="A678" t="s">
        <v>406</v>
      </c>
      <c r="B678" t="s">
        <v>287</v>
      </c>
      <c r="C678">
        <v>1</v>
      </c>
      <c r="D678" t="s">
        <v>51</v>
      </c>
      <c r="E678" s="3" t="s">
        <v>0</v>
      </c>
      <c r="F678">
        <v>38</v>
      </c>
      <c r="G678" s="3">
        <v>0.92</v>
      </c>
      <c r="H678" s="3"/>
      <c r="I678">
        <v>2</v>
      </c>
      <c r="O678" s="12" t="s">
        <v>105</v>
      </c>
      <c r="P678" t="s">
        <v>376</v>
      </c>
    </row>
    <row r="679" spans="1:16" x14ac:dyDescent="0.2">
      <c r="A679" t="s">
        <v>406</v>
      </c>
      <c r="B679" t="s">
        <v>382</v>
      </c>
      <c r="C679">
        <v>1</v>
      </c>
      <c r="D679" t="s">
        <v>51</v>
      </c>
      <c r="E679" s="3" t="s">
        <v>0</v>
      </c>
      <c r="F679">
        <v>31</v>
      </c>
      <c r="G679" s="3">
        <v>0.9</v>
      </c>
      <c r="H679" s="3"/>
      <c r="I679">
        <v>2</v>
      </c>
      <c r="O679" s="12" t="s">
        <v>105</v>
      </c>
      <c r="P679" t="s">
        <v>376</v>
      </c>
    </row>
    <row r="680" spans="1:16" x14ac:dyDescent="0.2">
      <c r="A680" t="s">
        <v>407</v>
      </c>
      <c r="B680">
        <v>1</v>
      </c>
      <c r="C680">
        <v>1</v>
      </c>
      <c r="D680" t="s">
        <v>51</v>
      </c>
      <c r="E680" s="3" t="s">
        <v>0</v>
      </c>
      <c r="F680">
        <v>2013</v>
      </c>
      <c r="G680" s="3">
        <v>0.95</v>
      </c>
      <c r="H680" s="3"/>
      <c r="I680">
        <v>2</v>
      </c>
      <c r="O680" s="12" t="s">
        <v>105</v>
      </c>
      <c r="P680" t="s">
        <v>376</v>
      </c>
    </row>
    <row r="681" spans="1:16" x14ac:dyDescent="0.2">
      <c r="A681" t="s">
        <v>408</v>
      </c>
      <c r="B681">
        <v>1</v>
      </c>
      <c r="C681">
        <v>1</v>
      </c>
      <c r="D681" t="s">
        <v>51</v>
      </c>
      <c r="E681" s="3" t="s">
        <v>0</v>
      </c>
      <c r="F681">
        <v>288</v>
      </c>
      <c r="G681" s="3">
        <v>0.59</v>
      </c>
      <c r="H681" s="3"/>
      <c r="I681">
        <v>2</v>
      </c>
      <c r="O681" s="12" t="s">
        <v>105</v>
      </c>
      <c r="P681" t="s">
        <v>376</v>
      </c>
    </row>
    <row r="682" spans="1:16" x14ac:dyDescent="0.2">
      <c r="A682" t="s">
        <v>409</v>
      </c>
      <c r="B682">
        <v>1</v>
      </c>
      <c r="C682">
        <v>1</v>
      </c>
      <c r="D682" t="s">
        <v>51</v>
      </c>
      <c r="E682" s="3" t="s">
        <v>0</v>
      </c>
      <c r="F682">
        <v>75</v>
      </c>
      <c r="G682" s="3">
        <v>0.69</v>
      </c>
      <c r="H682" s="3"/>
      <c r="I682">
        <v>24</v>
      </c>
      <c r="O682" s="12" t="s">
        <v>105</v>
      </c>
      <c r="P682" t="s">
        <v>376</v>
      </c>
    </row>
    <row r="683" spans="1:16" x14ac:dyDescent="0.2">
      <c r="A683" t="s">
        <v>409</v>
      </c>
      <c r="B683">
        <v>2</v>
      </c>
      <c r="C683">
        <v>1</v>
      </c>
      <c r="D683" t="s">
        <v>51</v>
      </c>
      <c r="E683" s="3" t="s">
        <v>0</v>
      </c>
      <c r="F683">
        <v>48</v>
      </c>
      <c r="G683" s="3">
        <f>FISHERINV(AVERAGE(FISHER(0.71),FISHER(0.84)))</f>
        <v>0.78342564443950724</v>
      </c>
      <c r="H683" s="3"/>
      <c r="I683">
        <v>24</v>
      </c>
      <c r="L683" t="s">
        <v>167</v>
      </c>
      <c r="M683">
        <v>2</v>
      </c>
      <c r="N683" t="s">
        <v>422</v>
      </c>
      <c r="O683" s="12" t="s">
        <v>112</v>
      </c>
      <c r="P683" t="s">
        <v>376</v>
      </c>
    </row>
    <row r="684" spans="1:16" x14ac:dyDescent="0.2">
      <c r="A684" t="s">
        <v>410</v>
      </c>
      <c r="B684">
        <v>1</v>
      </c>
      <c r="C684">
        <v>1</v>
      </c>
      <c r="D684" t="s">
        <v>51</v>
      </c>
      <c r="E684" s="3" t="s">
        <v>0</v>
      </c>
      <c r="F684">
        <v>43</v>
      </c>
      <c r="G684" s="3">
        <v>0.92</v>
      </c>
      <c r="H684" s="3"/>
      <c r="I684">
        <v>24</v>
      </c>
      <c r="O684" s="12" t="s">
        <v>105</v>
      </c>
      <c r="P684" t="s">
        <v>376</v>
      </c>
    </row>
    <row r="685" spans="1:16" x14ac:dyDescent="0.2">
      <c r="A685" t="s">
        <v>410</v>
      </c>
      <c r="B685">
        <v>2</v>
      </c>
      <c r="C685">
        <v>1</v>
      </c>
      <c r="D685" t="s">
        <v>12</v>
      </c>
      <c r="E685" s="3" t="s">
        <v>0</v>
      </c>
      <c r="F685">
        <v>58</v>
      </c>
      <c r="G685" s="3">
        <v>0.79</v>
      </c>
      <c r="H685" s="3"/>
      <c r="I685">
        <v>40</v>
      </c>
      <c r="O685" s="12" t="s">
        <v>105</v>
      </c>
      <c r="P685" t="s">
        <v>376</v>
      </c>
    </row>
    <row r="686" spans="1:16" x14ac:dyDescent="0.2">
      <c r="A686" t="s">
        <v>410</v>
      </c>
      <c r="B686">
        <v>2</v>
      </c>
      <c r="C686">
        <v>1</v>
      </c>
      <c r="D686" t="s">
        <v>38</v>
      </c>
      <c r="E686" s="3" t="s">
        <v>0</v>
      </c>
      <c r="F686">
        <v>58</v>
      </c>
      <c r="G686" s="3">
        <v>0.12</v>
      </c>
      <c r="H686" s="3"/>
      <c r="I686">
        <v>24</v>
      </c>
      <c r="O686" s="12" t="s">
        <v>105</v>
      </c>
      <c r="P686" t="s">
        <v>376</v>
      </c>
    </row>
    <row r="687" spans="1:16" x14ac:dyDescent="0.2">
      <c r="A687" t="s">
        <v>410</v>
      </c>
      <c r="B687">
        <v>2</v>
      </c>
      <c r="C687">
        <v>1</v>
      </c>
      <c r="D687" t="s">
        <v>51</v>
      </c>
      <c r="E687" s="3" t="s">
        <v>0</v>
      </c>
      <c r="F687">
        <v>58</v>
      </c>
      <c r="G687" s="3">
        <v>0.89</v>
      </c>
      <c r="H687" s="3"/>
      <c r="I687">
        <v>24</v>
      </c>
      <c r="O687" s="12" t="s">
        <v>105</v>
      </c>
      <c r="P687" t="s">
        <v>376</v>
      </c>
    </row>
    <row r="688" spans="1:16" x14ac:dyDescent="0.2">
      <c r="A688" t="s">
        <v>410</v>
      </c>
      <c r="B688">
        <v>3</v>
      </c>
      <c r="C688">
        <v>1</v>
      </c>
      <c r="D688" t="s">
        <v>51</v>
      </c>
      <c r="E688" s="3" t="s">
        <v>0</v>
      </c>
      <c r="F688">
        <v>99</v>
      </c>
      <c r="G688" s="3">
        <v>0.93</v>
      </c>
      <c r="H688" s="3"/>
      <c r="I688">
        <v>24</v>
      </c>
      <c r="O688" s="12" t="s">
        <v>105</v>
      </c>
      <c r="P688" t="s">
        <v>376</v>
      </c>
    </row>
    <row r="689" spans="1:16" x14ac:dyDescent="0.2">
      <c r="A689" t="s">
        <v>410</v>
      </c>
      <c r="B689">
        <v>4</v>
      </c>
      <c r="C689">
        <v>1</v>
      </c>
      <c r="D689" t="s">
        <v>51</v>
      </c>
      <c r="E689" s="3" t="s">
        <v>0</v>
      </c>
      <c r="F689">
        <v>54</v>
      </c>
      <c r="G689" s="3">
        <v>0.91</v>
      </c>
      <c r="H689" s="3"/>
      <c r="I689">
        <v>24</v>
      </c>
      <c r="O689" s="12" t="s">
        <v>105</v>
      </c>
      <c r="P689" t="s">
        <v>376</v>
      </c>
    </row>
    <row r="690" spans="1:16" x14ac:dyDescent="0.2">
      <c r="A690" t="s">
        <v>411</v>
      </c>
      <c r="B690">
        <v>1</v>
      </c>
      <c r="D690" t="s">
        <v>51</v>
      </c>
      <c r="E690" s="3" t="s">
        <v>0</v>
      </c>
      <c r="F690">
        <v>60</v>
      </c>
      <c r="G690" s="3">
        <v>0.94</v>
      </c>
      <c r="H690" s="3"/>
      <c r="I690">
        <v>60</v>
      </c>
      <c r="O690" s="12" t="s">
        <v>105</v>
      </c>
      <c r="P690" t="s">
        <v>376</v>
      </c>
    </row>
    <row r="691" spans="1:16" x14ac:dyDescent="0.2">
      <c r="A691" t="s">
        <v>412</v>
      </c>
      <c r="B691">
        <v>1</v>
      </c>
      <c r="C691">
        <v>1</v>
      </c>
      <c r="D691" t="s">
        <v>12</v>
      </c>
      <c r="E691" s="3" t="s">
        <v>0</v>
      </c>
      <c r="F691">
        <v>264</v>
      </c>
      <c r="G691" s="3">
        <v>0.86</v>
      </c>
      <c r="H691" s="3"/>
      <c r="I691">
        <v>2</v>
      </c>
      <c r="O691" s="12" t="s">
        <v>105</v>
      </c>
      <c r="P691" t="s">
        <v>376</v>
      </c>
    </row>
    <row r="692" spans="1:16" x14ac:dyDescent="0.2">
      <c r="A692" t="s">
        <v>412</v>
      </c>
      <c r="B692">
        <v>2</v>
      </c>
      <c r="C692">
        <v>1</v>
      </c>
      <c r="D692" t="s">
        <v>51</v>
      </c>
      <c r="E692" s="3" t="s">
        <v>0</v>
      </c>
      <c r="F692">
        <v>138</v>
      </c>
      <c r="G692" s="3">
        <f t="shared" ref="G692" si="25">(2*H692)/(1+H692)</f>
        <v>0.83040935672514615</v>
      </c>
      <c r="H692" s="3">
        <v>0.71</v>
      </c>
      <c r="I692">
        <v>2</v>
      </c>
      <c r="O692" s="12" t="s">
        <v>105</v>
      </c>
      <c r="P692" t="s">
        <v>376</v>
      </c>
    </row>
    <row r="693" spans="1:16" x14ac:dyDescent="0.2">
      <c r="A693" t="s">
        <v>412</v>
      </c>
      <c r="B693">
        <v>3</v>
      </c>
      <c r="C693">
        <v>1</v>
      </c>
      <c r="D693" t="s">
        <v>12</v>
      </c>
      <c r="E693" s="3" t="s">
        <v>0</v>
      </c>
      <c r="F693">
        <f>(151-5)/2</f>
        <v>73</v>
      </c>
      <c r="G693" s="3">
        <v>0.86</v>
      </c>
      <c r="H693" s="3"/>
      <c r="I693">
        <v>2</v>
      </c>
      <c r="O693" s="12" t="s">
        <v>105</v>
      </c>
      <c r="P693" t="s">
        <v>376</v>
      </c>
    </row>
    <row r="694" spans="1:16" x14ac:dyDescent="0.2">
      <c r="A694" t="s">
        <v>413</v>
      </c>
      <c r="B694">
        <v>1</v>
      </c>
      <c r="C694">
        <v>1</v>
      </c>
      <c r="D694" t="s">
        <v>12</v>
      </c>
      <c r="E694" s="3" t="s">
        <v>0</v>
      </c>
      <c r="F694">
        <v>40</v>
      </c>
      <c r="G694" s="3">
        <v>0.83</v>
      </c>
      <c r="H694" s="3"/>
      <c r="I694">
        <v>2</v>
      </c>
      <c r="J694" t="s">
        <v>112</v>
      </c>
      <c r="O694" s="12" t="s">
        <v>105</v>
      </c>
      <c r="P694" t="s">
        <v>376</v>
      </c>
    </row>
    <row r="695" spans="1:16" x14ac:dyDescent="0.2">
      <c r="A695" t="s">
        <v>413</v>
      </c>
      <c r="B695">
        <v>2</v>
      </c>
      <c r="C695">
        <v>1</v>
      </c>
      <c r="D695" t="s">
        <v>12</v>
      </c>
      <c r="E695" s="3" t="s">
        <v>0</v>
      </c>
      <c r="F695">
        <v>81</v>
      </c>
      <c r="G695" s="3">
        <v>0.56000000000000005</v>
      </c>
      <c r="H695" s="3"/>
      <c r="I695">
        <v>2</v>
      </c>
      <c r="J695" t="s">
        <v>112</v>
      </c>
      <c r="N695" t="s">
        <v>423</v>
      </c>
      <c r="O695" s="12" t="s">
        <v>105</v>
      </c>
      <c r="P695" t="s">
        <v>376</v>
      </c>
    </row>
    <row r="696" spans="1:16" x14ac:dyDescent="0.2">
      <c r="A696" t="s">
        <v>413</v>
      </c>
      <c r="B696">
        <v>3</v>
      </c>
      <c r="C696">
        <v>1</v>
      </c>
      <c r="D696" t="s">
        <v>51</v>
      </c>
      <c r="E696" s="3" t="s">
        <v>0</v>
      </c>
      <c r="F696">
        <v>44</v>
      </c>
      <c r="G696" s="3">
        <v>0.85</v>
      </c>
      <c r="H696" s="3"/>
      <c r="I696">
        <v>2</v>
      </c>
      <c r="J696" t="s">
        <v>112</v>
      </c>
      <c r="N696" t="s">
        <v>423</v>
      </c>
      <c r="O696" s="12" t="s">
        <v>105</v>
      </c>
      <c r="P696" t="s">
        <v>376</v>
      </c>
    </row>
    <row r="697" spans="1:16" x14ac:dyDescent="0.2">
      <c r="A697" t="s">
        <v>414</v>
      </c>
      <c r="B697">
        <v>1</v>
      </c>
      <c r="C697">
        <v>1</v>
      </c>
      <c r="D697" t="s">
        <v>51</v>
      </c>
      <c r="E697" s="3" t="s">
        <v>0</v>
      </c>
      <c r="F697">
        <v>94</v>
      </c>
      <c r="G697" s="3">
        <f>FISHERINV(AVERAGE(FISHER(0.71),FISHER(0.76)))</f>
        <v>0.73600209754246149</v>
      </c>
      <c r="H697" s="3"/>
      <c r="I697">
        <v>2</v>
      </c>
      <c r="J697" t="s">
        <v>112</v>
      </c>
      <c r="L697" t="s">
        <v>167</v>
      </c>
      <c r="M697">
        <v>2</v>
      </c>
      <c r="O697" s="12" t="s">
        <v>112</v>
      </c>
      <c r="P697" t="s">
        <v>376</v>
      </c>
    </row>
    <row r="698" spans="1:16" x14ac:dyDescent="0.2">
      <c r="A698" t="s">
        <v>415</v>
      </c>
      <c r="B698">
        <v>1</v>
      </c>
      <c r="C698">
        <v>1</v>
      </c>
      <c r="D698" t="s">
        <v>51</v>
      </c>
      <c r="E698" s="3" t="s">
        <v>0</v>
      </c>
      <c r="F698">
        <v>98</v>
      </c>
      <c r="G698" s="3">
        <f>FISHERINV(AVERAGE(FISHER(0.53),FISHER(0.46)))</f>
        <v>0.49580490307812641</v>
      </c>
      <c r="H698" s="3"/>
      <c r="I698">
        <v>2</v>
      </c>
      <c r="L698" t="s">
        <v>167</v>
      </c>
      <c r="M698">
        <v>2</v>
      </c>
      <c r="O698" s="12" t="s">
        <v>112</v>
      </c>
      <c r="P698" t="s">
        <v>376</v>
      </c>
    </row>
    <row r="699" spans="1:16" x14ac:dyDescent="0.2">
      <c r="A699" t="s">
        <v>415</v>
      </c>
      <c r="B699">
        <v>2</v>
      </c>
      <c r="C699">
        <v>1</v>
      </c>
      <c r="D699" t="s">
        <v>51</v>
      </c>
      <c r="E699" s="3" t="s">
        <v>0</v>
      </c>
      <c r="F699">
        <v>141</v>
      </c>
      <c r="G699" s="3">
        <f>FISHERINV(AVERAGE(FISHER(0.57),FISHER(0.55)))</f>
        <v>0.56008160240275862</v>
      </c>
      <c r="H699" s="3"/>
      <c r="I699">
        <v>2</v>
      </c>
      <c r="L699" t="s">
        <v>167</v>
      </c>
      <c r="M699">
        <v>2</v>
      </c>
      <c r="O699" s="12" t="s">
        <v>112</v>
      </c>
      <c r="P699" t="s">
        <v>376</v>
      </c>
    </row>
    <row r="700" spans="1:16" x14ac:dyDescent="0.2">
      <c r="A700" t="s">
        <v>415</v>
      </c>
      <c r="B700">
        <v>3</v>
      </c>
      <c r="C700">
        <v>1</v>
      </c>
      <c r="D700" t="s">
        <v>51</v>
      </c>
      <c r="E700" s="3" t="s">
        <v>0</v>
      </c>
      <c r="F700">
        <v>135</v>
      </c>
      <c r="G700" s="3">
        <f>FISHERINV(AVERAGE(FISHER(0.61),FISHER(0.73)))</f>
        <v>0.67442948977973494</v>
      </c>
      <c r="H700" s="3"/>
      <c r="I700">
        <v>2</v>
      </c>
      <c r="L700" t="s">
        <v>167</v>
      </c>
      <c r="M700">
        <v>2</v>
      </c>
      <c r="O700" s="12" t="s">
        <v>112</v>
      </c>
      <c r="P700" t="s">
        <v>376</v>
      </c>
    </row>
    <row r="701" spans="1:16" x14ac:dyDescent="0.2">
      <c r="A701" t="s">
        <v>415</v>
      </c>
      <c r="B701">
        <v>3</v>
      </c>
      <c r="C701">
        <v>1</v>
      </c>
      <c r="D701" t="s">
        <v>12</v>
      </c>
      <c r="E701" s="3" t="s">
        <v>0</v>
      </c>
      <c r="F701">
        <v>135</v>
      </c>
      <c r="G701" s="3">
        <v>0.78</v>
      </c>
      <c r="H701" s="3"/>
      <c r="I701">
        <v>2</v>
      </c>
      <c r="N701" t="s">
        <v>424</v>
      </c>
      <c r="O701" s="12" t="s">
        <v>105</v>
      </c>
      <c r="P701" t="s">
        <v>376</v>
      </c>
    </row>
    <row r="702" spans="1:16" x14ac:dyDescent="0.2">
      <c r="A702" t="s">
        <v>415</v>
      </c>
      <c r="B702">
        <v>3</v>
      </c>
      <c r="C702">
        <v>1</v>
      </c>
      <c r="D702" t="s">
        <v>12</v>
      </c>
      <c r="E702" s="3" t="s">
        <v>0</v>
      </c>
      <c r="F702">
        <v>135</v>
      </c>
      <c r="G702" s="3">
        <v>0.81</v>
      </c>
      <c r="H702" s="3"/>
      <c r="I702">
        <v>2</v>
      </c>
      <c r="N702" t="s">
        <v>425</v>
      </c>
      <c r="O702" s="12" t="s">
        <v>105</v>
      </c>
      <c r="P702" t="s">
        <v>376</v>
      </c>
    </row>
    <row r="703" spans="1:16" x14ac:dyDescent="0.2">
      <c r="A703" t="s">
        <v>416</v>
      </c>
      <c r="B703">
        <v>1</v>
      </c>
      <c r="C703">
        <v>1</v>
      </c>
      <c r="D703" t="s">
        <v>51</v>
      </c>
      <c r="E703" s="3" t="s">
        <v>0</v>
      </c>
      <c r="F703">
        <v>40</v>
      </c>
      <c r="G703" s="3">
        <f>FISHERINV(AVERAGE(FISHER(0.86),FISHER(0.73)))</f>
        <v>0.80442830195982762</v>
      </c>
      <c r="H703" s="3"/>
      <c r="I703">
        <v>2</v>
      </c>
      <c r="J703" t="s">
        <v>112</v>
      </c>
      <c r="L703" t="s">
        <v>426</v>
      </c>
      <c r="M703">
        <v>2</v>
      </c>
      <c r="N703" t="s">
        <v>427</v>
      </c>
      <c r="O703" s="12" t="s">
        <v>105</v>
      </c>
      <c r="P703" t="s">
        <v>376</v>
      </c>
    </row>
    <row r="704" spans="1:16" x14ac:dyDescent="0.2">
      <c r="A704" t="s">
        <v>417</v>
      </c>
      <c r="B704">
        <v>1</v>
      </c>
      <c r="C704">
        <v>1</v>
      </c>
      <c r="D704" t="s">
        <v>12</v>
      </c>
      <c r="E704" s="3" t="s">
        <v>0</v>
      </c>
      <c r="F704">
        <f>209-12</f>
        <v>197</v>
      </c>
      <c r="G704" s="3">
        <f t="shared" ref="G704:G710" si="26">(2*H704)/(1+H704)</f>
        <v>0.65771812080536907</v>
      </c>
      <c r="H704" s="3">
        <v>0.49</v>
      </c>
      <c r="I704">
        <v>2</v>
      </c>
      <c r="O704" s="12" t="s">
        <v>105</v>
      </c>
      <c r="P704" t="s">
        <v>376</v>
      </c>
    </row>
    <row r="705" spans="1:16" x14ac:dyDescent="0.2">
      <c r="A705" t="s">
        <v>417</v>
      </c>
      <c r="B705">
        <v>2</v>
      </c>
      <c r="C705">
        <v>1</v>
      </c>
      <c r="D705" t="s">
        <v>12</v>
      </c>
      <c r="E705" s="3" t="s">
        <v>0</v>
      </c>
      <c r="F705">
        <v>196</v>
      </c>
      <c r="G705" s="3">
        <f t="shared" si="26"/>
        <v>0.61111111111111116</v>
      </c>
      <c r="H705" s="3">
        <v>0.44</v>
      </c>
      <c r="I705">
        <v>2</v>
      </c>
      <c r="O705" s="12" t="s">
        <v>105</v>
      </c>
      <c r="P705" t="s">
        <v>376</v>
      </c>
    </row>
    <row r="706" spans="1:16" x14ac:dyDescent="0.2">
      <c r="A706" t="s">
        <v>417</v>
      </c>
      <c r="B706">
        <v>3</v>
      </c>
      <c r="C706">
        <v>1</v>
      </c>
      <c r="D706" t="s">
        <v>12</v>
      </c>
      <c r="E706" s="3" t="s">
        <v>0</v>
      </c>
      <c r="F706">
        <v>282</v>
      </c>
      <c r="G706" s="3">
        <f t="shared" si="26"/>
        <v>0.61111111111111116</v>
      </c>
      <c r="H706" s="3">
        <v>0.44</v>
      </c>
      <c r="I706">
        <v>2</v>
      </c>
      <c r="O706" s="12" t="s">
        <v>105</v>
      </c>
      <c r="P706" t="s">
        <v>376</v>
      </c>
    </row>
    <row r="707" spans="1:16" x14ac:dyDescent="0.2">
      <c r="A707" t="s">
        <v>417</v>
      </c>
      <c r="B707">
        <v>4</v>
      </c>
      <c r="C707">
        <v>1</v>
      </c>
      <c r="D707" t="s">
        <v>51</v>
      </c>
      <c r="E707" s="3" t="s">
        <v>0</v>
      </c>
      <c r="F707">
        <v>432</v>
      </c>
      <c r="G707" s="3">
        <f t="shared" si="26"/>
        <v>0.72611464968152872</v>
      </c>
      <c r="H707" s="3">
        <v>0.56999999999999995</v>
      </c>
      <c r="I707">
        <v>2</v>
      </c>
      <c r="O707" s="12" t="s">
        <v>105</v>
      </c>
      <c r="P707" t="s">
        <v>376</v>
      </c>
    </row>
    <row r="708" spans="1:16" x14ac:dyDescent="0.2">
      <c r="A708" t="s">
        <v>417</v>
      </c>
      <c r="B708">
        <v>4</v>
      </c>
      <c r="C708">
        <v>1</v>
      </c>
      <c r="D708" t="s">
        <v>12</v>
      </c>
      <c r="E708" s="3" t="s">
        <v>0</v>
      </c>
      <c r="F708">
        <v>421</v>
      </c>
      <c r="G708" s="3">
        <f t="shared" si="26"/>
        <v>0.70967741935483875</v>
      </c>
      <c r="H708" s="3">
        <v>0.55000000000000004</v>
      </c>
      <c r="I708">
        <v>2</v>
      </c>
      <c r="O708" s="12" t="s">
        <v>105</v>
      </c>
      <c r="P708" t="s">
        <v>376</v>
      </c>
    </row>
    <row r="709" spans="1:16" x14ac:dyDescent="0.2">
      <c r="A709" t="s">
        <v>417</v>
      </c>
      <c r="B709">
        <v>4</v>
      </c>
      <c r="C709">
        <v>1</v>
      </c>
      <c r="D709" t="s">
        <v>12</v>
      </c>
      <c r="E709" s="3" t="s">
        <v>0</v>
      </c>
      <c r="F709">
        <v>421</v>
      </c>
      <c r="G709" s="3">
        <f t="shared" si="26"/>
        <v>0.70967741935483875</v>
      </c>
      <c r="H709" s="3">
        <v>0.55000000000000004</v>
      </c>
      <c r="I709">
        <v>2</v>
      </c>
      <c r="O709" s="12" t="s">
        <v>105</v>
      </c>
      <c r="P709" t="s">
        <v>376</v>
      </c>
    </row>
    <row r="710" spans="1:16" x14ac:dyDescent="0.2">
      <c r="A710" t="s">
        <v>417</v>
      </c>
      <c r="B710">
        <v>5</v>
      </c>
      <c r="C710">
        <v>1</v>
      </c>
      <c r="D710" t="s">
        <v>12</v>
      </c>
      <c r="E710" s="3" t="s">
        <v>0</v>
      </c>
      <c r="F710">
        <v>566</v>
      </c>
      <c r="G710" s="3">
        <f t="shared" si="26"/>
        <v>0.69281045751633985</v>
      </c>
      <c r="H710" s="3">
        <v>0.53</v>
      </c>
      <c r="I710">
        <v>2</v>
      </c>
      <c r="O710" s="12" t="s">
        <v>105</v>
      </c>
      <c r="P710" t="s">
        <v>376</v>
      </c>
    </row>
    <row r="711" spans="1:16" x14ac:dyDescent="0.2">
      <c r="A711" t="s">
        <v>418</v>
      </c>
      <c r="B711">
        <v>1</v>
      </c>
      <c r="C711">
        <v>1</v>
      </c>
      <c r="D711" t="s">
        <v>51</v>
      </c>
      <c r="E711" s="3" t="s">
        <v>0</v>
      </c>
      <c r="F711">
        <v>52</v>
      </c>
      <c r="G711" s="3">
        <v>0.9</v>
      </c>
      <c r="H711" s="3"/>
      <c r="I711">
        <v>2</v>
      </c>
      <c r="J711" t="s">
        <v>112</v>
      </c>
      <c r="O711" s="12" t="s">
        <v>105</v>
      </c>
      <c r="P711" t="s">
        <v>376</v>
      </c>
    </row>
    <row r="712" spans="1:16" x14ac:dyDescent="0.2">
      <c r="A712" t="s">
        <v>419</v>
      </c>
      <c r="B712">
        <v>1</v>
      </c>
      <c r="C712">
        <v>1</v>
      </c>
      <c r="D712" t="s">
        <v>51</v>
      </c>
      <c r="E712" s="3" t="s">
        <v>0</v>
      </c>
      <c r="F712">
        <v>100</v>
      </c>
      <c r="G712" s="3">
        <v>0.9</v>
      </c>
      <c r="H712" s="3"/>
      <c r="I712">
        <v>2</v>
      </c>
      <c r="J712" t="s">
        <v>112</v>
      </c>
      <c r="O712" s="12" t="s">
        <v>105</v>
      </c>
      <c r="P712" t="s">
        <v>376</v>
      </c>
    </row>
    <row r="713" spans="1:16" x14ac:dyDescent="0.2">
      <c r="A713" t="s">
        <v>419</v>
      </c>
      <c r="B713">
        <v>2</v>
      </c>
      <c r="C713">
        <v>1</v>
      </c>
      <c r="D713" t="s">
        <v>51</v>
      </c>
      <c r="E713" s="3" t="s">
        <v>0</v>
      </c>
      <c r="F713">
        <v>80</v>
      </c>
      <c r="G713" s="3">
        <v>0.86</v>
      </c>
      <c r="H713" s="3"/>
      <c r="I713">
        <v>2</v>
      </c>
      <c r="J713" t="s">
        <v>112</v>
      </c>
      <c r="O713" s="12" t="s">
        <v>105</v>
      </c>
      <c r="P713" t="s">
        <v>376</v>
      </c>
    </row>
    <row r="714" spans="1:16" x14ac:dyDescent="0.2">
      <c r="A714" t="s">
        <v>428</v>
      </c>
      <c r="B714">
        <v>1</v>
      </c>
      <c r="C714">
        <v>1</v>
      </c>
      <c r="D714" t="s">
        <v>12</v>
      </c>
      <c r="E714" s="3" t="s">
        <v>0</v>
      </c>
      <c r="F714">
        <v>92</v>
      </c>
      <c r="G714" s="3">
        <f t="shared" ref="G714:G715" si="27">(2*H714)/(1+H714)</f>
        <v>0.69281045751633985</v>
      </c>
      <c r="H714" s="3">
        <v>0.53</v>
      </c>
      <c r="I714">
        <v>2</v>
      </c>
      <c r="O714" s="12" t="s">
        <v>105</v>
      </c>
      <c r="P714" t="s">
        <v>221</v>
      </c>
    </row>
    <row r="715" spans="1:16" x14ac:dyDescent="0.2">
      <c r="A715" t="s">
        <v>428</v>
      </c>
      <c r="B715">
        <v>1</v>
      </c>
      <c r="C715">
        <v>1</v>
      </c>
      <c r="D715" t="s">
        <v>38</v>
      </c>
      <c r="E715" s="3" t="s">
        <v>0</v>
      </c>
      <c r="F715">
        <v>92</v>
      </c>
      <c r="G715" s="3">
        <f t="shared" si="27"/>
        <v>7.6923076923076927E-2</v>
      </c>
      <c r="H715" s="3">
        <v>0.04</v>
      </c>
      <c r="I715">
        <v>2</v>
      </c>
      <c r="N715" t="s">
        <v>449</v>
      </c>
      <c r="O715" s="12" t="s">
        <v>105</v>
      </c>
      <c r="P715" t="s">
        <v>221</v>
      </c>
    </row>
    <row r="716" spans="1:16" x14ac:dyDescent="0.2">
      <c r="A716" t="s">
        <v>429</v>
      </c>
      <c r="B716">
        <v>1</v>
      </c>
      <c r="C716">
        <v>1</v>
      </c>
      <c r="D716" t="s">
        <v>184</v>
      </c>
      <c r="E716" s="3" t="s">
        <v>0</v>
      </c>
      <c r="F716">
        <f>145+145+159+185+140</f>
        <v>774</v>
      </c>
      <c r="G716" s="3">
        <v>0.57999999999999996</v>
      </c>
      <c r="H716" s="3"/>
      <c r="I716">
        <v>20</v>
      </c>
      <c r="N716" t="s">
        <v>595</v>
      </c>
      <c r="O716" s="12" t="s">
        <v>105</v>
      </c>
      <c r="P716" t="s">
        <v>221</v>
      </c>
    </row>
    <row r="717" spans="1:16" x14ac:dyDescent="0.2">
      <c r="A717" t="s">
        <v>429</v>
      </c>
      <c r="B717">
        <v>1</v>
      </c>
      <c r="C717">
        <v>1</v>
      </c>
      <c r="D717" t="s">
        <v>184</v>
      </c>
      <c r="E717" s="3" t="s">
        <v>0</v>
      </c>
      <c r="F717">
        <f>145+145+159+185+140</f>
        <v>774</v>
      </c>
      <c r="G717" s="3">
        <v>0.55000000000000004</v>
      </c>
      <c r="H717" s="3"/>
      <c r="I717">
        <v>20</v>
      </c>
      <c r="N717" t="s">
        <v>596</v>
      </c>
      <c r="O717" s="12" t="s">
        <v>105</v>
      </c>
      <c r="P717" t="s">
        <v>221</v>
      </c>
    </row>
    <row r="718" spans="1:16" x14ac:dyDescent="0.2">
      <c r="A718" t="s">
        <v>429</v>
      </c>
      <c r="B718">
        <v>1</v>
      </c>
      <c r="C718">
        <v>1</v>
      </c>
      <c r="D718" t="s">
        <v>184</v>
      </c>
      <c r="E718" s="3" t="s">
        <v>3</v>
      </c>
      <c r="F718">
        <f>145+145+159+185+140</f>
        <v>774</v>
      </c>
      <c r="G718" s="3">
        <v>0.01</v>
      </c>
      <c r="H718" s="3"/>
      <c r="K718" t="s">
        <v>432</v>
      </c>
      <c r="O718" t="s">
        <v>105</v>
      </c>
      <c r="P718" t="s">
        <v>221</v>
      </c>
    </row>
    <row r="719" spans="1:16" x14ac:dyDescent="0.2">
      <c r="A719" t="s">
        <v>431</v>
      </c>
      <c r="B719">
        <v>1</v>
      </c>
      <c r="C719">
        <v>1</v>
      </c>
      <c r="D719" t="s">
        <v>184</v>
      </c>
      <c r="E719" s="3" t="s">
        <v>0</v>
      </c>
      <c r="F719">
        <v>102</v>
      </c>
      <c r="G719" s="3">
        <f>FISHERINV(AVERAGE(FISHER(0.14),FISHER(-0.03),FISHER(-0.01)))</f>
        <v>3.3626063546610026E-2</v>
      </c>
      <c r="H719" s="3"/>
      <c r="I719">
        <v>2</v>
      </c>
      <c r="L719" t="s">
        <v>201</v>
      </c>
      <c r="M719">
        <v>3</v>
      </c>
      <c r="N719" t="s">
        <v>598</v>
      </c>
      <c r="O719" s="12" t="s">
        <v>112</v>
      </c>
      <c r="P719" t="s">
        <v>221</v>
      </c>
    </row>
    <row r="720" spans="1:16" x14ac:dyDescent="0.2">
      <c r="A720" t="s">
        <v>431</v>
      </c>
      <c r="B720">
        <v>1</v>
      </c>
      <c r="C720">
        <v>1</v>
      </c>
      <c r="D720" t="s">
        <v>184</v>
      </c>
      <c r="E720" s="3" t="s">
        <v>0</v>
      </c>
      <c r="F720">
        <v>103</v>
      </c>
      <c r="G720" s="3">
        <f>FISHERINV(AVERAGE(FISHER(0.08),FISHER(-0.36),FISHER(0.34)))</f>
        <v>1.9123652495845078E-2</v>
      </c>
      <c r="H720" s="3"/>
      <c r="I720">
        <v>2</v>
      </c>
      <c r="L720" t="s">
        <v>201</v>
      </c>
      <c r="M720">
        <v>3</v>
      </c>
      <c r="N720" t="s">
        <v>599</v>
      </c>
      <c r="O720" s="12" t="s">
        <v>112</v>
      </c>
      <c r="P720" t="s">
        <v>221</v>
      </c>
    </row>
    <row r="721" spans="1:16" x14ac:dyDescent="0.2">
      <c r="A721" t="s">
        <v>431</v>
      </c>
      <c r="B721">
        <v>1</v>
      </c>
      <c r="C721">
        <v>1</v>
      </c>
      <c r="D721" t="s">
        <v>184</v>
      </c>
      <c r="E721" s="3" t="s">
        <v>3</v>
      </c>
      <c r="F721">
        <v>102</v>
      </c>
      <c r="G721" s="3">
        <f>FISHERINV(AVERAGE(FISHER(0.13),FISHER(0.06),FISHER(0.06)))</f>
        <v>8.3433642644401604E-2</v>
      </c>
      <c r="H721" s="3"/>
      <c r="K721" t="s">
        <v>430</v>
      </c>
      <c r="L721" t="s">
        <v>201</v>
      </c>
      <c r="M721">
        <v>2</v>
      </c>
      <c r="N721" t="s">
        <v>597</v>
      </c>
      <c r="O721" s="12" t="s">
        <v>112</v>
      </c>
      <c r="P721" t="s">
        <v>221</v>
      </c>
    </row>
    <row r="722" spans="1:16" x14ac:dyDescent="0.2">
      <c r="A722" t="s">
        <v>433</v>
      </c>
      <c r="B722">
        <v>1</v>
      </c>
      <c r="C722">
        <v>1</v>
      </c>
      <c r="D722" t="s">
        <v>38</v>
      </c>
      <c r="E722" s="3" t="s">
        <v>0</v>
      </c>
      <c r="F722">
        <v>91</v>
      </c>
      <c r="G722" s="3">
        <v>-0.11</v>
      </c>
      <c r="H722" s="3"/>
      <c r="I722">
        <v>2</v>
      </c>
      <c r="O722" t="s">
        <v>105</v>
      </c>
      <c r="P722" t="s">
        <v>221</v>
      </c>
    </row>
    <row r="723" spans="1:16" x14ac:dyDescent="0.2">
      <c r="A723" t="s">
        <v>433</v>
      </c>
      <c r="B723">
        <v>1</v>
      </c>
      <c r="C723">
        <v>1</v>
      </c>
      <c r="D723" t="s">
        <v>36</v>
      </c>
      <c r="E723" s="3" t="s">
        <v>0</v>
      </c>
      <c r="F723">
        <v>91</v>
      </c>
      <c r="G723" s="3">
        <v>-0.02</v>
      </c>
      <c r="H723" s="3"/>
      <c r="I723">
        <v>2</v>
      </c>
      <c r="O723" t="s">
        <v>105</v>
      </c>
      <c r="P723" t="s">
        <v>221</v>
      </c>
    </row>
    <row r="724" spans="1:16" x14ac:dyDescent="0.2">
      <c r="A724" t="s">
        <v>433</v>
      </c>
      <c r="B724">
        <v>1</v>
      </c>
      <c r="C724">
        <v>1</v>
      </c>
      <c r="D724" t="s">
        <v>213</v>
      </c>
      <c r="E724" s="3" t="s">
        <v>0</v>
      </c>
      <c r="F724">
        <v>91</v>
      </c>
      <c r="G724" s="3">
        <v>0.9</v>
      </c>
      <c r="H724" s="3"/>
      <c r="I724">
        <v>2</v>
      </c>
      <c r="O724" t="s">
        <v>105</v>
      </c>
      <c r="P724" t="s">
        <v>221</v>
      </c>
    </row>
    <row r="725" spans="1:16" x14ac:dyDescent="0.2">
      <c r="A725" t="s">
        <v>434</v>
      </c>
      <c r="B725">
        <v>1</v>
      </c>
      <c r="C725">
        <v>1</v>
      </c>
      <c r="D725" t="s">
        <v>36</v>
      </c>
      <c r="E725" s="3" t="s">
        <v>0</v>
      </c>
      <c r="F725">
        <v>32</v>
      </c>
      <c r="G725" s="3">
        <f>FISHERINV(AVERAGE(FISHER(-0.02),FISHER(-0.57)))</f>
        <v>-0.32189771747243318</v>
      </c>
      <c r="H725" s="3"/>
      <c r="I725">
        <v>2</v>
      </c>
      <c r="J725" t="s">
        <v>112</v>
      </c>
      <c r="L725" t="s">
        <v>167</v>
      </c>
      <c r="M725">
        <v>2</v>
      </c>
      <c r="N725" t="s">
        <v>435</v>
      </c>
      <c r="O725" t="s">
        <v>112</v>
      </c>
      <c r="P725" t="s">
        <v>221</v>
      </c>
    </row>
    <row r="726" spans="1:16" x14ac:dyDescent="0.2">
      <c r="A726" t="s">
        <v>436</v>
      </c>
      <c r="B726">
        <v>1</v>
      </c>
      <c r="C726">
        <v>1</v>
      </c>
      <c r="D726" t="s">
        <v>50</v>
      </c>
      <c r="E726" s="3" t="s">
        <v>0</v>
      </c>
      <c r="F726">
        <v>102</v>
      </c>
      <c r="G726" s="3">
        <v>0.78</v>
      </c>
      <c r="H726" s="3"/>
      <c r="I726">
        <v>2</v>
      </c>
      <c r="O726" t="s">
        <v>105</v>
      </c>
      <c r="P726" t="s">
        <v>221</v>
      </c>
    </row>
    <row r="727" spans="1:16" x14ac:dyDescent="0.2">
      <c r="A727" t="s">
        <v>436</v>
      </c>
      <c r="B727">
        <v>1</v>
      </c>
      <c r="C727">
        <v>1</v>
      </c>
      <c r="D727" t="s">
        <v>36</v>
      </c>
      <c r="E727" s="3" t="s">
        <v>0</v>
      </c>
      <c r="F727">
        <v>102</v>
      </c>
      <c r="G727" s="3">
        <v>0.81</v>
      </c>
      <c r="H727" s="3"/>
      <c r="I727">
        <v>2</v>
      </c>
      <c r="O727" t="s">
        <v>105</v>
      </c>
      <c r="P727" t="s">
        <v>221</v>
      </c>
    </row>
    <row r="728" spans="1:16" x14ac:dyDescent="0.2">
      <c r="A728" t="s">
        <v>437</v>
      </c>
      <c r="B728">
        <v>1</v>
      </c>
      <c r="C728">
        <v>1</v>
      </c>
      <c r="D728" t="s">
        <v>36</v>
      </c>
      <c r="E728" s="3" t="s">
        <v>0</v>
      </c>
      <c r="F728">
        <v>48</v>
      </c>
      <c r="G728" s="3">
        <f t="shared" ref="G728:G729" si="28">(2*H728)/(1+H728)</f>
        <v>0.30073599542756918</v>
      </c>
      <c r="H728" s="3">
        <f>FISHERINV(AVERAGE(FISHER(0.35),FISHER(-0.042),FISHER(0.21)))</f>
        <v>0.17698014823967298</v>
      </c>
      <c r="I728">
        <v>2</v>
      </c>
      <c r="L728" t="s">
        <v>201</v>
      </c>
      <c r="M728">
        <v>3</v>
      </c>
      <c r="N728" t="s">
        <v>438</v>
      </c>
      <c r="O728" t="s">
        <v>112</v>
      </c>
      <c r="P728" t="s">
        <v>221</v>
      </c>
    </row>
    <row r="729" spans="1:16" x14ac:dyDescent="0.2">
      <c r="A729" t="s">
        <v>437</v>
      </c>
      <c r="B729">
        <v>1</v>
      </c>
      <c r="C729">
        <v>1</v>
      </c>
      <c r="D729" t="s">
        <v>36</v>
      </c>
      <c r="E729" s="3" t="s">
        <v>0</v>
      </c>
      <c r="F729">
        <v>58</v>
      </c>
      <c r="G729" s="3">
        <f t="shared" si="28"/>
        <v>0.52941176470588236</v>
      </c>
      <c r="H729" s="3">
        <v>0.36</v>
      </c>
      <c r="I729">
        <v>2</v>
      </c>
      <c r="N729" t="s">
        <v>439</v>
      </c>
      <c r="O729" t="s">
        <v>105</v>
      </c>
      <c r="P729" t="s">
        <v>221</v>
      </c>
    </row>
    <row r="730" spans="1:16" x14ac:dyDescent="0.2">
      <c r="A730" t="s">
        <v>440</v>
      </c>
      <c r="B730">
        <v>1</v>
      </c>
      <c r="C730">
        <v>1</v>
      </c>
      <c r="D730" t="s">
        <v>36</v>
      </c>
      <c r="E730" s="3" t="s">
        <v>0</v>
      </c>
      <c r="F730">
        <v>16</v>
      </c>
      <c r="G730" s="3">
        <f>FISHERINV(AVERAGE(FISHER(0.48),FISHER(0.48)))</f>
        <v>0.47999999999999993</v>
      </c>
      <c r="H730" s="3"/>
      <c r="I730">
        <v>2</v>
      </c>
      <c r="L730" t="s">
        <v>167</v>
      </c>
      <c r="M730">
        <v>2</v>
      </c>
      <c r="N730" t="s">
        <v>441</v>
      </c>
      <c r="O730" t="s">
        <v>112</v>
      </c>
      <c r="P730" t="s">
        <v>221</v>
      </c>
    </row>
    <row r="731" spans="1:16" x14ac:dyDescent="0.2">
      <c r="A731" t="s">
        <v>462</v>
      </c>
      <c r="B731">
        <v>1</v>
      </c>
      <c r="C731">
        <v>1</v>
      </c>
      <c r="D731" t="s">
        <v>38</v>
      </c>
      <c r="E731" s="3" t="s">
        <v>3</v>
      </c>
      <c r="F731">
        <v>104</v>
      </c>
      <c r="G731" s="3">
        <v>0.2</v>
      </c>
      <c r="H731" s="3"/>
      <c r="K731" t="s">
        <v>463</v>
      </c>
      <c r="N731" t="s">
        <v>464</v>
      </c>
      <c r="O731" t="s">
        <v>105</v>
      </c>
      <c r="P731" t="s">
        <v>221</v>
      </c>
    </row>
    <row r="732" spans="1:16" x14ac:dyDescent="0.2">
      <c r="A732" t="s">
        <v>462</v>
      </c>
      <c r="B732">
        <v>1</v>
      </c>
      <c r="C732">
        <v>1</v>
      </c>
      <c r="D732" t="s">
        <v>38</v>
      </c>
      <c r="E732" s="3" t="s">
        <v>3</v>
      </c>
      <c r="F732">
        <v>104</v>
      </c>
      <c r="G732" s="3">
        <v>0.06</v>
      </c>
      <c r="H732" s="3"/>
      <c r="K732" t="s">
        <v>463</v>
      </c>
      <c r="N732" t="s">
        <v>465</v>
      </c>
      <c r="O732" t="s">
        <v>105</v>
      </c>
      <c r="P732" t="s">
        <v>221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irap</vt:lpstr>
      <vt:lpstr>IRAP Ns</vt:lpstr>
      <vt:lpstr>iat trt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Greenwald</dc:creator>
  <cp:lastModifiedBy>Ian Hussey</cp:lastModifiedBy>
  <dcterms:created xsi:type="dcterms:W3CDTF">2019-01-30T21:11:39Z</dcterms:created>
  <dcterms:modified xsi:type="dcterms:W3CDTF">2023-03-29T07:36:28Z</dcterms:modified>
</cp:coreProperties>
</file>